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5.xml" ContentType="application/vnd.openxmlformats-officedocument.drawing+xml"/>
  <Override PartName="/xl/charts/chart27.xml" ContentType="application/vnd.openxmlformats-officedocument.drawingml.chart+xml"/>
  <Override PartName="/xl/drawings/drawing6.xml" ContentType="application/vnd.openxmlformats-officedocument.drawing+xml"/>
  <Override PartName="/xl/charts/chart28.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0" windowWidth="11928" windowHeight="5868" tabRatio="899"/>
  </bookViews>
  <sheets>
    <sheet name="VERSION" sheetId="14" r:id="rId1"/>
    <sheet name="X by product" sheetId="1" r:id="rId2"/>
    <sheet name="X by market" sheetId="5" r:id="rId3"/>
    <sheet name="X graphs" sheetId="2" r:id="rId4"/>
    <sheet name="M by product" sheetId="3" r:id="rId5"/>
    <sheet name="M by supplier" sheetId="7" r:id="rId6"/>
    <sheet name="M graphs" sheetId="4" r:id="rId7"/>
    <sheet name="Diversification &amp; quality" sheetId="8" r:id="rId8"/>
    <sheet name="RCA" sheetId="10" r:id="rId9"/>
    <sheet name="Value added indicators" sheetId="11" r:id="rId10"/>
    <sheet name="DVA-FVA graphs" sheetId="12" r:id="rId11"/>
    <sheet name="X of goods &amp; services" sheetId="16" r:id="rId12"/>
    <sheet name="Sectoral services X" sheetId="17" r:id="rId13"/>
  </sheets>
  <definedNames>
    <definedName name="_xlnm._FilterDatabase" localSheetId="4" hidden="1">'M by product'!$B$28:$S$102</definedName>
    <definedName name="_xlnm._FilterDatabase" localSheetId="5" hidden="1">'M by supplier'!$A$6:$K$61</definedName>
    <definedName name="_xlnm._FilterDatabase" localSheetId="9" hidden="1">'Value added indicators'!#REF!</definedName>
    <definedName name="_xlnm._FilterDatabase" localSheetId="2" hidden="1">'X by market'!$A$5:$M$40</definedName>
    <definedName name="_xlnm._FilterDatabase" localSheetId="1" hidden="1">'X by product'!$B$18:$Q$56</definedName>
  </definedNames>
  <calcPr calcId="145621"/>
</workbook>
</file>

<file path=xl/calcChain.xml><?xml version="1.0" encoding="utf-8"?>
<calcChain xmlns="http://schemas.openxmlformats.org/spreadsheetml/2006/main">
  <c r="D11" i="16" l="1"/>
  <c r="E11" i="16" s="1"/>
  <c r="D10" i="16"/>
  <c r="E10" i="16" s="1"/>
  <c r="D9" i="16"/>
  <c r="E9" i="16" s="1"/>
  <c r="D8" i="16"/>
  <c r="E8" i="16" s="1"/>
  <c r="D7" i="16"/>
  <c r="E7" i="16" s="1"/>
  <c r="D6" i="16"/>
  <c r="E6" i="16" s="1"/>
  <c r="C93" i="10" l="1"/>
  <c r="G91" i="10"/>
  <c r="C89" i="10"/>
  <c r="G87" i="10"/>
  <c r="C85" i="10"/>
  <c r="G83" i="10"/>
  <c r="G81" i="10"/>
  <c r="F81" i="10"/>
  <c r="C79" i="10"/>
  <c r="C77" i="10"/>
  <c r="G75" i="10"/>
  <c r="G73" i="10"/>
  <c r="F73" i="10"/>
  <c r="H115" i="10"/>
  <c r="H72" i="10" s="1"/>
  <c r="G115" i="10"/>
  <c r="G72" i="10" s="1"/>
  <c r="F115" i="10"/>
  <c r="F72" i="10" s="1"/>
  <c r="E115" i="10"/>
  <c r="E72" i="10" s="1"/>
  <c r="D115" i="10"/>
  <c r="D72" i="10" s="1"/>
  <c r="C115" i="10"/>
  <c r="C72" i="10" s="1"/>
  <c r="F79" i="10" l="1"/>
  <c r="C75" i="10"/>
  <c r="F77" i="10"/>
  <c r="G79" i="10"/>
  <c r="C83" i="10"/>
  <c r="G85" i="10"/>
  <c r="G89" i="10"/>
  <c r="G93" i="10"/>
  <c r="F75" i="10"/>
  <c r="G77" i="10"/>
  <c r="C81" i="10"/>
  <c r="F83" i="10"/>
  <c r="C87" i="10"/>
  <c r="C91" i="10"/>
  <c r="E74" i="10"/>
  <c r="E76" i="10"/>
  <c r="E80" i="10"/>
  <c r="E84" i="10"/>
  <c r="E90" i="10"/>
  <c r="E92" i="10"/>
  <c r="E73" i="10"/>
  <c r="G74" i="10"/>
  <c r="C76" i="10"/>
  <c r="E77" i="10"/>
  <c r="G78" i="10"/>
  <c r="C80" i="10"/>
  <c r="E81" i="10"/>
  <c r="G82" i="10"/>
  <c r="C84" i="10"/>
  <c r="E85" i="10"/>
  <c r="G86" i="10"/>
  <c r="C88" i="10"/>
  <c r="E89" i="10"/>
  <c r="G90" i="10"/>
  <c r="C92" i="10"/>
  <c r="E93" i="10"/>
  <c r="G94" i="10"/>
  <c r="C96" i="10"/>
  <c r="E97" i="10"/>
  <c r="G98" i="10"/>
  <c r="C100" i="10"/>
  <c r="E101" i="10"/>
  <c r="E103" i="10"/>
  <c r="G104" i="10"/>
  <c r="E105" i="10"/>
  <c r="E78" i="10"/>
  <c r="E82" i="10"/>
  <c r="E86" i="10"/>
  <c r="E88" i="10"/>
  <c r="E94" i="10"/>
  <c r="C74" i="10"/>
  <c r="E75" i="10"/>
  <c r="G76" i="10"/>
  <c r="C78" i="10"/>
  <c r="E79" i="10"/>
  <c r="G80" i="10"/>
  <c r="C82" i="10"/>
  <c r="E83" i="10"/>
  <c r="G84" i="10"/>
  <c r="C86" i="10"/>
  <c r="E87" i="10"/>
  <c r="G88" i="10"/>
  <c r="C90" i="10"/>
  <c r="E91" i="10"/>
  <c r="G92" i="10"/>
  <c r="C94" i="10"/>
  <c r="E95" i="10"/>
  <c r="G96" i="10"/>
  <c r="C98" i="10"/>
  <c r="E99" i="10"/>
  <c r="G100" i="10"/>
  <c r="C102" i="10"/>
  <c r="G102" i="10"/>
  <c r="C104" i="10"/>
  <c r="C106" i="10"/>
  <c r="G106" i="10"/>
  <c r="E107" i="10"/>
  <c r="C108" i="10"/>
  <c r="G108" i="10"/>
  <c r="E109" i="10"/>
  <c r="C110" i="10"/>
  <c r="G110" i="10"/>
  <c r="D74" i="10"/>
  <c r="H74" i="10"/>
  <c r="D76" i="10"/>
  <c r="H76" i="10"/>
  <c r="D78" i="10"/>
  <c r="H78" i="10"/>
  <c r="D80" i="10"/>
  <c r="H80" i="10"/>
  <c r="D82" i="10"/>
  <c r="H82" i="10"/>
  <c r="D84" i="10"/>
  <c r="H84" i="10"/>
  <c r="F85" i="10"/>
  <c r="D86" i="10"/>
  <c r="H86" i="10"/>
  <c r="F87" i="10"/>
  <c r="D88" i="10"/>
  <c r="H88" i="10"/>
  <c r="F89" i="10"/>
  <c r="D90" i="10"/>
  <c r="H90" i="10"/>
  <c r="F91" i="10"/>
  <c r="D92" i="10"/>
  <c r="H92" i="10"/>
  <c r="F93" i="10"/>
  <c r="D94" i="10"/>
  <c r="H94" i="10"/>
  <c r="F95" i="10"/>
  <c r="D96" i="10"/>
  <c r="H96" i="10"/>
  <c r="F97" i="10"/>
  <c r="D98" i="10"/>
  <c r="H98" i="10"/>
  <c r="F99" i="10"/>
  <c r="D100" i="10"/>
  <c r="H100" i="10"/>
  <c r="F101" i="10"/>
  <c r="D102" i="10"/>
  <c r="H102" i="10"/>
  <c r="F103" i="10"/>
  <c r="D104" i="10"/>
  <c r="H104" i="10"/>
  <c r="F105" i="10"/>
  <c r="D106" i="10"/>
  <c r="H106" i="10"/>
  <c r="F107" i="10"/>
  <c r="D108" i="10"/>
  <c r="H108" i="10"/>
  <c r="F109" i="10"/>
  <c r="D110" i="10"/>
  <c r="H110" i="10"/>
  <c r="C95" i="10"/>
  <c r="G95" i="10"/>
  <c r="E96" i="10"/>
  <c r="C97" i="10"/>
  <c r="G97" i="10"/>
  <c r="E98" i="10"/>
  <c r="C99" i="10"/>
  <c r="G99" i="10"/>
  <c r="E100" i="10"/>
  <c r="C101" i="10"/>
  <c r="G101" i="10"/>
  <c r="E102" i="10"/>
  <c r="C103" i="10"/>
  <c r="G103" i="10"/>
  <c r="E104" i="10"/>
  <c r="C105" i="10"/>
  <c r="G105" i="10"/>
  <c r="E106" i="10"/>
  <c r="C107" i="10"/>
  <c r="G107" i="10"/>
  <c r="E108" i="10"/>
  <c r="C109" i="10"/>
  <c r="G109" i="10"/>
  <c r="E110" i="10"/>
  <c r="D73" i="10"/>
  <c r="H73" i="10"/>
  <c r="F74" i="10"/>
  <c r="D75" i="10"/>
  <c r="H75" i="10"/>
  <c r="F76" i="10"/>
  <c r="D77" i="10"/>
  <c r="H77" i="10"/>
  <c r="F78" i="10"/>
  <c r="D79" i="10"/>
  <c r="H79" i="10"/>
  <c r="F80" i="10"/>
  <c r="D81" i="10"/>
  <c r="H81" i="10"/>
  <c r="F82" i="10"/>
  <c r="D83" i="10"/>
  <c r="H83" i="10"/>
  <c r="F84" i="10"/>
  <c r="D85" i="10"/>
  <c r="H85" i="10"/>
  <c r="F86" i="10"/>
  <c r="D87" i="10"/>
  <c r="H87" i="10"/>
  <c r="F88" i="10"/>
  <c r="D89" i="10"/>
  <c r="H89" i="10"/>
  <c r="F90" i="10"/>
  <c r="D91" i="10"/>
  <c r="H91" i="10"/>
  <c r="F92" i="10"/>
  <c r="D93" i="10"/>
  <c r="H93" i="10"/>
  <c r="F94" i="10"/>
  <c r="D95" i="10"/>
  <c r="H95" i="10"/>
  <c r="F96" i="10"/>
  <c r="D97" i="10"/>
  <c r="H97" i="10"/>
  <c r="F98" i="10"/>
  <c r="D99" i="10"/>
  <c r="H99" i="10"/>
  <c r="F100" i="10"/>
  <c r="D101" i="10"/>
  <c r="H101" i="10"/>
  <c r="F102" i="10"/>
  <c r="D103" i="10"/>
  <c r="H103" i="10"/>
  <c r="F104" i="10"/>
  <c r="D105" i="10"/>
  <c r="H105" i="10"/>
  <c r="F106" i="10"/>
  <c r="D107" i="10"/>
  <c r="H107" i="10"/>
  <c r="F108" i="10"/>
  <c r="D109" i="10"/>
  <c r="H109" i="10"/>
  <c r="F110" i="10"/>
  <c r="C73" i="10"/>
  <c r="C10" i="10"/>
  <c r="BI26" i="11" l="1"/>
  <c r="BH26" i="11"/>
  <c r="BA26" i="11"/>
  <c r="AZ26" i="11"/>
  <c r="AY26" i="11"/>
  <c r="AX26" i="11"/>
  <c r="AV26" i="11"/>
  <c r="AU26" i="11"/>
  <c r="AT26" i="11"/>
  <c r="AS26" i="11"/>
  <c r="AL26" i="11"/>
  <c r="AK26" i="11"/>
  <c r="AJ26" i="11"/>
  <c r="AI26" i="11"/>
  <c r="Y26" i="11"/>
  <c r="X26" i="11"/>
  <c r="W26" i="11"/>
  <c r="V26" i="11"/>
  <c r="O26" i="11"/>
  <c r="N26" i="11"/>
  <c r="M26" i="11"/>
  <c r="L26" i="11"/>
  <c r="BI25" i="11"/>
  <c r="BH25" i="11"/>
  <c r="BA25" i="11"/>
  <c r="AZ25" i="11"/>
  <c r="AY25" i="11"/>
  <c r="AX25" i="11"/>
  <c r="AV25" i="11"/>
  <c r="AU25" i="11"/>
  <c r="AT25" i="11"/>
  <c r="AS25" i="11"/>
  <c r="AL25" i="11"/>
  <c r="AK25" i="11"/>
  <c r="AJ25" i="11"/>
  <c r="AI25" i="11"/>
  <c r="Y25" i="11"/>
  <c r="X25" i="11"/>
  <c r="W25" i="11"/>
  <c r="V25" i="11"/>
  <c r="O25" i="11"/>
  <c r="N25" i="11"/>
  <c r="M25" i="11"/>
  <c r="L25" i="11"/>
  <c r="BI24" i="11"/>
  <c r="BH24" i="11"/>
  <c r="BA24" i="11"/>
  <c r="AZ24" i="11"/>
  <c r="AY24" i="11"/>
  <c r="AX24" i="11"/>
  <c r="AV24" i="11"/>
  <c r="AU24" i="11"/>
  <c r="AT24" i="11"/>
  <c r="AS24" i="11"/>
  <c r="AL24" i="11"/>
  <c r="AK24" i="11"/>
  <c r="AJ24" i="11"/>
  <c r="AI24" i="11"/>
  <c r="Y24" i="11"/>
  <c r="X24" i="11"/>
  <c r="W24" i="11"/>
  <c r="V24" i="11"/>
  <c r="O24" i="11"/>
  <c r="N24" i="11"/>
  <c r="M24" i="11"/>
  <c r="L24" i="11"/>
  <c r="BI23" i="11"/>
  <c r="BH23" i="11"/>
  <c r="BA23" i="11"/>
  <c r="AZ23" i="11"/>
  <c r="AY23" i="11"/>
  <c r="AX23" i="11"/>
  <c r="AV23" i="11"/>
  <c r="AU23" i="11"/>
  <c r="AT23" i="11"/>
  <c r="AS23" i="11"/>
  <c r="AL23" i="11"/>
  <c r="AK23" i="11"/>
  <c r="AJ23" i="11"/>
  <c r="AI23" i="11"/>
  <c r="Y23" i="11"/>
  <c r="X23" i="11"/>
  <c r="W23" i="11"/>
  <c r="V23" i="11"/>
  <c r="O23" i="11"/>
  <c r="N23" i="11"/>
  <c r="M23" i="11"/>
  <c r="L23" i="11"/>
  <c r="BI22" i="11"/>
  <c r="BH22" i="11"/>
  <c r="BA22" i="11"/>
  <c r="AZ22" i="11"/>
  <c r="AY22" i="11"/>
  <c r="AX22" i="11"/>
  <c r="AV22" i="11"/>
  <c r="AU22" i="11"/>
  <c r="AT22" i="11"/>
  <c r="AS22" i="11"/>
  <c r="AL22" i="11"/>
  <c r="AK22" i="11"/>
  <c r="AJ22" i="11"/>
  <c r="AI22" i="11"/>
  <c r="Y22" i="11"/>
  <c r="X22" i="11"/>
  <c r="W22" i="11"/>
  <c r="V22" i="11"/>
  <c r="O22" i="11"/>
  <c r="N22" i="11"/>
  <c r="M22" i="11"/>
  <c r="L22" i="11"/>
  <c r="BI21" i="11"/>
  <c r="BH21" i="11"/>
  <c r="BA21" i="11"/>
  <c r="AZ21" i="11"/>
  <c r="AY21" i="11"/>
  <c r="AX21" i="11"/>
  <c r="AV21" i="11"/>
  <c r="AU21" i="11"/>
  <c r="AT21" i="11"/>
  <c r="AS21" i="11"/>
  <c r="AL21" i="11"/>
  <c r="AK21" i="11"/>
  <c r="AJ21" i="11"/>
  <c r="AI21" i="11"/>
  <c r="Y21" i="11"/>
  <c r="X21" i="11"/>
  <c r="W21" i="11"/>
  <c r="V21" i="11"/>
  <c r="O21" i="11"/>
  <c r="N21" i="11"/>
  <c r="M21" i="11"/>
  <c r="L21" i="11"/>
  <c r="BI20" i="11"/>
  <c r="BH20" i="11"/>
  <c r="BA20" i="11"/>
  <c r="AZ20" i="11"/>
  <c r="AY20" i="11"/>
  <c r="AX20" i="11"/>
  <c r="AV20" i="11"/>
  <c r="AU20" i="11"/>
  <c r="AT20" i="11"/>
  <c r="AS20" i="11"/>
  <c r="AL20" i="11"/>
  <c r="AK20" i="11"/>
  <c r="AJ20" i="11"/>
  <c r="AI20" i="11"/>
  <c r="Y20" i="11"/>
  <c r="X20" i="11"/>
  <c r="W20" i="11"/>
  <c r="V20" i="11"/>
  <c r="O20" i="11"/>
  <c r="N20" i="11"/>
  <c r="M20" i="11"/>
  <c r="L20" i="11"/>
  <c r="BI19" i="11"/>
  <c r="BH19" i="11"/>
  <c r="BA19" i="11"/>
  <c r="AZ19" i="11"/>
  <c r="AY19" i="11"/>
  <c r="AX19" i="11"/>
  <c r="AV19" i="11"/>
  <c r="AU19" i="11"/>
  <c r="AT19" i="11"/>
  <c r="AS19" i="11"/>
  <c r="AL19" i="11"/>
  <c r="AK19" i="11"/>
  <c r="AJ19" i="11"/>
  <c r="AI19" i="11"/>
  <c r="Y19" i="11"/>
  <c r="X19" i="11"/>
  <c r="W19" i="11"/>
  <c r="V19" i="11"/>
  <c r="O19" i="11"/>
  <c r="N19" i="11"/>
  <c r="M19" i="11"/>
  <c r="L19" i="11"/>
  <c r="BI18" i="11"/>
  <c r="BH18" i="11"/>
  <c r="BA18" i="11"/>
  <c r="AZ18" i="11"/>
  <c r="AY18" i="11"/>
  <c r="AX18" i="11"/>
  <c r="AV18" i="11"/>
  <c r="AU18" i="11"/>
  <c r="AT18" i="11"/>
  <c r="AS18" i="11"/>
  <c r="AL18" i="11"/>
  <c r="AK18" i="11"/>
  <c r="AJ18" i="11"/>
  <c r="AI18" i="11"/>
  <c r="Y18" i="11"/>
  <c r="X18" i="11"/>
  <c r="W18" i="11"/>
  <c r="V18" i="11"/>
  <c r="O18" i="11"/>
  <c r="N18" i="11"/>
  <c r="M18" i="11"/>
  <c r="L18" i="11"/>
  <c r="BI17" i="11"/>
  <c r="BH17" i="11"/>
  <c r="BA17" i="11"/>
  <c r="AZ17" i="11"/>
  <c r="AY17" i="11"/>
  <c r="AX17" i="11"/>
  <c r="AV17" i="11"/>
  <c r="AU17" i="11"/>
  <c r="AT17" i="11"/>
  <c r="AS17" i="11"/>
  <c r="AL17" i="11"/>
  <c r="AK17" i="11"/>
  <c r="AJ17" i="11"/>
  <c r="AI17" i="11"/>
  <c r="Y17" i="11"/>
  <c r="X17" i="11"/>
  <c r="W17" i="11"/>
  <c r="V17" i="11"/>
  <c r="O17" i="11"/>
  <c r="N17" i="11"/>
  <c r="M17" i="11"/>
  <c r="L17" i="11"/>
  <c r="BI16" i="11"/>
  <c r="BH16" i="11"/>
  <c r="BA16" i="11"/>
  <c r="AZ16" i="11"/>
  <c r="AY16" i="11"/>
  <c r="AX16" i="11"/>
  <c r="AV16" i="11"/>
  <c r="AU16" i="11"/>
  <c r="AT16" i="11"/>
  <c r="AS16" i="11"/>
  <c r="AL16" i="11"/>
  <c r="AK16" i="11"/>
  <c r="AJ16" i="11"/>
  <c r="AI16" i="11"/>
  <c r="Y16" i="11"/>
  <c r="X16" i="11"/>
  <c r="W16" i="11"/>
  <c r="V16" i="11"/>
  <c r="O16" i="11"/>
  <c r="N16" i="11"/>
  <c r="M16" i="11"/>
  <c r="L16" i="11"/>
  <c r="BI15" i="11"/>
  <c r="BH15" i="11"/>
  <c r="BA15" i="11"/>
  <c r="AZ15" i="11"/>
  <c r="AY15" i="11"/>
  <c r="AX15" i="11"/>
  <c r="AV15" i="11"/>
  <c r="AU15" i="11"/>
  <c r="AT15" i="11"/>
  <c r="AS15" i="11"/>
  <c r="AL15" i="11"/>
  <c r="AK15" i="11"/>
  <c r="AJ15" i="11"/>
  <c r="AI15" i="11"/>
  <c r="Y15" i="11"/>
  <c r="X15" i="11"/>
  <c r="W15" i="11"/>
  <c r="V15" i="11"/>
  <c r="O15" i="11"/>
  <c r="N15" i="11"/>
  <c r="M15" i="11"/>
  <c r="L15" i="11"/>
  <c r="BI14" i="11"/>
  <c r="BH14" i="11"/>
  <c r="BA14" i="11"/>
  <c r="AZ14" i="11"/>
  <c r="AY14" i="11"/>
  <c r="AX14" i="11"/>
  <c r="AV14" i="11"/>
  <c r="AU14" i="11"/>
  <c r="AT14" i="11"/>
  <c r="AS14" i="11"/>
  <c r="AL14" i="11"/>
  <c r="AK14" i="11"/>
  <c r="AJ14" i="11"/>
  <c r="AI14" i="11"/>
  <c r="Y14" i="11"/>
  <c r="X14" i="11"/>
  <c r="W14" i="11"/>
  <c r="V14" i="11"/>
  <c r="O14" i="11"/>
  <c r="N14" i="11"/>
  <c r="M14" i="11"/>
  <c r="L14" i="11"/>
  <c r="BI13" i="11"/>
  <c r="BH13" i="11"/>
  <c r="BA13" i="11"/>
  <c r="AZ13" i="11"/>
  <c r="AY13" i="11"/>
  <c r="AX13" i="11"/>
  <c r="AV13" i="11"/>
  <c r="AU13" i="11"/>
  <c r="AT13" i="11"/>
  <c r="AS13" i="11"/>
  <c r="AL13" i="11"/>
  <c r="AK13" i="11"/>
  <c r="AJ13" i="11"/>
  <c r="AI13" i="11"/>
  <c r="Y13" i="11"/>
  <c r="X13" i="11"/>
  <c r="W13" i="11"/>
  <c r="V13" i="11"/>
  <c r="O13" i="11"/>
  <c r="N13" i="11"/>
  <c r="M13" i="11"/>
  <c r="L13" i="11"/>
  <c r="BI12" i="11"/>
  <c r="BH12" i="11"/>
  <c r="BA12" i="11"/>
  <c r="AZ12" i="11"/>
  <c r="AY12" i="11"/>
  <c r="AX12" i="11"/>
  <c r="AV12" i="11"/>
  <c r="AU12" i="11"/>
  <c r="AT12" i="11"/>
  <c r="AS12" i="11"/>
  <c r="AL12" i="11"/>
  <c r="AK12" i="11"/>
  <c r="AJ12" i="11"/>
  <c r="AI12" i="11"/>
  <c r="Y12" i="11"/>
  <c r="X12" i="11"/>
  <c r="W12" i="11"/>
  <c r="V12" i="11"/>
  <c r="O12" i="11"/>
  <c r="N12" i="11"/>
  <c r="M12" i="11"/>
  <c r="L12" i="11"/>
  <c r="BA7" i="11"/>
  <c r="AZ7" i="11"/>
  <c r="AY7" i="11"/>
  <c r="AX7" i="11"/>
  <c r="AL7" i="11"/>
  <c r="AK7" i="11"/>
  <c r="AJ7" i="11"/>
  <c r="AI7" i="11"/>
  <c r="O7" i="11"/>
  <c r="N7" i="11"/>
  <c r="M7" i="11"/>
  <c r="L7" i="11"/>
  <c r="Q79" i="12" l="1"/>
  <c r="O79" i="12"/>
  <c r="Q19" i="12"/>
  <c r="O19" i="12"/>
  <c r="G11" i="10"/>
  <c r="F11" i="10"/>
  <c r="E11" i="10"/>
  <c r="D11" i="10"/>
  <c r="C11" i="10"/>
  <c r="G14" i="10"/>
  <c r="F14" i="10"/>
  <c r="E14" i="10"/>
  <c r="D14" i="10"/>
  <c r="C14" i="10"/>
  <c r="G13" i="10"/>
  <c r="F13" i="10"/>
  <c r="E13" i="10"/>
  <c r="D13" i="10"/>
  <c r="C13" i="10"/>
  <c r="G12" i="10"/>
  <c r="F12" i="10"/>
  <c r="E12" i="10"/>
  <c r="D12" i="10"/>
  <c r="C12" i="10"/>
  <c r="G10" i="10"/>
  <c r="F10" i="10"/>
  <c r="E10" i="10"/>
  <c r="D10" i="10"/>
  <c r="G9" i="10"/>
  <c r="F9" i="10"/>
  <c r="E9" i="10"/>
  <c r="D9" i="10"/>
  <c r="C9" i="10"/>
  <c r="G8" i="10"/>
  <c r="F8" i="10"/>
  <c r="E8" i="10"/>
  <c r="D8" i="10"/>
  <c r="C8" i="10"/>
  <c r="G7" i="10"/>
  <c r="F7" i="10"/>
  <c r="E7" i="10"/>
  <c r="D7" i="10"/>
  <c r="C7" i="10"/>
  <c r="G6" i="10"/>
  <c r="F6" i="10"/>
  <c r="E6" i="10"/>
  <c r="D6" i="10"/>
  <c r="C6" i="10"/>
  <c r="G5" i="10"/>
  <c r="F5" i="10"/>
  <c r="E5" i="10"/>
  <c r="D5" i="10"/>
  <c r="C5" i="10"/>
  <c r="I5" i="7"/>
  <c r="K5" i="7"/>
  <c r="J5" i="7"/>
  <c r="F5" i="7"/>
  <c r="L7" i="3"/>
  <c r="L7" i="1"/>
  <c r="F4" i="5"/>
  <c r="K4" i="7"/>
  <c r="J4" i="7"/>
  <c r="I4" i="7"/>
  <c r="H4" i="7"/>
  <c r="G4" i="7"/>
  <c r="K4" i="5"/>
  <c r="J4" i="5"/>
  <c r="I4" i="5"/>
  <c r="H4" i="5"/>
  <c r="G4" i="5"/>
  <c r="D125" i="2"/>
  <c r="D124" i="2"/>
  <c r="D123" i="2"/>
  <c r="D122" i="2"/>
  <c r="D121" i="2"/>
  <c r="D120" i="2"/>
  <c r="D119" i="2"/>
  <c r="D118" i="2"/>
  <c r="D117" i="2"/>
  <c r="D120" i="4"/>
  <c r="D119" i="4"/>
  <c r="D118" i="4"/>
  <c r="D117" i="4"/>
  <c r="D116" i="4"/>
  <c r="D115" i="4"/>
  <c r="D114" i="4"/>
  <c r="D113" i="4"/>
  <c r="D112" i="4"/>
  <c r="D111" i="4"/>
  <c r="D110" i="4"/>
  <c r="D109" i="4"/>
  <c r="D108" i="4"/>
  <c r="D107" i="4"/>
  <c r="D106" i="4"/>
  <c r="D105" i="4"/>
  <c r="D104" i="4"/>
  <c r="D103" i="4"/>
  <c r="D102" i="4"/>
  <c r="F52" i="7"/>
  <c r="F31" i="7"/>
  <c r="F59" i="7"/>
  <c r="F10" i="7"/>
  <c r="F21" i="7"/>
  <c r="F50" i="7"/>
  <c r="F7" i="7"/>
  <c r="F35" i="7"/>
  <c r="F20" i="7"/>
  <c r="F16" i="7"/>
  <c r="F18" i="7"/>
  <c r="F27" i="7"/>
  <c r="F60" i="7"/>
  <c r="F36" i="7"/>
  <c r="F24" i="7"/>
  <c r="F14" i="7"/>
  <c r="F61" i="7"/>
  <c r="F54" i="7"/>
  <c r="F8" i="7"/>
  <c r="F32" i="7"/>
  <c r="F47" i="7"/>
  <c r="F57" i="7"/>
  <c r="F41" i="7"/>
  <c r="F23" i="7"/>
  <c r="F49" i="7"/>
  <c r="F42" i="7"/>
  <c r="F38" i="7"/>
  <c r="F22" i="7"/>
  <c r="F55" i="7"/>
  <c r="F25" i="7"/>
  <c r="F15" i="7"/>
  <c r="F11" i="7"/>
  <c r="F58" i="7"/>
  <c r="F51" i="7"/>
  <c r="F12" i="7"/>
  <c r="F17" i="7"/>
  <c r="F28" i="7"/>
  <c r="F33" i="7"/>
  <c r="F48" i="7"/>
  <c r="F44" i="7"/>
  <c r="F37" i="7"/>
  <c r="F56" i="7"/>
  <c r="F46" i="7"/>
  <c r="F9" i="7"/>
  <c r="F34" i="7"/>
  <c r="F29" i="7"/>
  <c r="F30" i="7"/>
  <c r="F40" i="7"/>
  <c r="F26" i="7"/>
  <c r="F39" i="7"/>
  <c r="F53" i="7"/>
  <c r="F43" i="7"/>
  <c r="F19" i="7"/>
  <c r="F45" i="7"/>
  <c r="F13" i="7"/>
  <c r="F56" i="5"/>
  <c r="F55" i="5"/>
  <c r="F54" i="5"/>
  <c r="F53" i="5"/>
  <c r="F52" i="5"/>
  <c r="F51" i="5"/>
  <c r="F50" i="5"/>
  <c r="F49" i="5"/>
  <c r="F48" i="5"/>
  <c r="F47" i="5"/>
  <c r="F46" i="5"/>
  <c r="F45" i="5"/>
  <c r="F44" i="5"/>
  <c r="F43" i="5"/>
  <c r="F42" i="5"/>
  <c r="F33" i="5"/>
  <c r="F29" i="5"/>
  <c r="F18" i="5"/>
  <c r="F8" i="5"/>
  <c r="F28" i="5"/>
  <c r="F11" i="5"/>
  <c r="F16" i="5"/>
  <c r="F15" i="5"/>
  <c r="F24" i="5"/>
  <c r="F40" i="5"/>
  <c r="F20" i="5"/>
  <c r="F10" i="5"/>
  <c r="F6" i="5"/>
  <c r="F37" i="5"/>
  <c r="F35" i="5"/>
  <c r="F34" i="5"/>
  <c r="F39" i="5"/>
  <c r="F26" i="5"/>
  <c r="F38" i="5"/>
  <c r="F21" i="5"/>
  <c r="F27" i="5"/>
  <c r="F36" i="5"/>
  <c r="F13" i="5"/>
  <c r="F9" i="5"/>
  <c r="F7" i="5"/>
  <c r="F32" i="5"/>
  <c r="F23" i="5"/>
  <c r="F19" i="5"/>
  <c r="F14" i="5"/>
  <c r="F31" i="5"/>
  <c r="F22" i="5"/>
  <c r="F30" i="5"/>
  <c r="F25" i="5"/>
  <c r="F17" i="5"/>
  <c r="L102" i="3"/>
  <c r="L92" i="3"/>
  <c r="L85" i="3"/>
  <c r="L40" i="3"/>
  <c r="L74" i="3"/>
  <c r="L78" i="3"/>
  <c r="L36" i="3"/>
  <c r="L72" i="3"/>
  <c r="L57" i="3"/>
  <c r="L88" i="3"/>
  <c r="L82" i="3"/>
  <c r="L71" i="3"/>
  <c r="L79" i="3"/>
  <c r="L67" i="3"/>
  <c r="L51" i="3"/>
  <c r="L101" i="3"/>
  <c r="L39" i="3"/>
  <c r="L68" i="3"/>
  <c r="L65" i="3"/>
  <c r="L55" i="3"/>
  <c r="L59" i="3"/>
  <c r="L62" i="3"/>
  <c r="L80" i="3"/>
  <c r="L44" i="3"/>
  <c r="L58" i="3"/>
  <c r="L32" i="3"/>
  <c r="L49" i="3"/>
  <c r="L54" i="3"/>
  <c r="L33" i="3"/>
  <c r="L100" i="3"/>
  <c r="L52" i="3"/>
  <c r="L99" i="3"/>
  <c r="L75" i="3"/>
  <c r="L73" i="3"/>
  <c r="L81" i="3"/>
  <c r="L45" i="3"/>
  <c r="L83" i="3"/>
  <c r="L77" i="3"/>
  <c r="L69" i="3"/>
  <c r="L64" i="3"/>
  <c r="L50" i="3"/>
  <c r="L61" i="3"/>
  <c r="L42" i="3"/>
  <c r="L98" i="3"/>
  <c r="L41" i="3"/>
  <c r="L30" i="3"/>
  <c r="L89" i="3"/>
  <c r="L48" i="3"/>
  <c r="L47" i="3"/>
  <c r="L29" i="3"/>
  <c r="L97" i="3"/>
  <c r="L87" i="3"/>
  <c r="L66" i="3"/>
  <c r="L38" i="3"/>
  <c r="L46" i="3"/>
  <c r="L35" i="3"/>
  <c r="L43" i="3"/>
  <c r="L34" i="3"/>
  <c r="L84" i="3"/>
  <c r="L31" i="3"/>
  <c r="L96" i="3"/>
  <c r="L37" i="3"/>
  <c r="L60" i="3"/>
  <c r="L76" i="3"/>
  <c r="L56" i="3"/>
  <c r="L63" i="3"/>
  <c r="L86" i="3"/>
  <c r="L90" i="3"/>
  <c r="L70" i="3"/>
  <c r="L53" i="3"/>
  <c r="L91" i="3"/>
  <c r="L93" i="3"/>
  <c r="L95" i="3"/>
  <c r="L94" i="3"/>
  <c r="L56" i="1"/>
  <c r="L17" i="1"/>
  <c r="L55" i="1"/>
  <c r="L16" i="1"/>
  <c r="L30" i="1"/>
  <c r="L15" i="1"/>
  <c r="L19" i="1"/>
  <c r="L14" i="1"/>
  <c r="L47" i="1"/>
  <c r="L13" i="1"/>
  <c r="L50" i="1"/>
  <c r="L38" i="1"/>
  <c r="L54" i="1"/>
  <c r="L11" i="1"/>
  <c r="L21" i="1"/>
  <c r="L28" i="1"/>
  <c r="L42" i="1"/>
  <c r="L22" i="1"/>
  <c r="L29" i="1"/>
  <c r="L23" i="1"/>
  <c r="L45" i="1"/>
  <c r="L33" i="1"/>
  <c r="L53" i="1"/>
  <c r="L40" i="1"/>
  <c r="L32" i="1"/>
  <c r="L37" i="1"/>
  <c r="L20" i="1"/>
  <c r="L26" i="1"/>
  <c r="L27" i="1"/>
  <c r="L36" i="1"/>
  <c r="L25" i="1"/>
  <c r="L34" i="1"/>
  <c r="L41" i="1"/>
  <c r="L24" i="1"/>
  <c r="L31" i="1"/>
  <c r="L52" i="1"/>
  <c r="L48" i="1"/>
  <c r="L44" i="1"/>
  <c r="L46" i="1"/>
  <c r="L49" i="1"/>
  <c r="L51" i="1"/>
  <c r="L39" i="1"/>
  <c r="L35" i="1"/>
  <c r="L43" i="1"/>
  <c r="I102" i="3"/>
  <c r="I92" i="3"/>
  <c r="I85" i="3"/>
  <c r="I40" i="3"/>
  <c r="I74" i="3"/>
  <c r="I78" i="3"/>
  <c r="I36" i="3"/>
  <c r="I72" i="3"/>
  <c r="I57" i="3"/>
  <c r="I88" i="3"/>
  <c r="I82" i="3"/>
  <c r="I71" i="3"/>
  <c r="I79" i="3"/>
  <c r="I67" i="3"/>
  <c r="I51" i="3"/>
  <c r="I101" i="3"/>
  <c r="I39" i="3"/>
  <c r="I68" i="3"/>
  <c r="I65" i="3"/>
  <c r="I55" i="3"/>
  <c r="I59" i="3"/>
  <c r="I62" i="3"/>
  <c r="I80" i="3"/>
  <c r="I44" i="3"/>
  <c r="I58" i="3"/>
  <c r="I32" i="3"/>
  <c r="I49" i="3"/>
  <c r="I54" i="3"/>
  <c r="I33" i="3"/>
  <c r="I100" i="3"/>
  <c r="I52" i="3"/>
  <c r="I99" i="3"/>
  <c r="I75" i="3"/>
  <c r="I73" i="3"/>
  <c r="I81" i="3"/>
  <c r="I45" i="3"/>
  <c r="I83" i="3"/>
  <c r="I77" i="3"/>
  <c r="I69" i="3"/>
  <c r="I64" i="3"/>
  <c r="I50" i="3"/>
  <c r="I61" i="3"/>
  <c r="I42" i="3"/>
  <c r="I98" i="3"/>
  <c r="I41" i="3"/>
  <c r="I30" i="3"/>
  <c r="I89" i="3"/>
  <c r="I48" i="3"/>
  <c r="I47" i="3"/>
  <c r="I29" i="3"/>
  <c r="I97" i="3"/>
  <c r="I87" i="3"/>
  <c r="I66" i="3"/>
  <c r="I38" i="3"/>
  <c r="I46" i="3"/>
  <c r="I35" i="3"/>
  <c r="I43" i="3"/>
  <c r="I34" i="3"/>
  <c r="I84" i="3"/>
  <c r="I31" i="3"/>
  <c r="I96" i="3"/>
  <c r="I37" i="3"/>
  <c r="I60" i="3"/>
  <c r="I76" i="3"/>
  <c r="I56" i="3"/>
  <c r="I63" i="3"/>
  <c r="I86" i="3"/>
  <c r="I90" i="3"/>
  <c r="I70" i="3"/>
  <c r="I53" i="3"/>
  <c r="I91" i="3"/>
  <c r="I93" i="3"/>
  <c r="I95" i="3"/>
  <c r="I94" i="3"/>
  <c r="F102" i="3"/>
  <c r="H27" i="3"/>
  <c r="F92" i="3"/>
  <c r="H26" i="3"/>
  <c r="F85" i="3"/>
  <c r="F40" i="3"/>
  <c r="F74" i="3"/>
  <c r="F78" i="3"/>
  <c r="F36" i="3"/>
  <c r="F72" i="3"/>
  <c r="F57" i="3"/>
  <c r="F88" i="3"/>
  <c r="F82" i="3"/>
  <c r="F71" i="3"/>
  <c r="F79" i="3"/>
  <c r="F67" i="3"/>
  <c r="F51" i="3"/>
  <c r="F101" i="3"/>
  <c r="F39" i="3"/>
  <c r="F68" i="3"/>
  <c r="F65" i="3"/>
  <c r="F55" i="3"/>
  <c r="F59" i="3"/>
  <c r="F62" i="3"/>
  <c r="F80" i="3"/>
  <c r="F44" i="3"/>
  <c r="F58" i="3"/>
  <c r="H21" i="3"/>
  <c r="F32" i="3"/>
  <c r="H20" i="3"/>
  <c r="F49" i="3"/>
  <c r="F54" i="3"/>
  <c r="F33" i="3"/>
  <c r="F100" i="3"/>
  <c r="F52" i="3"/>
  <c r="F99" i="3"/>
  <c r="F75" i="3"/>
  <c r="F73" i="3"/>
  <c r="F81" i="3"/>
  <c r="F45" i="3"/>
  <c r="F83" i="3"/>
  <c r="F77" i="3"/>
  <c r="F69" i="3"/>
  <c r="F64" i="3"/>
  <c r="F50" i="3"/>
  <c r="F61" i="3"/>
  <c r="F42" i="3"/>
  <c r="F98" i="3"/>
  <c r="F41" i="3"/>
  <c r="F30" i="3"/>
  <c r="F89" i="3"/>
  <c r="F48" i="3"/>
  <c r="F47" i="3"/>
  <c r="F29" i="3"/>
  <c r="F97" i="3"/>
  <c r="F87" i="3"/>
  <c r="F66" i="3"/>
  <c r="F38" i="3"/>
  <c r="F46" i="3"/>
  <c r="F35" i="3"/>
  <c r="F43" i="3"/>
  <c r="F34" i="3"/>
  <c r="H11" i="3"/>
  <c r="F84" i="3"/>
  <c r="F31" i="3"/>
  <c r="F96" i="3"/>
  <c r="F37" i="3"/>
  <c r="F60" i="3"/>
  <c r="F76" i="3"/>
  <c r="F56" i="3"/>
  <c r="F63" i="3"/>
  <c r="F86" i="3"/>
  <c r="F90" i="3"/>
  <c r="F70" i="3"/>
  <c r="F53" i="3"/>
  <c r="F91" i="3"/>
  <c r="F93" i="3"/>
  <c r="F95" i="3"/>
  <c r="F94" i="3"/>
  <c r="H19" i="3"/>
  <c r="Q27" i="3"/>
  <c r="P27" i="3"/>
  <c r="O27" i="3"/>
  <c r="N27" i="3"/>
  <c r="M27" i="3"/>
  <c r="F27" i="3"/>
  <c r="Q26" i="3"/>
  <c r="P26" i="3"/>
  <c r="O26" i="3"/>
  <c r="N26" i="3"/>
  <c r="M26" i="3"/>
  <c r="F26" i="3"/>
  <c r="Q25" i="3"/>
  <c r="P25" i="3"/>
  <c r="O25" i="3"/>
  <c r="N25" i="3"/>
  <c r="M25" i="3"/>
  <c r="F25" i="3"/>
  <c r="Q24" i="3"/>
  <c r="P24" i="3"/>
  <c r="O24" i="3"/>
  <c r="N24" i="3"/>
  <c r="M24" i="3"/>
  <c r="F24" i="3"/>
  <c r="Q23" i="3"/>
  <c r="P23" i="3"/>
  <c r="O23" i="3"/>
  <c r="N23" i="3"/>
  <c r="M23" i="3"/>
  <c r="F23" i="3"/>
  <c r="Q22" i="3"/>
  <c r="P22" i="3"/>
  <c r="O22" i="3"/>
  <c r="N22" i="3"/>
  <c r="M22" i="3"/>
  <c r="F22" i="3"/>
  <c r="Q21" i="3"/>
  <c r="P21" i="3"/>
  <c r="O21" i="3"/>
  <c r="N21" i="3"/>
  <c r="M21" i="3"/>
  <c r="F21" i="3"/>
  <c r="Q20" i="3"/>
  <c r="P20" i="3"/>
  <c r="O20" i="3"/>
  <c r="N20" i="3"/>
  <c r="M20" i="3"/>
  <c r="F20" i="3"/>
  <c r="Q19" i="3"/>
  <c r="P19" i="3"/>
  <c r="O19" i="3"/>
  <c r="N19" i="3"/>
  <c r="M19" i="3"/>
  <c r="F19" i="3"/>
  <c r="Q18" i="3"/>
  <c r="P18" i="3"/>
  <c r="O18" i="3"/>
  <c r="N18" i="3"/>
  <c r="M18" i="3"/>
  <c r="F18" i="3"/>
  <c r="Q17" i="3"/>
  <c r="P17" i="3"/>
  <c r="O17" i="3"/>
  <c r="N17" i="3"/>
  <c r="M17" i="3"/>
  <c r="F17" i="3"/>
  <c r="Q16" i="3"/>
  <c r="P16" i="3"/>
  <c r="O16" i="3"/>
  <c r="N16" i="3"/>
  <c r="M16" i="3"/>
  <c r="F16" i="3"/>
  <c r="Q15" i="3"/>
  <c r="P15" i="3"/>
  <c r="O15" i="3"/>
  <c r="N15" i="3"/>
  <c r="M15" i="3"/>
  <c r="F15" i="3"/>
  <c r="Q14" i="3"/>
  <c r="P14" i="3"/>
  <c r="O14" i="3"/>
  <c r="N14" i="3"/>
  <c r="M14" i="3"/>
  <c r="F14" i="3"/>
  <c r="Q13" i="3"/>
  <c r="P13" i="3"/>
  <c r="O13" i="3"/>
  <c r="N13" i="3"/>
  <c r="M13" i="3"/>
  <c r="F13" i="3"/>
  <c r="Q12" i="3"/>
  <c r="P12" i="3"/>
  <c r="O12" i="3"/>
  <c r="N12" i="3"/>
  <c r="M12" i="3"/>
  <c r="F12" i="3"/>
  <c r="Q11" i="3"/>
  <c r="P11" i="3"/>
  <c r="O11" i="3"/>
  <c r="N11" i="3"/>
  <c r="M11" i="3"/>
  <c r="F11" i="3"/>
  <c r="Q10" i="3"/>
  <c r="P10" i="3"/>
  <c r="O10" i="3"/>
  <c r="N10" i="3"/>
  <c r="M10" i="3"/>
  <c r="F10" i="3"/>
  <c r="Q9" i="3"/>
  <c r="P9" i="3"/>
  <c r="O9" i="3"/>
  <c r="N9" i="3"/>
  <c r="M9" i="3"/>
  <c r="F9" i="3"/>
  <c r="C102" i="3"/>
  <c r="C92" i="3"/>
  <c r="C85" i="3"/>
  <c r="C40" i="3"/>
  <c r="C74" i="3"/>
  <c r="C78" i="3"/>
  <c r="C36" i="3"/>
  <c r="C72" i="3"/>
  <c r="C57" i="3"/>
  <c r="C88" i="3"/>
  <c r="C82" i="3"/>
  <c r="C71" i="3"/>
  <c r="C79" i="3"/>
  <c r="C67" i="3"/>
  <c r="C51" i="3"/>
  <c r="C101" i="3"/>
  <c r="C39" i="3"/>
  <c r="C68" i="3"/>
  <c r="C65" i="3"/>
  <c r="C55" i="3"/>
  <c r="C59" i="3"/>
  <c r="C62" i="3"/>
  <c r="C80" i="3"/>
  <c r="C44" i="3"/>
  <c r="C58" i="3"/>
  <c r="C32" i="3"/>
  <c r="C49" i="3"/>
  <c r="C54" i="3"/>
  <c r="C33" i="3"/>
  <c r="C100" i="3"/>
  <c r="C52" i="3"/>
  <c r="C99" i="3"/>
  <c r="C75" i="3"/>
  <c r="C73" i="3"/>
  <c r="C81" i="3"/>
  <c r="C45" i="3"/>
  <c r="C83" i="3"/>
  <c r="C77" i="3"/>
  <c r="C69" i="3"/>
  <c r="C64" i="3"/>
  <c r="C50" i="3"/>
  <c r="C61" i="3"/>
  <c r="C42" i="3"/>
  <c r="C98" i="3"/>
  <c r="C41" i="3"/>
  <c r="C30" i="3"/>
  <c r="C89" i="3"/>
  <c r="C48" i="3"/>
  <c r="C47" i="3"/>
  <c r="C29" i="3"/>
  <c r="C97" i="3"/>
  <c r="C87" i="3"/>
  <c r="C66" i="3"/>
  <c r="C38" i="3"/>
  <c r="C46" i="3"/>
  <c r="C35" i="3"/>
  <c r="C43" i="3"/>
  <c r="C34" i="3"/>
  <c r="C84" i="3"/>
  <c r="C31" i="3"/>
  <c r="C96" i="3"/>
  <c r="C37" i="3"/>
  <c r="C60" i="3"/>
  <c r="C76" i="3"/>
  <c r="C56" i="3"/>
  <c r="C63" i="3"/>
  <c r="C86" i="3"/>
  <c r="C90" i="3"/>
  <c r="C70" i="3"/>
  <c r="C53" i="3"/>
  <c r="C91" i="3"/>
  <c r="C93" i="3"/>
  <c r="C95" i="3"/>
  <c r="C94" i="3"/>
  <c r="I7" i="1"/>
  <c r="F7" i="1"/>
  <c r="L9" i="1"/>
  <c r="L10" i="1"/>
  <c r="L12" i="1"/>
  <c r="L10" i="3"/>
  <c r="L11" i="3"/>
  <c r="L14" i="3"/>
  <c r="L15" i="3"/>
  <c r="L18" i="3"/>
  <c r="L19" i="3"/>
  <c r="L22" i="3"/>
  <c r="L23" i="3"/>
  <c r="L26" i="3"/>
  <c r="L27" i="3"/>
  <c r="L9" i="3"/>
  <c r="L12" i="3"/>
  <c r="L13" i="3"/>
  <c r="L16" i="3"/>
  <c r="L17" i="3"/>
  <c r="L20" i="3"/>
  <c r="L21" i="3"/>
  <c r="L24" i="3"/>
  <c r="L25" i="3"/>
  <c r="B156" i="4"/>
  <c r="B157" i="4"/>
  <c r="B168" i="2"/>
  <c r="B169" i="2"/>
  <c r="I22" i="3"/>
  <c r="H9" i="3"/>
  <c r="H10" i="3"/>
  <c r="H12" i="3"/>
  <c r="H13" i="3"/>
  <c r="H14" i="3"/>
  <c r="H15" i="3"/>
  <c r="H17" i="3"/>
  <c r="H22" i="3"/>
  <c r="H23" i="3"/>
  <c r="H24" i="3"/>
  <c r="H25" i="3"/>
  <c r="H18" i="3"/>
  <c r="H16" i="3"/>
  <c r="I15" i="3"/>
  <c r="I18" i="3"/>
  <c r="I11" i="3"/>
  <c r="I9" i="3"/>
  <c r="I12" i="3"/>
  <c r="I13" i="3"/>
  <c r="I16" i="3"/>
  <c r="I19" i="3"/>
  <c r="I20" i="3"/>
  <c r="I23" i="3"/>
  <c r="I24" i="3"/>
  <c r="I26" i="3"/>
  <c r="I27" i="3"/>
  <c r="I10" i="3"/>
  <c r="I14" i="3"/>
  <c r="I17" i="3"/>
  <c r="I21" i="3"/>
  <c r="I25" i="3"/>
  <c r="I56" i="1"/>
  <c r="I55" i="1"/>
  <c r="I30" i="1"/>
  <c r="I19" i="1"/>
  <c r="I47" i="1"/>
  <c r="I50" i="1"/>
  <c r="I38" i="1"/>
  <c r="I54" i="1"/>
  <c r="I21" i="1"/>
  <c r="I28" i="1"/>
  <c r="I42" i="1"/>
  <c r="I22" i="1"/>
  <c r="I29" i="1"/>
  <c r="I23" i="1"/>
  <c r="I45" i="1"/>
  <c r="I33" i="1"/>
  <c r="I53" i="1"/>
  <c r="I40" i="1"/>
  <c r="I32" i="1"/>
  <c r="I37" i="1"/>
  <c r="I20" i="1"/>
  <c r="I26" i="1"/>
  <c r="I27" i="1"/>
  <c r="I36" i="1"/>
  <c r="I25" i="1"/>
  <c r="I34" i="1"/>
  <c r="I41" i="1"/>
  <c r="I24" i="1"/>
  <c r="I31" i="1"/>
  <c r="I52" i="1"/>
  <c r="I48" i="1"/>
  <c r="I44" i="1"/>
  <c r="I46" i="1"/>
  <c r="I49" i="1"/>
  <c r="I51" i="1"/>
  <c r="I39" i="1"/>
  <c r="I35" i="1"/>
  <c r="I43" i="1"/>
  <c r="F56" i="1"/>
  <c r="F55" i="1"/>
  <c r="F30" i="1"/>
  <c r="F19" i="1"/>
  <c r="F47" i="1"/>
  <c r="F50" i="1"/>
  <c r="F38" i="1"/>
  <c r="F54" i="1"/>
  <c r="F21" i="1"/>
  <c r="F28" i="1"/>
  <c r="F42" i="1"/>
  <c r="F22" i="1"/>
  <c r="F29" i="1"/>
  <c r="F23" i="1"/>
  <c r="F45" i="1"/>
  <c r="F33" i="1"/>
  <c r="F53" i="1"/>
  <c r="F40" i="1"/>
  <c r="F32" i="1"/>
  <c r="F37" i="1"/>
  <c r="F20" i="1"/>
  <c r="F26" i="1"/>
  <c r="F27" i="1"/>
  <c r="F36" i="1"/>
  <c r="F25" i="1"/>
  <c r="F34" i="1"/>
  <c r="F41" i="1"/>
  <c r="F24" i="1"/>
  <c r="F31" i="1"/>
  <c r="F52" i="1"/>
  <c r="F48" i="1"/>
  <c r="F44" i="1"/>
  <c r="F46" i="1"/>
  <c r="F49" i="1"/>
  <c r="F51" i="1"/>
  <c r="F39" i="1"/>
  <c r="F35" i="1"/>
  <c r="F43" i="1"/>
  <c r="C56" i="1"/>
  <c r="C55" i="1"/>
  <c r="C30" i="1"/>
  <c r="C19" i="1"/>
  <c r="C47" i="1"/>
  <c r="C50" i="1"/>
  <c r="C38" i="1"/>
  <c r="C54" i="1"/>
  <c r="C21" i="1"/>
  <c r="C28" i="1"/>
  <c r="C42" i="1"/>
  <c r="C22" i="1"/>
  <c r="C29" i="1"/>
  <c r="C23" i="1"/>
  <c r="C45" i="1"/>
  <c r="C33" i="1"/>
  <c r="C53" i="1"/>
  <c r="C40" i="1"/>
  <c r="C32" i="1"/>
  <c r="C37" i="1"/>
  <c r="C20" i="1"/>
  <c r="C26" i="1"/>
  <c r="C27" i="1"/>
  <c r="C36" i="1"/>
  <c r="C25" i="1"/>
  <c r="C34" i="1"/>
  <c r="C41" i="1"/>
  <c r="C24" i="1"/>
  <c r="C31" i="1"/>
  <c r="C52" i="1"/>
  <c r="C48" i="1"/>
  <c r="C44" i="1"/>
  <c r="C46" i="1"/>
  <c r="C49" i="1"/>
  <c r="C51" i="1"/>
  <c r="C39" i="1"/>
  <c r="C35" i="1"/>
  <c r="C43" i="1"/>
  <c r="N9" i="1"/>
  <c r="G9" i="1"/>
  <c r="O9" i="1"/>
  <c r="P9" i="1"/>
  <c r="M9" i="1"/>
  <c r="F9" i="1"/>
  <c r="Q9" i="1"/>
  <c r="I9" i="1"/>
  <c r="A4" i="4"/>
  <c r="A5" i="4"/>
  <c r="A6" i="4"/>
  <c r="A7" i="4"/>
  <c r="A8" i="4"/>
  <c r="A9" i="4"/>
  <c r="A10" i="4"/>
  <c r="A11" i="4"/>
  <c r="A12" i="4"/>
  <c r="A13" i="4"/>
  <c r="A14" i="4"/>
  <c r="A15" i="4"/>
  <c r="A16" i="4"/>
  <c r="A17" i="4"/>
  <c r="A18" i="4"/>
  <c r="A19" i="4"/>
  <c r="A20" i="4"/>
  <c r="A21" i="4"/>
  <c r="A22" i="4"/>
  <c r="A23" i="4"/>
  <c r="A19" i="2"/>
  <c r="A20" i="2"/>
  <c r="A21" i="2"/>
  <c r="A22" i="2"/>
  <c r="A23" i="2"/>
  <c r="A24" i="2"/>
  <c r="A25" i="2"/>
  <c r="A26" i="2"/>
  <c r="A27" i="2"/>
  <c r="A28" i="2"/>
  <c r="A29" i="2"/>
  <c r="A30" i="2"/>
  <c r="A31" i="2"/>
  <c r="A32" i="2"/>
  <c r="A33" i="2"/>
  <c r="A34" i="2"/>
  <c r="A35" i="2"/>
  <c r="A36" i="2"/>
  <c r="A37" i="2"/>
  <c r="A38" i="2"/>
  <c r="Q6" i="3"/>
  <c r="P6" i="3"/>
  <c r="O6" i="3"/>
  <c r="N6" i="3"/>
  <c r="M6" i="3"/>
  <c r="I7" i="3"/>
  <c r="F7" i="3"/>
  <c r="Q6" i="1"/>
  <c r="P6" i="1"/>
  <c r="O6" i="1"/>
  <c r="N6" i="1"/>
  <c r="M6" i="1"/>
  <c r="K9" i="3"/>
  <c r="K10" i="3"/>
  <c r="K11" i="3"/>
  <c r="G10" i="1"/>
  <c r="P10" i="1"/>
  <c r="N10" i="1"/>
  <c r="Q10" i="1"/>
  <c r="O10" i="1"/>
  <c r="M10" i="1"/>
  <c r="F10" i="1"/>
  <c r="K12" i="3"/>
  <c r="J10" i="1"/>
  <c r="J9" i="1"/>
  <c r="I10" i="1"/>
  <c r="K13" i="3"/>
  <c r="G11" i="1"/>
  <c r="O11" i="1"/>
  <c r="Q11" i="1"/>
  <c r="N11" i="1"/>
  <c r="M11" i="1"/>
  <c r="F11" i="1"/>
  <c r="P11" i="1"/>
  <c r="K14" i="3"/>
  <c r="J11" i="1"/>
  <c r="G12" i="1"/>
  <c r="N12" i="1"/>
  <c r="P12" i="1"/>
  <c r="O12" i="1"/>
  <c r="Q12" i="1"/>
  <c r="M12" i="1"/>
  <c r="F12" i="1"/>
  <c r="I11" i="1"/>
  <c r="K15" i="3"/>
  <c r="J12" i="1"/>
  <c r="I12" i="1"/>
  <c r="K16" i="3"/>
  <c r="G13" i="1"/>
  <c r="O13" i="1"/>
  <c r="Q13" i="1"/>
  <c r="P13" i="1"/>
  <c r="N13" i="1"/>
  <c r="M13" i="1"/>
  <c r="F13" i="1"/>
  <c r="K17" i="3"/>
  <c r="J13" i="1"/>
  <c r="I13" i="1"/>
  <c r="K18" i="3"/>
  <c r="K19" i="3"/>
  <c r="G14" i="1"/>
  <c r="P14" i="1"/>
  <c r="Q14" i="1"/>
  <c r="O14" i="1"/>
  <c r="N14" i="1"/>
  <c r="M14" i="1"/>
  <c r="F14" i="1"/>
  <c r="K20" i="3"/>
  <c r="J14" i="1"/>
  <c r="I14" i="1"/>
  <c r="K21" i="3"/>
  <c r="G15" i="1"/>
  <c r="N15" i="1"/>
  <c r="O15" i="1"/>
  <c r="Q15" i="1"/>
  <c r="M15" i="1"/>
  <c r="F15" i="1"/>
  <c r="P15" i="1"/>
  <c r="K22" i="3"/>
  <c r="J15" i="1"/>
  <c r="I15" i="1"/>
  <c r="G16" i="1"/>
  <c r="Q16" i="1"/>
  <c r="M16" i="1"/>
  <c r="F16" i="1"/>
  <c r="O16" i="1"/>
  <c r="P16" i="1"/>
  <c r="N16" i="1"/>
  <c r="K23" i="3"/>
  <c r="J16" i="1"/>
  <c r="I16" i="1"/>
  <c r="K24" i="3"/>
  <c r="K25" i="3"/>
  <c r="K26" i="3"/>
  <c r="N8" i="3"/>
  <c r="K27" i="3"/>
  <c r="K8" i="3"/>
  <c r="Q8" i="3"/>
  <c r="M8" i="3"/>
  <c r="H8" i="3"/>
  <c r="O8" i="3"/>
  <c r="P8" i="3"/>
  <c r="L8" i="3"/>
  <c r="C135" i="4"/>
  <c r="C136" i="4"/>
  <c r="G17" i="1"/>
  <c r="G8" i="1"/>
  <c r="N17" i="1"/>
  <c r="O17" i="1"/>
  <c r="O8" i="1"/>
  <c r="Q17" i="1"/>
  <c r="Q8" i="1"/>
  <c r="M17" i="1"/>
  <c r="F17" i="1"/>
  <c r="P17" i="1"/>
  <c r="P8" i="1"/>
  <c r="I8" i="3"/>
  <c r="F8" i="3"/>
  <c r="J17" i="1"/>
  <c r="J8" i="1"/>
  <c r="L8" i="1"/>
  <c r="C151" i="2"/>
  <c r="C152" i="2"/>
  <c r="I17" i="1"/>
  <c r="N8" i="1"/>
  <c r="M8" i="1"/>
  <c r="G24" i="3"/>
  <c r="G9" i="3"/>
  <c r="G11" i="3"/>
  <c r="G10" i="3"/>
  <c r="G12" i="3"/>
  <c r="G13" i="3"/>
  <c r="G15" i="3"/>
  <c r="G14" i="3"/>
  <c r="G16" i="3"/>
  <c r="G17" i="3"/>
  <c r="G18" i="3"/>
  <c r="G19" i="3"/>
  <c r="G20" i="3"/>
  <c r="G22" i="3"/>
  <c r="G21" i="3"/>
  <c r="G23" i="3"/>
  <c r="G25" i="3"/>
  <c r="G26" i="3"/>
  <c r="G27" i="3"/>
  <c r="J13" i="3"/>
  <c r="J9" i="3"/>
  <c r="J11" i="3"/>
  <c r="J10" i="3"/>
  <c r="J12" i="3"/>
  <c r="J14" i="3"/>
  <c r="J15" i="3"/>
  <c r="J16" i="3"/>
  <c r="J18" i="3"/>
  <c r="J17" i="3"/>
  <c r="J19" i="3"/>
  <c r="J20" i="3"/>
  <c r="J21" i="3"/>
  <c r="J22" i="3"/>
  <c r="J23" i="3"/>
  <c r="J24" i="3"/>
  <c r="J25" i="3"/>
  <c r="J26" i="3"/>
  <c r="J27" i="3"/>
  <c r="F8" i="1"/>
  <c r="J8" i="3"/>
  <c r="G8" i="3"/>
  <c r="H9" i="1"/>
  <c r="H10" i="1"/>
  <c r="H12" i="1"/>
  <c r="H11" i="1"/>
  <c r="H13" i="1"/>
  <c r="H14" i="1"/>
  <c r="H15" i="1"/>
  <c r="H16" i="1"/>
  <c r="H17" i="1"/>
  <c r="I8" i="1"/>
  <c r="K17" i="1"/>
  <c r="K10" i="1"/>
  <c r="K9" i="1"/>
  <c r="K11" i="1"/>
  <c r="K12" i="1"/>
  <c r="K13" i="1"/>
  <c r="K14" i="1"/>
  <c r="K15" i="1"/>
  <c r="K16" i="1"/>
  <c r="H8" i="1"/>
  <c r="K8" i="1"/>
</calcChain>
</file>

<file path=xl/sharedStrings.xml><?xml version="1.0" encoding="utf-8"?>
<sst xmlns="http://schemas.openxmlformats.org/spreadsheetml/2006/main" count="2257" uniqueCount="564">
  <si>
    <t>Product label</t>
  </si>
  <si>
    <t>TOTAL</t>
  </si>
  <si>
    <t>All products</t>
  </si>
  <si>
    <t>Braids in the piece</t>
  </si>
  <si>
    <t>080610</t>
  </si>
  <si>
    <t>847490</t>
  </si>
  <si>
    <t>240220</t>
  </si>
  <si>
    <t>271019</t>
  </si>
  <si>
    <t>750110</t>
  </si>
  <si>
    <t>080620</t>
  </si>
  <si>
    <t>110100</t>
  </si>
  <si>
    <t>901890</t>
  </si>
  <si>
    <t>340120</t>
  </si>
  <si>
    <t>040310</t>
  </si>
  <si>
    <t>091099</t>
  </si>
  <si>
    <t>080290</t>
  </si>
  <si>
    <t>251611</t>
  </si>
  <si>
    <t>970190</t>
  </si>
  <si>
    <t>220290</t>
  </si>
  <si>
    <t>080930</t>
  </si>
  <si>
    <t>040210</t>
  </si>
  <si>
    <t>070310</t>
  </si>
  <si>
    <t>391729</t>
  </si>
  <si>
    <t>901819</t>
  </si>
  <si>
    <t>180690</t>
  </si>
  <si>
    <t>721631</t>
  </si>
  <si>
    <t>040291</t>
  </si>
  <si>
    <t>870891</t>
  </si>
  <si>
    <t>250100</t>
  </si>
  <si>
    <t>830140</t>
  </si>
  <si>
    <t>851610</t>
  </si>
  <si>
    <t>850110</t>
  </si>
  <si>
    <t>090230</t>
  </si>
  <si>
    <t>851150</t>
  </si>
  <si>
    <t>620640</t>
  </si>
  <si>
    <t>050400</t>
  </si>
  <si>
    <t>070200</t>
  </si>
  <si>
    <t>170191</t>
  </si>
  <si>
    <t>270400</t>
  </si>
  <si>
    <t>480300</t>
  </si>
  <si>
    <t>081020</t>
  </si>
  <si>
    <t>252310</t>
  </si>
  <si>
    <t>270500</t>
  </si>
  <si>
    <t>482390</t>
  </si>
  <si>
    <t>711719</t>
  </si>
  <si>
    <t>151800</t>
  </si>
  <si>
    <t>870520</t>
  </si>
  <si>
    <t>081310</t>
  </si>
  <si>
    <t>871200</t>
  </si>
  <si>
    <t>080910</t>
  </si>
  <si>
    <t>071310</t>
  </si>
  <si>
    <t>710310</t>
  </si>
  <si>
    <t>391890</t>
  </si>
  <si>
    <t>121490</t>
  </si>
  <si>
    <t>200931</t>
  </si>
  <si>
    <t>300220</t>
  </si>
  <si>
    <t>070951</t>
  </si>
  <si>
    <t>841581</t>
  </si>
  <si>
    <t>130219</t>
  </si>
  <si>
    <t>300670</t>
  </si>
  <si>
    <t>843360</t>
  </si>
  <si>
    <t>040610</t>
  </si>
  <si>
    <t>851711</t>
  </si>
  <si>
    <t>080420</t>
  </si>
  <si>
    <t>640320</t>
  </si>
  <si>
    <t>910119</t>
  </si>
  <si>
    <t>481730</t>
  </si>
  <si>
    <t>020210</t>
  </si>
  <si>
    <t>420231</t>
  </si>
  <si>
    <t>090210</t>
  </si>
  <si>
    <t>080231</t>
  </si>
  <si>
    <t>580810</t>
  </si>
  <si>
    <t>270900</t>
  </si>
  <si>
    <t>760900</t>
  </si>
  <si>
    <t>401211</t>
  </si>
  <si>
    <t>071021</t>
  </si>
  <si>
    <t>420232</t>
  </si>
  <si>
    <t>970600</t>
  </si>
  <si>
    <t>401140</t>
  </si>
  <si>
    <t>071331</t>
  </si>
  <si>
    <t>080212</t>
  </si>
  <si>
    <t>271121</t>
  </si>
  <si>
    <t>080132</t>
  </si>
  <si>
    <t>251512</t>
  </si>
  <si>
    <t>570110</t>
  </si>
  <si>
    <t>845720</t>
  </si>
  <si>
    <t>091020</t>
  </si>
  <si>
    <t>240391</t>
  </si>
  <si>
    <t>320300</t>
  </si>
  <si>
    <t>020450</t>
  </si>
  <si>
    <t>120740</t>
  </si>
  <si>
    <t>401150</t>
  </si>
  <si>
    <t>270300</t>
  </si>
  <si>
    <t>080211</t>
  </si>
  <si>
    <t>120921</t>
  </si>
  <si>
    <t>080232</t>
  </si>
  <si>
    <t>680100</t>
  </si>
  <si>
    <t>030211</t>
  </si>
  <si>
    <t>080121</t>
  </si>
  <si>
    <t>500100</t>
  </si>
  <si>
    <t>090300</t>
  </si>
  <si>
    <t>852510</t>
  </si>
  <si>
    <t>851730</t>
  </si>
  <si>
    <t>080300</t>
  </si>
  <si>
    <t>420690</t>
  </si>
  <si>
    <t>090920</t>
  </si>
  <si>
    <t>040700</t>
  </si>
  <si>
    <t>851790</t>
  </si>
  <si>
    <t>950100</t>
  </si>
  <si>
    <t>080250</t>
  </si>
  <si>
    <t>090930</t>
  </si>
  <si>
    <t>010210</t>
  </si>
  <si>
    <t>852812</t>
  </si>
  <si>
    <t>Live animals; animal products </t>
  </si>
  <si>
    <t>Vegetable products</t>
  </si>
  <si>
    <t>Animal or vegetable fats and oils and their cleavage products; prepared edible fats; animal or vegetable waxes</t>
  </si>
  <si>
    <t>Prepared foodstuffs; beverages, spirits and vinegar; tobacco and manufactured tobacco substitutes </t>
  </si>
  <si>
    <t>Mineral products </t>
  </si>
  <si>
    <t>Products of the chemical or allied industries </t>
  </si>
  <si>
    <t>Plastics and articles thereof; rubber and articles thereof </t>
  </si>
  <si>
    <t>Raw hides and skins, leather, furskins and articles thereof; saddlery and harness; travel goods, handbags and similar containers; articles of animal gut (other than silk-worm gut) </t>
  </si>
  <si>
    <t>Wood and articles of wood; wood charcoal; cork and articles of cork; manufactures of straw, of esparto or of other plaiting materials; basketware and wickerwork</t>
  </si>
  <si>
    <t>Pulp of wood or of other fibrous cellulosic material; recovered (waste and scrap) paper or paperboard; paper and paperboard and articles thereof </t>
  </si>
  <si>
    <t>Textiles and textile articles </t>
  </si>
  <si>
    <t>Footwear, headgear, umbrellas, sun umbrellas, walking-sticks, seat-sticks, whips, riding-crops and parts thereof; prepared feathers and articles made therewith; artificial flowers; articles of human hair </t>
  </si>
  <si>
    <t>Articles of stone, plaster, cement, asbestos, mica or similar materials; ceramic products; glass and glassware </t>
  </si>
  <si>
    <t>Natural or cultured pearls, precious or semi-precious stones, precious metals, metals clad with precious metal and articles thereof; imitation jewellery; coin thereof; imitation jewellery; coin </t>
  </si>
  <si>
    <t>Base metals and articles of base metal </t>
  </si>
  <si>
    <t>Machinery and mechanical appliances; electrical equipment; parts thereof; sound recorders and reproducers, television image and sound recorders and reproducers, and parts and accessories of such articles </t>
  </si>
  <si>
    <t>Vehicles, aircraft, vessels and associated transport equipment </t>
  </si>
  <si>
    <t>Optical, photographic, cinematographic, measuring, checking, precision, medical or surgical instruments and apparatus; clocks and watches; musical instruments; parts and accessories thereof </t>
  </si>
  <si>
    <t>Arms and ammunition; parts and accessories thereof </t>
  </si>
  <si>
    <t>Miscellaneous manufactured articles </t>
  </si>
  <si>
    <t>Works of art, collectors’ pieces and antiques </t>
  </si>
  <si>
    <t>HS6</t>
  </si>
  <si>
    <t>HS2</t>
  </si>
  <si>
    <t>HS Section</t>
  </si>
  <si>
    <t>Average 2009-13</t>
  </si>
  <si>
    <t>Share 2009-13</t>
  </si>
  <si>
    <t># HS6 subheads</t>
  </si>
  <si>
    <t>US$ 1000</t>
  </si>
  <si>
    <t>Value share</t>
  </si>
  <si>
    <t>H2</t>
  </si>
  <si>
    <t>Other</t>
  </si>
  <si>
    <t>Pistachios</t>
  </si>
  <si>
    <t>Figs</t>
  </si>
  <si>
    <t>HS version</t>
  </si>
  <si>
    <t>Total in HS 1-97</t>
  </si>
  <si>
    <t># HS subheads</t>
  </si>
  <si>
    <t># subheads</t>
  </si>
  <si>
    <t>Export graphs</t>
  </si>
  <si>
    <t>Bubble sizes and labels relate to number of HS 6-digit subheads within the Section which were exported</t>
  </si>
  <si>
    <t>Import graphs</t>
  </si>
  <si>
    <t>Bubble sizes and labels relate to number of HS 6-digit subheads within the Section which were imported</t>
  </si>
  <si>
    <t>Nomenclature</t>
  </si>
  <si>
    <t>ProductCode</t>
  </si>
  <si>
    <t>PartnerName</t>
  </si>
  <si>
    <t>TradeFlowName</t>
  </si>
  <si>
    <t xml:space="preserve">2008 in 1000 USD </t>
  </si>
  <si>
    <t xml:space="preserve">2009 in 1000 USD </t>
  </si>
  <si>
    <t xml:space="preserve">2010 in 1000 USD </t>
  </si>
  <si>
    <t xml:space="preserve">2011 in 1000 USD </t>
  </si>
  <si>
    <t xml:space="preserve">2012 in 1000 USD </t>
  </si>
  <si>
    <t>Export</t>
  </si>
  <si>
    <t>Albania</t>
  </si>
  <si>
    <t>United Arab Emirates</t>
  </si>
  <si>
    <t>Argentina</t>
  </si>
  <si>
    <t>Armenia</t>
  </si>
  <si>
    <t>Australia</t>
  </si>
  <si>
    <t>Austria</t>
  </si>
  <si>
    <t>Azerbaijan</t>
  </si>
  <si>
    <t>Belgium</t>
  </si>
  <si>
    <t>Bangladesh</t>
  </si>
  <si>
    <t>Bulgaria</t>
  </si>
  <si>
    <t>Brazil</t>
  </si>
  <si>
    <t>Canada</t>
  </si>
  <si>
    <t>Switzerland</t>
  </si>
  <si>
    <t>China</t>
  </si>
  <si>
    <t>Colombia</t>
  </si>
  <si>
    <t>Cuba</t>
  </si>
  <si>
    <t>Cyprus</t>
  </si>
  <si>
    <t>Germany</t>
  </si>
  <si>
    <t>Denmark</t>
  </si>
  <si>
    <t>Egypt, Arab Rep.</t>
  </si>
  <si>
    <t>Spain</t>
  </si>
  <si>
    <t>Finland</t>
  </si>
  <si>
    <t>France</t>
  </si>
  <si>
    <t>United Kingdom</t>
  </si>
  <si>
    <t>Georgia</t>
  </si>
  <si>
    <t>Greece</t>
  </si>
  <si>
    <t>Guatemala</t>
  </si>
  <si>
    <t>Hong Kong, China</t>
  </si>
  <si>
    <t>Hungary</t>
  </si>
  <si>
    <t>Indonesia</t>
  </si>
  <si>
    <t>India</t>
  </si>
  <si>
    <t>Ireland</t>
  </si>
  <si>
    <t>Iran, Islamic Rep.</t>
  </si>
  <si>
    <t>Iraq</t>
  </si>
  <si>
    <t>Italy</t>
  </si>
  <si>
    <t>Jordan</t>
  </si>
  <si>
    <t>Japan</t>
  </si>
  <si>
    <t>Kazakhstan</t>
  </si>
  <si>
    <t>Kenya</t>
  </si>
  <si>
    <t>Kyrgyz Republic</t>
  </si>
  <si>
    <t>Korea, Rep.</t>
  </si>
  <si>
    <t>Lebanon</t>
  </si>
  <si>
    <t>Sri Lanka</t>
  </si>
  <si>
    <t>Luxembourg</t>
  </si>
  <si>
    <t>Latvia</t>
  </si>
  <si>
    <t>Morocco</t>
  </si>
  <si>
    <t>Malaysia</t>
  </si>
  <si>
    <t>Netherlands</t>
  </si>
  <si>
    <t>Norway</t>
  </si>
  <si>
    <t>Nepal</t>
  </si>
  <si>
    <t>New Zealand</t>
  </si>
  <si>
    <t>Other Asia, nes</t>
  </si>
  <si>
    <t>Pakistan</t>
  </si>
  <si>
    <t>Philippines</t>
  </si>
  <si>
    <t>Poland</t>
  </si>
  <si>
    <t>Korea, Dem. Rep.</t>
  </si>
  <si>
    <t>Romania</t>
  </si>
  <si>
    <t>Russian Federation</t>
  </si>
  <si>
    <t>Saudi Arabia</t>
  </si>
  <si>
    <t>Singapore</t>
  </si>
  <si>
    <t>Slovak Republic</t>
  </si>
  <si>
    <t>Sweden</t>
  </si>
  <si>
    <t>Swaziland</t>
  </si>
  <si>
    <t>Syrian Arab Republic</t>
  </si>
  <si>
    <t>Thailand</t>
  </si>
  <si>
    <t>Tajikistan</t>
  </si>
  <si>
    <t>Turkmenistan</t>
  </si>
  <si>
    <t>Turkey</t>
  </si>
  <si>
    <t>Ukraine</t>
  </si>
  <si>
    <t>Unspecified</t>
  </si>
  <si>
    <t>Uruguay</t>
  </si>
  <si>
    <t>United States</t>
  </si>
  <si>
    <t>Uzbekistan</t>
  </si>
  <si>
    <t>Holy See</t>
  </si>
  <si>
    <t>Vietnam</t>
  </si>
  <si>
    <t>Yemen</t>
  </si>
  <si>
    <t>Note: EU countries counted separately.</t>
  </si>
  <si>
    <t>Source:</t>
  </si>
  <si>
    <t>Import</t>
  </si>
  <si>
    <t>South Africa</t>
  </si>
  <si>
    <t>Change in export share</t>
  </si>
  <si>
    <t>Change in import share</t>
  </si>
  <si>
    <t>All other products</t>
  </si>
  <si>
    <t>EU28</t>
  </si>
  <si>
    <t>All other countries</t>
  </si>
  <si>
    <t>All others</t>
  </si>
  <si>
    <t>Afghan exports to world</t>
  </si>
  <si>
    <t>Afghan import sources</t>
  </si>
  <si>
    <t>Afghan imports from world</t>
  </si>
  <si>
    <t>Afghan export destinations</t>
  </si>
  <si>
    <t>UN COMTRADE, downloaded 2.12.14</t>
  </si>
  <si>
    <t/>
  </si>
  <si>
    <t>Average 2009-12</t>
  </si>
  <si>
    <t>2008</t>
  </si>
  <si>
    <t>NB A large proportion of Afghanistan's exports are not classified (65% in 2012).</t>
  </si>
  <si>
    <t>2009-12</t>
  </si>
  <si>
    <t>Avg. 2010-12</t>
  </si>
  <si>
    <t>Carpets</t>
  </si>
  <si>
    <t>Dried grapes</t>
  </si>
  <si>
    <t>Vegetable saps</t>
  </si>
  <si>
    <t>Sesame seeds</t>
  </si>
  <si>
    <t>Cumin seeds</t>
  </si>
  <si>
    <t>Almonds</t>
  </si>
  <si>
    <t>Fresh grapes</t>
  </si>
  <si>
    <t>Top Afghan exports (at HS6) and markets, average 2010-12</t>
  </si>
  <si>
    <t>Peat</t>
  </si>
  <si>
    <t>Medium oils</t>
  </si>
  <si>
    <t>Wheat/meslin flour</t>
  </si>
  <si>
    <t>Setts, curb/flagstones</t>
  </si>
  <si>
    <t>Chocolate</t>
  </si>
  <si>
    <t>Vehicle radiators</t>
  </si>
  <si>
    <t>Black tea</t>
  </si>
  <si>
    <t>Animal/veg. fats/oils</t>
  </si>
  <si>
    <t>Total</t>
  </si>
  <si>
    <t>Average 2010-12</t>
  </si>
  <si>
    <t>Iran</t>
  </si>
  <si>
    <t>Russia</t>
  </si>
  <si>
    <t>Afghan main imports and sources, average 2010-12</t>
  </si>
  <si>
    <t>No. of supplying countries</t>
  </si>
  <si>
    <t>No. HS 6-digit subheads imported</t>
  </si>
  <si>
    <t>No. of markets</t>
  </si>
  <si>
    <t>No. HS 6-digit subheads exported</t>
  </si>
  <si>
    <t>DFID-IMF Export Diversification Index</t>
  </si>
  <si>
    <t>DFID-IMF Export Quality Index (at SITC 1d)</t>
  </si>
  <si>
    <t>http://www.imf.org/external/np/res/dfidimf/diversification.htm</t>
  </si>
  <si>
    <t>downloaded 28.11.2014</t>
  </si>
  <si>
    <t>downloaded 15.12.14</t>
  </si>
  <si>
    <r>
      <rPr>
        <b/>
        <sz val="9"/>
        <color theme="1"/>
        <rFont val="Calibri"/>
        <family val="2"/>
      </rPr>
      <t>Extensive export diversification</t>
    </r>
    <r>
      <rPr>
        <sz val="9"/>
        <color theme="1"/>
        <rFont val="Calibri"/>
        <family val="2"/>
      </rPr>
      <t xml:space="preserve"> reflects an increase in the number of export products or trading partners.</t>
    </r>
  </si>
  <si>
    <r>
      <rPr>
        <b/>
        <sz val="9"/>
        <color theme="1"/>
        <rFont val="Calibri"/>
        <family val="2"/>
      </rPr>
      <t>Intensive export diversification</t>
    </r>
    <r>
      <rPr>
        <sz val="9"/>
        <color theme="1"/>
        <rFont val="Calibri"/>
        <family val="2"/>
      </rPr>
      <t xml:space="preserve"> considers the shares of export volumes across active products or trading partners. Thus, a country is less diversified when export revenues are driven by only a few sectors or trading partners, even though the country might be exporting many different goods or to many different trading partners. Countries with a more evenly balanced mix of exports or trading partners have a higher level of intensive diversification.</t>
    </r>
  </si>
  <si>
    <t>Countryname</t>
  </si>
  <si>
    <t>ISO</t>
  </si>
  <si>
    <t>WEO Country Code</t>
  </si>
  <si>
    <t>Units</t>
  </si>
  <si>
    <t>Frequency</t>
  </si>
  <si>
    <t>Indicator</t>
  </si>
  <si>
    <t>SITC Industry Code</t>
  </si>
  <si>
    <t>SITC Industry  Description</t>
  </si>
  <si>
    <t>Index</t>
  </si>
  <si>
    <t>Annual</t>
  </si>
  <si>
    <t>Export diversification index</t>
  </si>
  <si>
    <t>Quality Index</t>
  </si>
  <si>
    <t>All commodities</t>
  </si>
  <si>
    <t>Extensive margin</t>
  </si>
  <si>
    <t>Food/live animals</t>
  </si>
  <si>
    <t>Intensive margin</t>
  </si>
  <si>
    <t>Beverages/tobacco</t>
  </si>
  <si>
    <t>Crude materials, inedible, excl. fuels</t>
  </si>
  <si>
    <t>Mineral fuels/lubricants/related materials</t>
  </si>
  <si>
    <t>Animal/veg. oils/fats</t>
  </si>
  <si>
    <t>Chemicals</t>
  </si>
  <si>
    <t>Manufactures class. chiefly by material</t>
  </si>
  <si>
    <t>Machinery/transport equipment</t>
  </si>
  <si>
    <t>Miscellaneous manufactured articles</t>
  </si>
  <si>
    <t>Commods/transacts. not class. by kind</t>
  </si>
  <si>
    <t>Afghanistan</t>
  </si>
  <si>
    <t>AFG</t>
  </si>
  <si>
    <t>Afghanistan, I.R. of</t>
  </si>
  <si>
    <t>PP change</t>
  </si>
  <si>
    <t>Value added indicators</t>
  </si>
  <si>
    <t>Eora MRIO database</t>
  </si>
  <si>
    <t>Note:</t>
  </si>
  <si>
    <t>Aggregate results</t>
  </si>
  <si>
    <t xml:space="preserve">Country </t>
  </si>
  <si>
    <t>Total DVA in gross exports (in $1000)</t>
  </si>
  <si>
    <t>CAGR of DVA in gross exp</t>
  </si>
  <si>
    <t>Total FVA in gross exports (in $1000)</t>
  </si>
  <si>
    <t>CAGR of FVA in gross exp</t>
  </si>
  <si>
    <t>1996-2011</t>
  </si>
  <si>
    <t>2006-2011</t>
  </si>
  <si>
    <t>Sectoral results</t>
  </si>
  <si>
    <t>Sectoral DVA in gross sectoral exports</t>
  </si>
  <si>
    <t>CAGR of sect DVA in gross sect exp</t>
  </si>
  <si>
    <t>Sector's contribution to total DVA</t>
  </si>
  <si>
    <t>Wood and Paper</t>
  </si>
  <si>
    <t>Transport Equipment</t>
  </si>
  <si>
    <t>Transport</t>
  </si>
  <si>
    <t>Textiles and Wearing Apparel</t>
  </si>
  <si>
    <t>Post and Telecommunications</t>
  </si>
  <si>
    <t>Petroleum, Chemical and Non-Metallic Mineral Products</t>
  </si>
  <si>
    <t>Other Manufacturing</t>
  </si>
  <si>
    <t>Mining and Quarrying</t>
  </si>
  <si>
    <t>Metal Products</t>
  </si>
  <si>
    <t>Food &amp; Beverages</t>
  </si>
  <si>
    <t>Fishing</t>
  </si>
  <si>
    <t>Electrical and Machinery</t>
  </si>
  <si>
    <t>Agriculture</t>
  </si>
  <si>
    <t>'DVA' = domestic value added; 'FVA' = foreign value added; 'CAGR' = compound annual growth rate.</t>
  </si>
  <si>
    <t>Check</t>
  </si>
  <si>
    <t>Any difference between the 'All products' and 'Total in HS 1-97' figures shown below is because Chapters 98 and 99 of the Harmonised System do not relate to normally traded goods. They are reserved for national use, and cover for example special transactions and commodities not classified by kind and commodities and transactions not included in merchandise trade. No details are provided in the trade statistics.</t>
  </si>
  <si>
    <t>Exports</t>
  </si>
  <si>
    <t>Imports</t>
  </si>
  <si>
    <t>NB: HIGHER VALUES INDICATE LOWER DIVERSIFICATION</t>
  </si>
  <si>
    <t>NB: HIGHER VALUES INDICATE HIGHER QUALITY LEVELS</t>
  </si>
  <si>
    <t>RCA by HS section</t>
  </si>
  <si>
    <t>RCA</t>
  </si>
  <si>
    <t>WORLD EXPORTS ('World' = all countries reporting to UN COMTRADE database in any given year)</t>
  </si>
  <si>
    <t>AFGHAN EXPORTS</t>
  </si>
  <si>
    <t xml:space="preserve">Total DVA for country </t>
  </si>
  <si>
    <t xml:space="preserve">Total FVA for country </t>
  </si>
  <si>
    <t>Sector's contribution to total FVA</t>
  </si>
  <si>
    <t>Figure 1: CAGR of domestic value added, foreign value added, and gross exports</t>
  </si>
  <si>
    <t>Figure 6: Sectoral DVA as a share of total DVA, 2000 and 2011</t>
  </si>
  <si>
    <t>DVA</t>
  </si>
  <si>
    <t>FVA</t>
  </si>
  <si>
    <t>Electrical &amp; Machinery</t>
  </si>
  <si>
    <t>Financial &amp; business</t>
  </si>
  <si>
    <t>Hotels &amp; Restaurants</t>
  </si>
  <si>
    <t>Mining &amp; Quarrying</t>
  </si>
  <si>
    <t>Petrol./Chem. &amp; Non-Metal. Min. Prod</t>
  </si>
  <si>
    <t>Post &amp; Telecom.</t>
  </si>
  <si>
    <t>Textiles &amp; Apparel</t>
  </si>
  <si>
    <t>Transport Equip.</t>
  </si>
  <si>
    <t>Wood &amp; Paper</t>
  </si>
  <si>
    <t>Figure 7: Compound annual growth rate of FVA embodied in gross exports by sector, 1996-2011 and 2006-2011</t>
  </si>
  <si>
    <t>Figure 3: Overall value of domestic and foreign value added (1996, 2000, 2006, 2011)</t>
  </si>
  <si>
    <t>Finacial Intermediation and Business Activities</t>
  </si>
  <si>
    <t>Hotels and Restraurants</t>
  </si>
  <si>
    <t>Figure 4: Compound annual growth rate of DVA embodied in gross exports by sector, 1996-2011 and 2006-2011</t>
  </si>
  <si>
    <t>Figure 9: Sectoral FVA as a share of total FVA, 2000 and 2011</t>
  </si>
  <si>
    <t>TRADE DATA:</t>
  </si>
  <si>
    <t>Last updated:</t>
  </si>
  <si>
    <t>By:</t>
  </si>
  <si>
    <t>Note on change made:</t>
  </si>
  <si>
    <t>AFGHANISTAN</t>
  </si>
  <si>
    <t>14.2.2015</t>
  </si>
  <si>
    <t>JE</t>
  </si>
  <si>
    <t>Updating VA graphs</t>
  </si>
  <si>
    <t>Total exported VA</t>
  </si>
  <si>
    <t>Figure 2: Domestic and foreign value added content of gross exports as share of gross exported VA, 2000 and 2011</t>
  </si>
  <si>
    <t>Figure 5: Sectoral DVA embodied in exports as a share of sectoral gross exported VA, 2000 and 2011</t>
  </si>
  <si>
    <t>Figure 8: Sectoral FVA embodied in exports as a share of sectoral gross exported VA, 2000 and 2011</t>
  </si>
  <si>
    <t>DVA content of gross exp as share of total exported VA</t>
  </si>
  <si>
    <t>FVA content of gross exp as share of total exported VA</t>
  </si>
  <si>
    <t>Total Exported VA</t>
  </si>
  <si>
    <t>Total exports</t>
  </si>
  <si>
    <t>CAGR - total exports</t>
  </si>
  <si>
    <t>Total FVA in gross sector exports (in $1000)</t>
  </si>
  <si>
    <t>FVA content of gross sector exports as share of total sector exported VA</t>
  </si>
  <si>
    <t>24.2.2015</t>
  </si>
  <si>
    <t>JK</t>
  </si>
  <si>
    <t>Updating VA indicators</t>
  </si>
  <si>
    <t>carpets and other textile floor coverings, of wool or fine animal hair, knotted, whether or not made up</t>
  </si>
  <si>
    <t>dried grapes</t>
  </si>
  <si>
    <t>vegetable saps and extracts (excl. liquorice, hops, pryrethrum, roots of plants containing rotenone and opium)</t>
  </si>
  <si>
    <t>sesamum seeds, whether or not broken</t>
  </si>
  <si>
    <t>cumin seeds</t>
  </si>
  <si>
    <t>fresh or dried almonds, shelled and peeled</t>
  </si>
  <si>
    <t>fresh or dried pistachios, whether or not shelled or peeled</t>
  </si>
  <si>
    <t>fresh grapes</t>
  </si>
  <si>
    <t>fresh or dried figs</t>
  </si>
  <si>
    <t>swedes, mangolds, fodder roots, hay, lucerne "alfalfa", clover, sainfoin, forage kale, lupines, vetches and similar forage products, whether or not in the form of pellets (excl. lucerne "alfalfa" meal and pellets)</t>
  </si>
  <si>
    <t>saffron</t>
  </si>
  <si>
    <t>setts, curbstones and flagstones, of natural stone (excl. slate)</t>
  </si>
  <si>
    <t>fresh or dried almonds in shell</t>
  </si>
  <si>
    <t>fresh peaches, incl. nectarines</t>
  </si>
  <si>
    <t>mate</t>
  </si>
  <si>
    <t>fresh or dried walnuts, shelled and peeled</t>
  </si>
  <si>
    <t>guts, bladders and stomachs of animals (other than fish), whole and pieces thereof, fresh, chilled, frozen, salted, in brine, dried or smoked</t>
  </si>
  <si>
    <t>nuts, fresh or dried, whether or not shelled or peeled (excl. coconuts, brazil nuts, cashew nuts, almonds, hazelnuts, walnuts, chestnuts "castania spp." and pistachios)</t>
  </si>
  <si>
    <t>fresh apricots</t>
  </si>
  <si>
    <t>marble and travertine, merely cut, by sawing or otherwise, into blocks or slabs of a square or rectangular shape</t>
  </si>
  <si>
    <t>tomatoes, fresh or chilled</t>
  </si>
  <si>
    <t>fresh raspberries, blackberries, mulberries and loganberries</t>
  </si>
  <si>
    <t>fresh or dried walnuts in shell</t>
  </si>
  <si>
    <t>alfalfa seed for sowing</t>
  </si>
  <si>
    <t>yogurt, whether or not flavoured or containing added sugar or other sweetening matter, fruits, nuts or cocoa</t>
  </si>
  <si>
    <t>dried, shelled peas "pisum sativum", whether or not skinned or split</t>
  </si>
  <si>
    <t>coriander seeds</t>
  </si>
  <si>
    <t>shelled or unshelled peas 'pisum sativum', uncooked or cooked by steaming or by boiling in water, frozen</t>
  </si>
  <si>
    <t>wallets, purses, key-pouches, cigarette-cases, tobacco-pouches and similar articles carried in the pocket or handbag, with outer surface of leather, composition leather or patent leather</t>
  </si>
  <si>
    <t>fresh or dried brazil nuts, in shell</t>
  </si>
  <si>
    <t>fresh or chilled mushrooms of the genus 'agaricus'</t>
  </si>
  <si>
    <t>granite, crude or roughly trimmed (excl. already with the characteristics of setts, curbstones and flagstones)</t>
  </si>
  <si>
    <t>fresh or chilled onions and shallots</t>
  </si>
  <si>
    <t>fresh or dried cashew nuts, shelled</t>
  </si>
  <si>
    <t>dried apricots</t>
  </si>
  <si>
    <t>single citrus fruit juice, unfermented, brix value &lt;= 20 at 20░c, whether or not containing added sugar or other sweetening matter (excl. containing spirit, mixtures, orange juice and grapefruit juice)</t>
  </si>
  <si>
    <t>precious stones and semi-precious stones, unworked or simply sawn or roughly shaped, whether or not graded (excl. diamonds and imitation precious stones and semi-precious stones)</t>
  </si>
  <si>
    <t>antiques of &gt; 100 years old</t>
  </si>
  <si>
    <t>peat, incl. peat litter, whether or not agglomerated</t>
  </si>
  <si>
    <t>medium oils and preparations, of petroleum or bituminous minerals, n.e.s.</t>
  </si>
  <si>
    <t>wheat or meslin flour</t>
  </si>
  <si>
    <t>braids in the piece</t>
  </si>
  <si>
    <t>animal or vegetable fats and oils and their fractions, boiled, oxidised, dehydrated, sulphurised, blown, polymerised by heat in vacuum or in inert gas or otherwise chemically modified, inedible mixtures or preparations of animal or vegetable fats or oils or of fractions of different fats or oils, n.e.s.</t>
  </si>
  <si>
    <t>chocolate and other preparations containing cocoa, in containers or immediate packings of &lt;= 2 kg (excl. in blocks, slabs or bars and cocoa powder)</t>
  </si>
  <si>
    <t>radiators for tractors, motor vehicles for the transport of ten or more persons, motor cars and other motor vehicles principally designed for the transport of persons, motor vehicles for the transport of goods and special purpose motor vehicles</t>
  </si>
  <si>
    <t>black fermented tea and partly fermented tea, whether or not flavoured, in immediate packings of &lt;= 3 kg</t>
  </si>
  <si>
    <t>cigarettes, containing tobacco</t>
  </si>
  <si>
    <t>parts of machinery for working mineral substances of heading 8474, n.e.s.</t>
  </si>
  <si>
    <t>instruments and appliances used in medical, surgical or veterinary sciences, n.e.s.</t>
  </si>
  <si>
    <t>natural gas in gaseous state</t>
  </si>
  <si>
    <t>gel preparations designed to be used  in human or veterinary medicine as a lubricant for parts of the body for surgical operations or physical examinations or as a coupling agent between the body and medical instruments</t>
  </si>
  <si>
    <t>refined cane or beet sugar, containing added flavouring or colouring, in solid form</t>
  </si>
  <si>
    <t>u sections of iron or non-alloy steel, not further worked than hot-rolled, hot-drawn or hot-extruded, of a height &gt;= 80 mm</t>
  </si>
  <si>
    <t>retreaded pneumatic tyres, of rubber, of a kind used on motor cars 'incl. station wagons and racing cars'</t>
  </si>
  <si>
    <t>non-alcoholic beverages (excl. water, fruit or vegetable juices and milk)</t>
  </si>
  <si>
    <t>coke and semi-coke of coal, of lignite or of peat, whether or not agglomerated; retort carbon</t>
  </si>
  <si>
    <t>coal gas, water gas, producer gas, lean gas and similar gases (excl. petroleum gases and other gaseous hydrocarbons)</t>
  </si>
  <si>
    <t>footwear with outer soles of leather, and uppers which consist of leather straps across the instep and around the big toe</t>
  </si>
  <si>
    <t>soap in the form of flakes, granules, powder, paste or in aqueous solution</t>
  </si>
  <si>
    <t>generators of a kind used for internal combustion engines (excl. magneto dynamos and dual purpose starter-generators)</t>
  </si>
  <si>
    <t>paper, paperboard, cellulose wadding and webs of cellulose fibres, in strips or rolls of a width &lt;= 36 cm, in rectangular or square sheets, of which no side &gt; 36 cm in the unfolded state, or cut to shape other than rectangular or square, and articles of paper pulp, paper, cellulose wadding or webs of cellulose fibres, n.e.s.</t>
  </si>
  <si>
    <t>milk and cream in solid forms, of a fat content by weight of &lt;= 1,5%</t>
  </si>
  <si>
    <t>women's or girls' blouses, shirts and shirt-blouses of man-made fibres (excl. knitted or crocheted and vests)</t>
  </si>
  <si>
    <t>air conditioning machines incorporating a refrigerating unit and a valve for reversal of the cooling/heat cycle 'reversible heat pumps' (excl. of a kind used for persons in motor vehicles and self-contained or 'split-system' window or wall air conditioning machines)</t>
  </si>
  <si>
    <t>dried, shelled beans of species 'vigna mungo [l.] hepper or vigna radiata [l.] wilczek', whether or not skinned or split</t>
  </si>
  <si>
    <t>television receivers, colour, whether or not incorporating radio-broadcast receivers or sound or video recording or reproducing apparatus</t>
  </si>
  <si>
    <t>imitation jewellery, of base metal, whether or not plated with precious metal (excl. cuff links and studs)</t>
  </si>
  <si>
    <t>locks of base metal (excl. padlocks and locks for motor vehicles or furniture)</t>
  </si>
  <si>
    <t>green tea in immediate packings of &lt;= 3 kg</t>
  </si>
  <si>
    <t>colouring matter of vegetable or animal origin, incl. dye extracts (excl. animal black), whether or not chemically defined; preparations based on colouring matter of vegetable or animal origin of a kind used to dye fabrics or produce colorant preparations (excl. preparations of heading 3207, 3208, 3209, 3210, 3213 and 3215)</t>
  </si>
  <si>
    <t>aluminium tube or pipe fittings 'e.g., couplings, elbows, sleeves'</t>
  </si>
  <si>
    <t>birds'' eggs, in shell, fresh, preserved or cooked</t>
  </si>
  <si>
    <t>rigid tubes, pipes and hoses, of plastics (excl. tubes of polymers of ethylene, propylene and vinyl chloride)</t>
  </si>
  <si>
    <t>machines for cleaning, sorting or grading eggs, fruit or other agricultural produce (excl. machines for cleaning, sorting or grading seed, grain or dried leguminous vegetables of heading 8437)</t>
  </si>
  <si>
    <t>tobacco, 'homogenised' or 'reconstituted' from finely-chopped tobacco leaves, tobacco refuse or tobacco dust</t>
  </si>
  <si>
    <t>electric instantaneous or storage water heaters and immersion heaters</t>
  </si>
  <si>
    <t>unit construction machines 'single station', for working metal</t>
  </si>
  <si>
    <t>floor coverings of plastics, whether or not self-adhesive, in rolls or in the form of tiles, and wall or ceiling coverings in rolls with a width of &gt;= 45 cm, consisting of a layer of plastic fixed permanently on a backing of any material other than paper, the face side of which is grained, embossed, coloured, design-printed or otherwise decorated (excl. coverings of polymers of vinyl chloride)</t>
  </si>
  <si>
    <t>milk and cream, concentrated but unsweetened (excl. in solid forms)</t>
  </si>
  <si>
    <t>telephonic or telegraphic switching apparatus</t>
  </si>
  <si>
    <t>mobile drilling derricks</t>
  </si>
  <si>
    <t>articles of gut, goldbeater's skin, bladders or tendons (excl. silkworm gut, sterile catgut, other sterile surgical suture material and cutgut, incl. strings for musical instruments)</t>
  </si>
  <si>
    <t>electro-diagnostic apparatus, incl. apparatus for functional exploratory examination or for checking physiological parameters (excl. electro-cardiographs, ultrasonic scanning apparatus, magnetic resonance imaging apparatus and scintigraphic apparatus)</t>
  </si>
  <si>
    <t>toilet or facial tissue stock, towel or napkin stock and similar paper for household or sanitary purposes, cellulose wadding and webs of cellulose fibres, whether or not creped, crinkled, embossed, perforated, surface-coloured, surface-decorated or printed, in rolls of a width &gt; 36 cm or in square or rectangular sheets with one side &gt; 36 cm and the other side &gt; 15 cm in the unfolded state</t>
  </si>
  <si>
    <t>bananas, incl. plantains, fresh or dried</t>
  </si>
  <si>
    <t>new pneumatic tyres, of rubber, of a kind used for motorcycles</t>
  </si>
  <si>
    <t>bicycles and other cycles, incl. delivery tricycles, not motorised</t>
  </si>
  <si>
    <t>line telephone sets with cordless handsets</t>
  </si>
  <si>
    <t>nickel mattes</t>
  </si>
  <si>
    <t>wallets, purses, key-pouches, cigarette-cases, tobacco-pouches and similar articles carried in the pocket or handbag, with outer surface of plastic sheeting or textile materials</t>
  </si>
  <si>
    <t>parts of electrical apparatus for line telephony or line telegraphy, incl. line telephone sets with cordless handsets and telecommunication apparatus for carrier-current line systems or digital line systems and videophones, n.e.s.</t>
  </si>
  <si>
    <t>new pneumatic tyres, of rubber, of a kind used for bicycles</t>
  </si>
  <si>
    <t>wrist-watches of precious metal or of metal clad with precious metal, whether or not incorporating a stop-watch facility, electrically operated, with combined mechanical and opto-electronic display (excl. with backs made of steel)</t>
  </si>
  <si>
    <t>fresh cheese "unripened or uncured cheese", incl. whey cheese, and curd</t>
  </si>
  <si>
    <t>salts, incl. table salt and denatured salt, and pure sodium chloride, whether or not in aqueous solution or containing added anti-caking or free-flowing agents; sea water</t>
  </si>
  <si>
    <t>transmission apparatus for radio-telephony, radio-telegraphy, radio-broadcasting or television</t>
  </si>
  <si>
    <t>petroleum oils and oils obtained from bituminous minerals, crude</t>
  </si>
  <si>
    <t>fresh or chilled trout "salmo trutta, oncorhynchus mykiss, oncorhynchus clarki, oncorhynchus aguabonita, oncorhynchus gilae, oncorhynchus apache and oncorhynchus chrysogaster"</t>
  </si>
  <si>
    <t>wheeled toys designed to be ridden by children, e.g. tricycles, scooters, pedal cars (excl. normal bicycles with ball bearings); dolls'' carriages</t>
  </si>
  <si>
    <t>fresh, chilled or frozen meat of goats</t>
  </si>
  <si>
    <t>pure-bred breeding bovines</t>
  </si>
  <si>
    <t>frozen bovine carcases and halfcarcases</t>
  </si>
  <si>
    <t>spices (excl. pepper of the genus piper, fruit of the genus capsicum or of the genus pimenta, vanilla, cinnamon, cinnamontree flowers, clove "wholefruit", clove stems, nutmeg, mace, cardamoms, seeds of anise, badian, fennel, coriander, cumin and caraway, and juniper berries, ginger, saffron, turmeric "curcuma", thyme, bay leaves, curry and mixtures of various types of spices)</t>
  </si>
  <si>
    <t>cement clinkers</t>
  </si>
  <si>
    <t>vaccines for human medicine</t>
  </si>
  <si>
    <t>boxes, pouches, wallets and writing compendiums, of paper or paperboard, containing an assortment of paper stationery</t>
  </si>
  <si>
    <t>silkworm cocoons suitable for reeling</t>
  </si>
  <si>
    <t>motors of an output &lt;= 37,5 w</t>
  </si>
  <si>
    <t>collages and similar decorative plaques</t>
  </si>
  <si>
    <t>080120</t>
  </si>
  <si>
    <t>080130</t>
  </si>
  <si>
    <t>200930</t>
  </si>
  <si>
    <t>UN COMTRADE, downloaded 29.1.15</t>
  </si>
  <si>
    <t>RCA by HS 6-digit subhead</t>
  </si>
  <si>
    <t>UN COMTRADE, downloaded 15.5.15</t>
  </si>
  <si>
    <t>2013</t>
  </si>
  <si>
    <t>dried, shelled peas 'pisum sativum', whether or not skinned or split</t>
  </si>
  <si>
    <t>fresh or dried brazil nuts, whether or not shelled or peeled</t>
  </si>
  <si>
    <t>fresh or dried cashew nuts, whether or not shelled or peeled</t>
  </si>
  <si>
    <t>nuts, fresh or dried, whether or not shelled or peeled (excl. coconuts, brazil nuts, cashew nuts, almonds, hazelnuts, walnuts, chestnuts 'castania spp.' and pistachios)</t>
  </si>
  <si>
    <t>swedes, mangolds, fodder roots, hay, lucerne 'alfalfa', clover, sainfoin, forage kale, lupines, vetches and similar forage products, whether or not in the form of pellets (excl. lucerne 'alfalfa' meal and pellets)</t>
  </si>
  <si>
    <t>juice of citrus fruit, whether or not containing added sugar or other sweetening matter (excl. fermented or containing spirit, mixtures, orange juice and grapefruit juice)</t>
  </si>
  <si>
    <t>[See hidden rows 17-67 for export values on which RCA figures above are based]</t>
  </si>
  <si>
    <t>RCA by product @ HS6 added</t>
  </si>
  <si>
    <t>21.05.2015</t>
  </si>
  <si>
    <t>15.05.2015</t>
  </si>
  <si>
    <t>Services data (goods and services exports, sectoral shares of services exports) added</t>
  </si>
  <si>
    <t>Exports of goods and services</t>
  </si>
  <si>
    <t>World Bank, World Development Indicators, downloaded 21.05.2015</t>
  </si>
  <si>
    <t>Year</t>
  </si>
  <si>
    <t>Goods exports (BoP, current US$)</t>
  </si>
  <si>
    <t>Service exports (BoP, current US$)</t>
  </si>
  <si>
    <t>Services share of total exports</t>
  </si>
  <si>
    <t>BX.GSR.MRCH.CD</t>
  </si>
  <si>
    <t>BX.GSR.NFSV.CD</t>
  </si>
  <si>
    <t xml:space="preserve">2008 </t>
  </si>
  <si>
    <t xml:space="preserve">2009 </t>
  </si>
  <si>
    <t xml:space="preserve">2010 </t>
  </si>
  <si>
    <t xml:space="preserve">2011 </t>
  </si>
  <si>
    <t xml:space="preserve">2012 </t>
  </si>
  <si>
    <t xml:space="preserve">2013 </t>
  </si>
  <si>
    <t>Sectoral shares of services exports</t>
  </si>
  <si>
    <t>Communications, computer, etc. (% of service exports, BoP)</t>
  </si>
  <si>
    <t>Insurance and financial services (% of service exports, BoP)</t>
  </si>
  <si>
    <t>Transport services (% of service exports, BoP)</t>
  </si>
  <si>
    <t>Travel services (% of service exports, BoP)</t>
  </si>
  <si>
    <t>BX.GSR.CMCP.ZS</t>
  </si>
  <si>
    <t>BX.GSR.INSF.ZS</t>
  </si>
  <si>
    <t>BX.GSR.TRAN.ZS</t>
  </si>
  <si>
    <t>BX.GSR.TRVL.ZS</t>
  </si>
  <si>
    <t>2005</t>
  </si>
  <si>
    <t>..</t>
  </si>
  <si>
    <t>2006</t>
  </si>
  <si>
    <t>2007</t>
  </si>
  <si>
    <t>2009</t>
  </si>
  <si>
    <t>2010</t>
  </si>
  <si>
    <t>2011</t>
  </si>
  <si>
    <t>2012</t>
  </si>
  <si>
    <t>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</si>
</sst>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_-* #,##0_-;\-* #,##0_-;_-* &quot;-&quot;??_-;_-@_-"/>
    <numFmt numFmtId="165" formatCode="0.0%"/>
    <numFmt numFmtId="166" formatCode="_(* #,##0_);_(* \(#,##0\);_(* &quot;-&quot;??_);_(@_)"/>
    <numFmt numFmtId="167" formatCode="0.0"/>
    <numFmt numFmtId="168" formatCode="_-* #,##0.00_-;\-* #,##0.00_-;_-* &quot;-&quot;???_-;_-@_-"/>
    <numFmt numFmtId="169" formatCode="_(* #,##0.00_);_(* \(#,##0.00\);_(* &quot;-&quot;??_);_(@_)"/>
    <numFmt numFmtId="170" formatCode="0.000%"/>
  </numFmts>
  <fonts count="55" x14ac:knownFonts="1">
    <font>
      <sz val="9"/>
      <color theme="1"/>
      <name val="Calibri"/>
      <family val="2"/>
    </font>
    <font>
      <sz val="11"/>
      <color theme="1"/>
      <name val="Calibri"/>
      <family val="2"/>
      <scheme val="minor"/>
    </font>
    <font>
      <sz val="11"/>
      <color theme="1"/>
      <name val="Calibri"/>
      <family val="2"/>
      <scheme val="minor"/>
    </font>
    <font>
      <sz val="9"/>
      <color theme="1"/>
      <name val="Calibri"/>
      <family val="2"/>
    </font>
    <font>
      <b/>
      <sz val="18"/>
      <color theme="3"/>
      <name val="Cambria"/>
      <family val="2"/>
      <scheme val="major"/>
    </font>
    <font>
      <b/>
      <sz val="15"/>
      <color theme="3"/>
      <name val="Calibri"/>
      <family val="2"/>
    </font>
    <font>
      <b/>
      <sz val="13"/>
      <color theme="3"/>
      <name val="Calibri"/>
      <family val="2"/>
    </font>
    <font>
      <b/>
      <sz val="11"/>
      <color theme="3"/>
      <name val="Calibri"/>
      <family val="2"/>
    </font>
    <font>
      <sz val="9"/>
      <color rgb="FF006100"/>
      <name val="Calibri"/>
      <family val="2"/>
    </font>
    <font>
      <sz val="9"/>
      <color rgb="FF9C0006"/>
      <name val="Calibri"/>
      <family val="2"/>
    </font>
    <font>
      <sz val="9"/>
      <color rgb="FF9C6500"/>
      <name val="Calibri"/>
      <family val="2"/>
    </font>
    <font>
      <sz val="9"/>
      <color rgb="FF3F3F76"/>
      <name val="Calibri"/>
      <family val="2"/>
    </font>
    <font>
      <b/>
      <sz val="9"/>
      <color rgb="FF3F3F3F"/>
      <name val="Calibri"/>
      <family val="2"/>
    </font>
    <font>
      <b/>
      <sz val="9"/>
      <color rgb="FFFA7D00"/>
      <name val="Calibri"/>
      <family val="2"/>
    </font>
    <font>
      <sz val="9"/>
      <color rgb="FFFA7D00"/>
      <name val="Calibri"/>
      <family val="2"/>
    </font>
    <font>
      <b/>
      <sz val="9"/>
      <color theme="0"/>
      <name val="Calibri"/>
      <family val="2"/>
    </font>
    <font>
      <sz val="9"/>
      <color rgb="FFFF0000"/>
      <name val="Calibri"/>
      <family val="2"/>
    </font>
    <font>
      <i/>
      <sz val="9"/>
      <color rgb="FF7F7F7F"/>
      <name val="Calibri"/>
      <family val="2"/>
    </font>
    <font>
      <b/>
      <sz val="9"/>
      <color theme="1"/>
      <name val="Calibri"/>
      <family val="2"/>
    </font>
    <font>
      <sz val="9"/>
      <color theme="0"/>
      <name val="Calibri"/>
      <family val="2"/>
    </font>
    <font>
      <b/>
      <u/>
      <sz val="11"/>
      <color theme="1"/>
      <name val="Calibri"/>
      <family val="2"/>
    </font>
    <font>
      <sz val="8"/>
      <color theme="1"/>
      <name val="Arial"/>
      <family val="2"/>
    </font>
    <font>
      <i/>
      <sz val="9"/>
      <color rgb="FFFF0000"/>
      <name val="Calibri"/>
      <family val="2"/>
    </font>
    <font>
      <sz val="9"/>
      <color theme="4"/>
      <name val="Calibri"/>
      <family val="2"/>
    </font>
    <font>
      <b/>
      <sz val="9"/>
      <color theme="4"/>
      <name val="Calibri"/>
      <family val="2"/>
    </font>
    <font>
      <i/>
      <sz val="9"/>
      <color theme="4"/>
      <name val="Calibri"/>
      <family val="2"/>
    </font>
    <font>
      <b/>
      <sz val="9"/>
      <name val="Calibri"/>
      <family val="2"/>
    </font>
    <font>
      <sz val="8"/>
      <name val="Arial"/>
      <family val="2"/>
    </font>
    <font>
      <sz val="9"/>
      <name val="Calibri"/>
      <family val="2"/>
    </font>
    <font>
      <i/>
      <sz val="9"/>
      <color theme="1"/>
      <name val="Calibri"/>
      <family val="2"/>
    </font>
    <font>
      <sz val="8"/>
      <color theme="1"/>
      <name val="Calibri"/>
      <family val="2"/>
      <scheme val="minor"/>
    </font>
    <font>
      <u/>
      <sz val="9"/>
      <color theme="10"/>
      <name val="Calibri"/>
      <family val="2"/>
    </font>
    <font>
      <sz val="9"/>
      <color theme="1"/>
      <name val="Calibri"/>
      <family val="2"/>
      <scheme val="minor"/>
    </font>
    <font>
      <b/>
      <u/>
      <sz val="11"/>
      <color theme="1"/>
      <name val="Calibri"/>
      <family val="2"/>
      <scheme val="minor"/>
    </font>
    <font>
      <sz val="12"/>
      <color theme="1"/>
      <name val="Calibri"/>
      <family val="2"/>
      <scheme val="minor"/>
    </font>
    <font>
      <i/>
      <sz val="9"/>
      <color theme="1"/>
      <name val="Calibri"/>
      <family val="2"/>
      <scheme val="minor"/>
    </font>
    <font>
      <i/>
      <sz val="9"/>
      <color rgb="FFFF0000"/>
      <name val="Calibri"/>
      <family val="2"/>
      <scheme val="minor"/>
    </font>
    <font>
      <b/>
      <u/>
      <sz val="11"/>
      <color rgb="FFFF0000"/>
      <name val="Calibri"/>
      <family val="2"/>
      <scheme val="minor"/>
    </font>
    <font>
      <b/>
      <sz val="9"/>
      <color theme="1"/>
      <name val="Calibri"/>
      <family val="2"/>
      <scheme val="minor"/>
    </font>
    <font>
      <i/>
      <sz val="9"/>
      <color rgb="FF000000"/>
      <name val="Calibri"/>
      <family val="2"/>
      <scheme val="minor"/>
    </font>
    <font>
      <sz val="9"/>
      <name val="Calibri"/>
      <family val="2"/>
      <scheme val="minor"/>
    </font>
    <font>
      <i/>
      <u/>
      <sz val="9"/>
      <color theme="10"/>
      <name val="Calibri"/>
      <family val="2"/>
    </font>
    <font>
      <b/>
      <u/>
      <sz val="8"/>
      <color rgb="FFFF0000"/>
      <name val="Arial"/>
      <family val="2"/>
    </font>
    <font>
      <i/>
      <sz val="8"/>
      <color theme="1"/>
      <name val="Arial"/>
      <family val="2"/>
    </font>
    <font>
      <sz val="11"/>
      <color theme="1"/>
      <name val="Calibri"/>
      <family val="2"/>
      <scheme val="minor"/>
    </font>
    <font>
      <b/>
      <u/>
      <sz val="9"/>
      <color theme="1"/>
      <name val="Calibri"/>
      <family val="2"/>
    </font>
    <font>
      <b/>
      <u/>
      <sz val="11"/>
      <color rgb="FFFF0000"/>
      <name val="Calibri"/>
      <family val="2"/>
    </font>
    <font>
      <b/>
      <sz val="8"/>
      <color theme="1"/>
      <name val="Arial"/>
      <family val="2"/>
    </font>
    <font>
      <b/>
      <sz val="9"/>
      <color rgb="FF000000"/>
      <name val="Calibri"/>
      <family val="2"/>
      <scheme val="minor"/>
    </font>
    <font>
      <b/>
      <sz val="9"/>
      <color rgb="FFFF0000"/>
      <name val="Calibri"/>
      <family val="2"/>
    </font>
    <font>
      <sz val="9"/>
      <color rgb="FFFF0000"/>
      <name val="Calibri"/>
      <family val="2"/>
      <scheme val="minor"/>
    </font>
    <font>
      <sz val="9"/>
      <color rgb="FF5B9BD5"/>
      <name val="Calibri"/>
      <family val="2"/>
    </font>
    <font>
      <i/>
      <sz val="9"/>
      <color rgb="FF5B9BD5"/>
      <name val="Calibri"/>
      <family val="2"/>
    </font>
    <font>
      <b/>
      <sz val="9"/>
      <color rgb="FF5B9BD5"/>
      <name val="Calibri"/>
      <family val="2"/>
    </font>
    <font>
      <u/>
      <sz val="10"/>
      <color rgb="FF0000FF"/>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8" tint="0.79998168889431442"/>
        <bgColor indexed="64"/>
      </patternFill>
    </fill>
    <fill>
      <patternFill patternType="solid">
        <fgColor theme="0"/>
        <bgColor indexed="64"/>
      </patternFill>
    </fill>
    <fill>
      <patternFill patternType="solid">
        <fgColor rgb="FFCCEC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s>
  <cellStyleXfs count="116">
    <xf numFmtId="0" fontId="0" fillId="0" borderId="0"/>
    <xf numFmtId="43"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3" fillId="0" borderId="0"/>
    <xf numFmtId="0" fontId="31" fillId="0" borderId="0" applyNumberFormat="0" applyFill="0" applyBorder="0" applyAlignment="0" applyProtection="0"/>
    <xf numFmtId="0" fontId="34" fillId="0" borderId="0"/>
    <xf numFmtId="43" fontId="34" fillId="0" borderId="0" applyFont="0" applyFill="0" applyBorder="0" applyAlignment="0" applyProtection="0"/>
    <xf numFmtId="9" fontId="34" fillId="0" borderId="0" applyFont="0" applyFill="0" applyBorder="0" applyAlignment="0" applyProtection="0"/>
    <xf numFmtId="0" fontId="44" fillId="0" borderId="0"/>
    <xf numFmtId="9" fontId="34" fillId="0" borderId="0" applyFont="0" applyFill="0" applyBorder="0" applyAlignment="0" applyProtection="0"/>
    <xf numFmtId="0" fontId="34" fillId="0" borderId="0"/>
    <xf numFmtId="0" fontId="44" fillId="0" borderId="0"/>
    <xf numFmtId="9" fontId="44" fillId="0" borderId="0" applyFont="0" applyFill="0" applyBorder="0" applyAlignment="0" applyProtection="0"/>
    <xf numFmtId="9" fontId="4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275">
    <xf numFmtId="0" fontId="0" fillId="0" borderId="0" xfId="0"/>
    <xf numFmtId="0" fontId="0" fillId="0" borderId="0" xfId="0" applyAlignment="1">
      <alignment vertical="top"/>
    </xf>
    <xf numFmtId="0" fontId="18" fillId="0" borderId="0" xfId="0" applyFont="1" applyAlignment="1">
      <alignment horizontal="center" vertical="top" wrapText="1"/>
    </xf>
    <xf numFmtId="0" fontId="20" fillId="0" borderId="0" xfId="0" applyFont="1" applyAlignment="1">
      <alignment vertical="top"/>
    </xf>
    <xf numFmtId="0" fontId="18" fillId="0" borderId="10" xfId="0" applyFont="1" applyBorder="1" applyAlignment="1">
      <alignment horizontal="center" vertical="top" wrapText="1"/>
    </xf>
    <xf numFmtId="0" fontId="0" fillId="0" borderId="10" xfId="0" applyBorder="1" applyAlignment="1">
      <alignment vertical="top"/>
    </xf>
    <xf numFmtId="0" fontId="18" fillId="0" borderId="10" xfId="0" applyFont="1" applyBorder="1" applyAlignment="1">
      <alignment vertical="top"/>
    </xf>
    <xf numFmtId="0" fontId="18" fillId="0" borderId="0" xfId="0" applyFont="1" applyAlignment="1">
      <alignment vertical="top"/>
    </xf>
    <xf numFmtId="0" fontId="21" fillId="0" borderId="10" xfId="44" applyFont="1" applyBorder="1" applyAlignment="1">
      <alignment horizontal="center" vertical="top"/>
    </xf>
    <xf numFmtId="164" fontId="22" fillId="0" borderId="10" xfId="1" applyNumberFormat="1" applyFont="1" applyBorder="1" applyAlignment="1">
      <alignment horizontal="center" vertical="top" wrapText="1"/>
    </xf>
    <xf numFmtId="0" fontId="0" fillId="0" borderId="10" xfId="0" applyFont="1" applyFill="1" applyBorder="1" applyAlignment="1">
      <alignment vertical="center"/>
    </xf>
    <xf numFmtId="0" fontId="18" fillId="34" borderId="10" xfId="0" applyFont="1" applyFill="1" applyBorder="1" applyAlignment="1">
      <alignment horizontal="center" vertical="top" wrapText="1"/>
    </xf>
    <xf numFmtId="0" fontId="23" fillId="0" borderId="0" xfId="0" applyFont="1" applyAlignment="1">
      <alignment vertical="top"/>
    </xf>
    <xf numFmtId="0" fontId="24" fillId="0" borderId="10" xfId="0" applyFont="1" applyBorder="1" applyAlignment="1">
      <alignment horizontal="center" vertical="top" wrapText="1"/>
    </xf>
    <xf numFmtId="0" fontId="24" fillId="0" borderId="10" xfId="0" applyFont="1" applyBorder="1" applyAlignment="1">
      <alignment vertical="top"/>
    </xf>
    <xf numFmtId="3" fontId="23" fillId="0" borderId="10" xfId="0" applyNumberFormat="1" applyFont="1" applyFill="1" applyBorder="1" applyAlignment="1">
      <alignment vertical="center"/>
    </xf>
    <xf numFmtId="0" fontId="23" fillId="0" borderId="10" xfId="0" applyFont="1" applyBorder="1" applyAlignment="1">
      <alignment vertical="top"/>
    </xf>
    <xf numFmtId="165" fontId="23" fillId="0" borderId="0" xfId="2" applyNumberFormat="1" applyFont="1" applyAlignment="1">
      <alignment vertical="top"/>
    </xf>
    <xf numFmtId="165" fontId="24" fillId="0" borderId="10" xfId="2" applyNumberFormat="1" applyFont="1" applyBorder="1" applyAlignment="1">
      <alignment horizontal="center" vertical="top" wrapText="1"/>
    </xf>
    <xf numFmtId="165" fontId="24" fillId="0" borderId="10" xfId="2" applyNumberFormat="1" applyFont="1" applyBorder="1" applyAlignment="1">
      <alignment vertical="top"/>
    </xf>
    <xf numFmtId="165" fontId="23" fillId="0" borderId="10" xfId="2" applyNumberFormat="1" applyFont="1" applyFill="1" applyBorder="1" applyAlignment="1">
      <alignment vertical="center"/>
    </xf>
    <xf numFmtId="165" fontId="23" fillId="0" borderId="10" xfId="2" applyNumberFormat="1" applyFont="1" applyBorder="1" applyAlignment="1">
      <alignment vertical="top"/>
    </xf>
    <xf numFmtId="0" fontId="25" fillId="34" borderId="10" xfId="0" applyFont="1" applyFill="1" applyBorder="1" applyAlignment="1">
      <alignment horizontal="center" vertical="top" wrapText="1"/>
    </xf>
    <xf numFmtId="165" fontId="25" fillId="34" borderId="10" xfId="2" applyNumberFormat="1" applyFont="1" applyFill="1" applyBorder="1" applyAlignment="1">
      <alignment horizontal="center" vertical="top" wrapText="1"/>
    </xf>
    <xf numFmtId="0" fontId="25" fillId="34" borderId="10" xfId="0" quotePrefix="1" applyFont="1" applyFill="1" applyBorder="1" applyAlignment="1">
      <alignment horizontal="center" vertical="top" wrapText="1"/>
    </xf>
    <xf numFmtId="165" fontId="25" fillId="34" borderId="10" xfId="2" quotePrefix="1" applyNumberFormat="1" applyFont="1" applyFill="1" applyBorder="1" applyAlignment="1">
      <alignment horizontal="center" vertical="top" wrapText="1"/>
    </xf>
    <xf numFmtId="0" fontId="18" fillId="34" borderId="10" xfId="0" applyFont="1" applyFill="1" applyBorder="1" applyAlignment="1">
      <alignment horizontal="center" vertical="top" wrapText="1"/>
    </xf>
    <xf numFmtId="0" fontId="0" fillId="33" borderId="11" xfId="0" applyFill="1" applyBorder="1" applyAlignment="1">
      <alignment vertical="top"/>
    </xf>
    <xf numFmtId="0" fontId="23" fillId="33" borderId="11" xfId="0" applyFont="1" applyFill="1" applyBorder="1" applyAlignment="1">
      <alignment vertical="top"/>
    </xf>
    <xf numFmtId="165" fontId="23" fillId="33" borderId="11" xfId="2" applyNumberFormat="1" applyFont="1" applyFill="1" applyBorder="1" applyAlignment="1">
      <alignment vertical="top"/>
    </xf>
    <xf numFmtId="3" fontId="0" fillId="33" borderId="11" xfId="0" applyNumberFormat="1" applyFill="1" applyBorder="1" applyAlignment="1">
      <alignment vertical="top"/>
    </xf>
    <xf numFmtId="0" fontId="20" fillId="0" borderId="0" xfId="0" quotePrefix="1" applyFont="1" applyAlignment="1">
      <alignment horizontal="left" vertical="top"/>
    </xf>
    <xf numFmtId="41" fontId="0" fillId="0" borderId="10" xfId="0" applyNumberFormat="1" applyBorder="1" applyAlignment="1">
      <alignment vertical="top"/>
    </xf>
    <xf numFmtId="3" fontId="24" fillId="0" borderId="10" xfId="0" applyNumberFormat="1" applyFont="1" applyFill="1" applyBorder="1" applyAlignment="1">
      <alignment vertical="center"/>
    </xf>
    <xf numFmtId="9" fontId="24" fillId="0" borderId="10" xfId="2" applyNumberFormat="1" applyFont="1" applyFill="1" applyBorder="1" applyAlignment="1">
      <alignment vertical="center"/>
    </xf>
    <xf numFmtId="0" fontId="0" fillId="0" borderId="10" xfId="0" applyBorder="1" applyAlignment="1">
      <alignment horizontal="center" vertical="top"/>
    </xf>
    <xf numFmtId="0" fontId="22" fillId="0" borderId="10" xfId="0" applyFont="1" applyBorder="1" applyAlignment="1">
      <alignment horizontal="right" vertical="top" wrapText="1"/>
    </xf>
    <xf numFmtId="0" fontId="27" fillId="0" borderId="10" xfId="44" applyFont="1" applyBorder="1" applyAlignment="1">
      <alignment horizontal="center" vertical="top"/>
    </xf>
    <xf numFmtId="0" fontId="28" fillId="0" borderId="10" xfId="0" applyFont="1" applyBorder="1" applyAlignment="1">
      <alignment vertical="top"/>
    </xf>
    <xf numFmtId="165" fontId="28" fillId="0" borderId="10" xfId="2" applyNumberFormat="1" applyFont="1" applyFill="1" applyBorder="1" applyAlignment="1">
      <alignment vertical="top"/>
    </xf>
    <xf numFmtId="0" fontId="26" fillId="34" borderId="10" xfId="0" applyFont="1" applyFill="1" applyBorder="1" applyAlignment="1">
      <alignment horizontal="center" vertical="top" wrapText="1"/>
    </xf>
    <xf numFmtId="0" fontId="0" fillId="0" borderId="0" xfId="0" quotePrefix="1" applyAlignment="1">
      <alignment horizontal="right" vertical="top"/>
    </xf>
    <xf numFmtId="0" fontId="16" fillId="0" borderId="0" xfId="0" quotePrefix="1" applyFont="1" applyAlignment="1">
      <alignment horizontal="left" vertical="top"/>
    </xf>
    <xf numFmtId="0" fontId="0" fillId="0" borderId="10" xfId="0" applyBorder="1"/>
    <xf numFmtId="0" fontId="18" fillId="33" borderId="10" xfId="0" applyFont="1" applyFill="1" applyBorder="1" applyAlignment="1">
      <alignment horizontal="center" vertical="top" wrapText="1"/>
    </xf>
    <xf numFmtId="0" fontId="24" fillId="33" borderId="10" xfId="0" applyFont="1" applyFill="1" applyBorder="1" applyAlignment="1">
      <alignment horizontal="center" vertical="top" wrapText="1"/>
    </xf>
    <xf numFmtId="164" fontId="28" fillId="0" borderId="10" xfId="1" applyNumberFormat="1" applyFont="1" applyBorder="1" applyAlignment="1">
      <alignment horizontal="center" vertical="top" wrapText="1"/>
    </xf>
    <xf numFmtId="0" fontId="29" fillId="0" borderId="0" xfId="0" applyFont="1" applyAlignment="1">
      <alignment vertical="top"/>
    </xf>
    <xf numFmtId="0" fontId="25" fillId="0" borderId="0" xfId="0" applyFont="1" applyAlignment="1">
      <alignment vertical="top"/>
    </xf>
    <xf numFmtId="0" fontId="30" fillId="0" borderId="0" xfId="44" applyFont="1" applyBorder="1" applyAlignment="1">
      <alignment horizontal="center" vertical="top"/>
    </xf>
    <xf numFmtId="0" fontId="30" fillId="0" borderId="0" xfId="0" applyFont="1" applyFill="1" applyBorder="1" applyAlignment="1">
      <alignment vertical="center"/>
    </xf>
    <xf numFmtId="0" fontId="30" fillId="0" borderId="0" xfId="0" applyFont="1" applyBorder="1" applyAlignment="1">
      <alignment vertical="top"/>
    </xf>
    <xf numFmtId="0" fontId="30" fillId="0" borderId="0" xfId="0" applyFont="1" applyAlignment="1">
      <alignment vertical="top"/>
    </xf>
    <xf numFmtId="0" fontId="18" fillId="34" borderId="10" xfId="0" applyFont="1" applyFill="1" applyBorder="1" applyAlignment="1">
      <alignment horizontal="center" vertical="top" wrapText="1"/>
    </xf>
    <xf numFmtId="0" fontId="18" fillId="34" borderId="10" xfId="0" quotePrefix="1" applyFont="1" applyFill="1" applyBorder="1" applyAlignment="1">
      <alignment horizontal="center" vertical="top" wrapText="1"/>
    </xf>
    <xf numFmtId="0" fontId="18" fillId="0" borderId="10" xfId="0" applyFont="1" applyBorder="1" applyAlignment="1">
      <alignment horizontal="center" vertical="top" wrapText="1"/>
    </xf>
    <xf numFmtId="9" fontId="18" fillId="0" borderId="10" xfId="2" applyFont="1" applyBorder="1" applyAlignment="1">
      <alignment vertical="top"/>
    </xf>
    <xf numFmtId="9" fontId="0" fillId="0" borderId="0" xfId="0" applyNumberFormat="1" applyAlignment="1">
      <alignment vertical="top"/>
    </xf>
    <xf numFmtId="43" fontId="0" fillId="0" borderId="0" xfId="0" applyNumberFormat="1" applyAlignment="1">
      <alignment vertical="top"/>
    </xf>
    <xf numFmtId="0" fontId="24" fillId="0" borderId="10" xfId="0" applyFont="1" applyFill="1" applyBorder="1" applyAlignment="1">
      <alignment horizontal="center" vertical="top" wrapText="1"/>
    </xf>
    <xf numFmtId="0" fontId="32" fillId="0" borderId="0" xfId="0" applyFont="1"/>
    <xf numFmtId="164" fontId="32" fillId="0" borderId="0" xfId="1" applyNumberFormat="1" applyFont="1"/>
    <xf numFmtId="0" fontId="32" fillId="0" borderId="10" xfId="0" applyFont="1" applyBorder="1" applyAlignment="1">
      <alignment vertical="top"/>
    </xf>
    <xf numFmtId="0" fontId="32" fillId="0" borderId="0" xfId="0" applyFont="1" applyBorder="1" applyAlignment="1">
      <alignment vertical="top"/>
    </xf>
    <xf numFmtId="0" fontId="32" fillId="0" borderId="0" xfId="0" quotePrefix="1" applyFont="1" applyBorder="1" applyAlignment="1">
      <alignment horizontal="left" vertical="top"/>
    </xf>
    <xf numFmtId="0" fontId="29" fillId="0" borderId="0" xfId="0" quotePrefix="1" applyFont="1" applyAlignment="1">
      <alignment horizontal="left" vertical="top"/>
    </xf>
    <xf numFmtId="166" fontId="0" fillId="0" borderId="10" xfId="1" applyNumberFormat="1" applyFont="1" applyBorder="1"/>
    <xf numFmtId="0" fontId="0" fillId="0" borderId="0" xfId="0" applyAlignment="1">
      <alignment horizontal="center" vertical="top"/>
    </xf>
    <xf numFmtId="0" fontId="18" fillId="0" borderId="10" xfId="0" applyFont="1" applyBorder="1" applyAlignment="1">
      <alignment horizontal="center" vertical="top"/>
    </xf>
    <xf numFmtId="0" fontId="0" fillId="33" borderId="11" xfId="0" applyFill="1" applyBorder="1" applyAlignment="1">
      <alignment horizontal="center" vertical="top"/>
    </xf>
    <xf numFmtId="166" fontId="23" fillId="0" borderId="10" xfId="0" applyNumberFormat="1" applyFont="1" applyBorder="1" applyAlignment="1">
      <alignment vertical="top"/>
    </xf>
    <xf numFmtId="166" fontId="18" fillId="0" borderId="10" xfId="1" applyNumberFormat="1" applyFont="1" applyBorder="1"/>
    <xf numFmtId="0" fontId="0" fillId="0" borderId="0" xfId="0" quotePrefix="1" applyAlignment="1">
      <alignment horizontal="left" vertical="top"/>
    </xf>
    <xf numFmtId="164" fontId="0" fillId="0" borderId="10" xfId="1" applyNumberFormat="1" applyFont="1" applyBorder="1"/>
    <xf numFmtId="164" fontId="18" fillId="0" borderId="10" xfId="1" applyNumberFormat="1" applyFont="1" applyBorder="1"/>
    <xf numFmtId="164" fontId="23" fillId="0" borderId="10" xfId="0" applyNumberFormat="1" applyFont="1" applyBorder="1" applyAlignment="1">
      <alignment vertical="top"/>
    </xf>
    <xf numFmtId="0" fontId="33" fillId="0" borderId="0" xfId="0" quotePrefix="1" applyFont="1" applyAlignment="1">
      <alignment horizontal="left"/>
    </xf>
    <xf numFmtId="164" fontId="23" fillId="0" borderId="10" xfId="1" applyNumberFormat="1" applyFont="1" applyBorder="1" applyAlignment="1">
      <alignment vertical="top"/>
    </xf>
    <xf numFmtId="0" fontId="0" fillId="0" borderId="10" xfId="0" quotePrefix="1" applyBorder="1" applyAlignment="1">
      <alignment horizontal="left"/>
    </xf>
    <xf numFmtId="0" fontId="24" fillId="34" borderId="10" xfId="0" quotePrefix="1" applyFont="1" applyFill="1" applyBorder="1" applyAlignment="1">
      <alignment horizontal="center" vertical="top" wrapText="1"/>
    </xf>
    <xf numFmtId="0" fontId="23" fillId="0" borderId="10" xfId="0" quotePrefix="1" applyFont="1" applyBorder="1" applyAlignment="1">
      <alignment horizontal="left"/>
    </xf>
    <xf numFmtId="0" fontId="32" fillId="0" borderId="0" xfId="0" applyFont="1" applyBorder="1"/>
    <xf numFmtId="164" fontId="32" fillId="0" borderId="0" xfId="1" applyNumberFormat="1" applyFont="1" applyBorder="1"/>
    <xf numFmtId="164" fontId="32" fillId="0" borderId="10" xfId="1" applyNumberFormat="1" applyFont="1" applyBorder="1"/>
    <xf numFmtId="0" fontId="0"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10" xfId="0" applyFont="1" applyFill="1" applyBorder="1"/>
    <xf numFmtId="164" fontId="23" fillId="0" borderId="10" xfId="1" applyNumberFormat="1" applyFont="1" applyFill="1" applyBorder="1" applyAlignment="1">
      <alignment horizontal="center" vertical="top" wrapText="1"/>
    </xf>
    <xf numFmtId="164" fontId="23" fillId="0" borderId="0" xfId="0" applyNumberFormat="1" applyFont="1" applyAlignment="1">
      <alignment vertical="top"/>
    </xf>
    <xf numFmtId="0" fontId="24" fillId="0" borderId="0" xfId="0" applyFont="1" applyFill="1" applyAlignment="1">
      <alignment horizontal="center" vertical="top" wrapText="1"/>
    </xf>
    <xf numFmtId="164" fontId="0" fillId="0" borderId="10" xfId="1" applyNumberFormat="1" applyFont="1" applyFill="1" applyBorder="1"/>
    <xf numFmtId="164" fontId="0" fillId="0" borderId="10" xfId="1" applyNumberFormat="1" applyFont="1" applyBorder="1" applyAlignment="1">
      <alignment vertical="top"/>
    </xf>
    <xf numFmtId="0" fontId="32" fillId="0" borderId="10" xfId="0" quotePrefix="1" applyFont="1" applyFill="1" applyBorder="1" applyAlignment="1">
      <alignment horizontal="left" vertical="top"/>
    </xf>
    <xf numFmtId="0" fontId="0" fillId="0" borderId="10" xfId="0" quotePrefix="1" applyBorder="1" applyAlignment="1">
      <alignment horizontal="left" vertical="top"/>
    </xf>
    <xf numFmtId="0" fontId="18" fillId="34" borderId="10" xfId="0" applyFont="1" applyFill="1" applyBorder="1" applyAlignment="1">
      <alignment horizontal="center" vertical="top" wrapText="1"/>
    </xf>
    <xf numFmtId="167" fontId="0" fillId="0" borderId="0" xfId="0" applyNumberFormat="1" applyAlignment="1">
      <alignment vertical="top"/>
    </xf>
    <xf numFmtId="0" fontId="16" fillId="0" borderId="0" xfId="0" applyFont="1" applyAlignment="1">
      <alignment vertical="top"/>
    </xf>
    <xf numFmtId="0" fontId="0" fillId="0" borderId="0" xfId="0" applyFill="1" applyBorder="1" applyAlignment="1">
      <alignment vertical="top"/>
    </xf>
    <xf numFmtId="0" fontId="18" fillId="0" borderId="0" xfId="0" applyFont="1" applyFill="1" applyBorder="1" applyAlignment="1">
      <alignment horizontal="center" vertical="top" wrapText="1"/>
    </xf>
    <xf numFmtId="0" fontId="0" fillId="0" borderId="0" xfId="0" applyFill="1" applyBorder="1" applyAlignment="1">
      <alignment horizontal="center" vertical="top"/>
    </xf>
    <xf numFmtId="0" fontId="26" fillId="34" borderId="12" xfId="0" applyFont="1" applyFill="1" applyBorder="1" applyAlignment="1">
      <alignment horizontal="center" vertical="top" wrapText="1"/>
    </xf>
    <xf numFmtId="0" fontId="26" fillId="34" borderId="12" xfId="0" quotePrefix="1" applyFont="1" applyFill="1" applyBorder="1" applyAlignment="1">
      <alignment horizontal="center" vertical="top" wrapText="1"/>
    </xf>
    <xf numFmtId="167" fontId="0" fillId="0" borderId="10" xfId="0" applyNumberFormat="1" applyBorder="1" applyAlignment="1">
      <alignment vertical="top"/>
    </xf>
    <xf numFmtId="0" fontId="32" fillId="0" borderId="0" xfId="46" applyFont="1" applyFill="1" applyAlignment="1">
      <alignment vertical="top"/>
    </xf>
    <xf numFmtId="0" fontId="32" fillId="0" borderId="0" xfId="46" applyFont="1" applyFill="1" applyBorder="1" applyAlignment="1">
      <alignment vertical="top"/>
    </xf>
    <xf numFmtId="164" fontId="32" fillId="0" borderId="10" xfId="47" applyNumberFormat="1" applyFont="1" applyFill="1" applyBorder="1" applyAlignment="1">
      <alignment vertical="top"/>
    </xf>
    <xf numFmtId="165" fontId="32" fillId="0" borderId="10" xfId="48" applyNumberFormat="1" applyFont="1" applyFill="1" applyBorder="1" applyAlignment="1">
      <alignment vertical="top"/>
    </xf>
    <xf numFmtId="0" fontId="18" fillId="0" borderId="10" xfId="0" applyFont="1" applyBorder="1" applyAlignment="1">
      <alignment horizontal="center" vertical="top" wrapText="1"/>
    </xf>
    <xf numFmtId="0" fontId="40" fillId="0" borderId="10" xfId="44" applyFont="1" applyBorder="1" applyAlignment="1">
      <alignment horizontal="center" vertical="top"/>
    </xf>
    <xf numFmtId="0" fontId="32" fillId="0" borderId="10" xfId="0" quotePrefix="1" applyFont="1" applyBorder="1" applyAlignment="1">
      <alignment horizontal="left" vertical="top"/>
    </xf>
    <xf numFmtId="0" fontId="32" fillId="0" borderId="10" xfId="0" applyFont="1" applyBorder="1"/>
    <xf numFmtId="164" fontId="16" fillId="0" borderId="10" xfId="0" applyNumberFormat="1" applyFont="1" applyBorder="1" applyAlignment="1">
      <alignment vertical="top"/>
    </xf>
    <xf numFmtId="0" fontId="22" fillId="0" borderId="17" xfId="0" applyFont="1" applyFill="1" applyBorder="1"/>
    <xf numFmtId="164" fontId="36" fillId="0" borderId="0" xfId="0" applyNumberFormat="1" applyFont="1" applyBorder="1" applyAlignment="1">
      <alignment vertical="top"/>
    </xf>
    <xf numFmtId="164" fontId="36" fillId="0" borderId="0" xfId="1" applyNumberFormat="1" applyFont="1" applyBorder="1"/>
    <xf numFmtId="0" fontId="36" fillId="0" borderId="0" xfId="0" applyFont="1"/>
    <xf numFmtId="0" fontId="22" fillId="0" borderId="0" xfId="0" applyFont="1" applyAlignment="1">
      <alignment vertical="top"/>
    </xf>
    <xf numFmtId="164" fontId="36" fillId="0" borderId="0" xfId="1" applyNumberFormat="1" applyFont="1"/>
    <xf numFmtId="41" fontId="23" fillId="0" borderId="10" xfId="0" applyNumberFormat="1" applyFont="1" applyBorder="1" applyAlignment="1">
      <alignment vertical="top"/>
    </xf>
    <xf numFmtId="164" fontId="24" fillId="0" borderId="10" xfId="1" applyNumberFormat="1" applyFont="1" applyBorder="1" applyAlignment="1">
      <alignment vertical="top"/>
    </xf>
    <xf numFmtId="0" fontId="32" fillId="0" borderId="10" xfId="44" applyFont="1" applyBorder="1" applyAlignment="1">
      <alignment horizontal="center" vertical="top"/>
    </xf>
    <xf numFmtId="3" fontId="22" fillId="0" borderId="0" xfId="0" applyNumberFormat="1" applyFont="1" applyAlignment="1">
      <alignment vertical="top"/>
    </xf>
    <xf numFmtId="164" fontId="22" fillId="0" borderId="0" xfId="0" applyNumberFormat="1" applyFont="1" applyAlignment="1">
      <alignment vertical="top"/>
    </xf>
    <xf numFmtId="164" fontId="22" fillId="0" borderId="10" xfId="1" applyNumberFormat="1" applyFont="1" applyFill="1" applyBorder="1" applyAlignment="1">
      <alignment horizontal="center" vertical="top" wrapText="1"/>
    </xf>
    <xf numFmtId="0" fontId="0" fillId="0" borderId="0" xfId="0" applyFont="1" applyAlignment="1">
      <alignment vertical="top"/>
    </xf>
    <xf numFmtId="0" fontId="0" fillId="0" borderId="10" xfId="0" applyFont="1" applyBorder="1" applyAlignment="1">
      <alignment vertical="top"/>
    </xf>
    <xf numFmtId="41" fontId="0" fillId="0" borderId="10" xfId="0" applyNumberFormat="1" applyFont="1" applyBorder="1" applyAlignment="1">
      <alignment vertical="top"/>
    </xf>
    <xf numFmtId="0" fontId="0" fillId="33" borderId="11" xfId="0" applyFont="1" applyFill="1" applyBorder="1" applyAlignment="1">
      <alignment vertical="top"/>
    </xf>
    <xf numFmtId="3" fontId="0" fillId="33" borderId="11" xfId="0" applyNumberFormat="1" applyFont="1" applyFill="1" applyBorder="1" applyAlignment="1">
      <alignment vertical="top"/>
    </xf>
    <xf numFmtId="0" fontId="0" fillId="0" borderId="10" xfId="0" applyFont="1" applyBorder="1"/>
    <xf numFmtId="0" fontId="0" fillId="0" borderId="10" xfId="0" applyFont="1" applyBorder="1" applyAlignment="1">
      <alignment horizontal="center" vertical="top"/>
    </xf>
    <xf numFmtId="0" fontId="3" fillId="0" borderId="10" xfId="44" applyFont="1" applyBorder="1" applyAlignment="1">
      <alignment horizontal="center" vertical="top"/>
    </xf>
    <xf numFmtId="0" fontId="28" fillId="0" borderId="10" xfId="0" applyFont="1" applyFill="1" applyBorder="1"/>
    <xf numFmtId="0" fontId="0" fillId="0" borderId="10" xfId="0" applyBorder="1" applyAlignment="1">
      <alignment horizontal="left" vertical="top"/>
    </xf>
    <xf numFmtId="0" fontId="20" fillId="0" borderId="10" xfId="0" applyFont="1" applyBorder="1" applyAlignment="1">
      <alignment horizontal="center" vertical="top"/>
    </xf>
    <xf numFmtId="0" fontId="18" fillId="0" borderId="0" xfId="0" applyFont="1" applyAlignment="1">
      <alignment horizontal="center" vertical="top"/>
    </xf>
    <xf numFmtId="0" fontId="18" fillId="34" borderId="11" xfId="0" applyFont="1" applyFill="1" applyBorder="1" applyAlignment="1">
      <alignment horizontal="center" vertical="top" wrapText="1"/>
    </xf>
    <xf numFmtId="0" fontId="41" fillId="0" borderId="0" xfId="45" applyFont="1" applyAlignment="1">
      <alignment vertical="top"/>
    </xf>
    <xf numFmtId="0" fontId="29" fillId="0" borderId="0" xfId="0" applyFont="1" applyFill="1" applyBorder="1" applyAlignment="1">
      <alignment vertical="top"/>
    </xf>
    <xf numFmtId="0" fontId="29" fillId="0" borderId="0" xfId="0" applyFont="1" applyAlignment="1">
      <alignment horizontal="center" vertical="top"/>
    </xf>
    <xf numFmtId="0" fontId="20" fillId="0" borderId="0" xfId="0" applyFont="1"/>
    <xf numFmtId="0" fontId="0" fillId="0" borderId="0" xfId="0" applyFont="1"/>
    <xf numFmtId="41" fontId="0" fillId="0" borderId="0" xfId="0" applyNumberFormat="1" applyFont="1"/>
    <xf numFmtId="0" fontId="42" fillId="0" borderId="0" xfId="44" applyFont="1" applyBorder="1" applyAlignment="1">
      <alignment horizontal="left" vertical="top"/>
    </xf>
    <xf numFmtId="49" fontId="18" fillId="34" borderId="11" xfId="0" applyNumberFormat="1" applyFont="1" applyFill="1" applyBorder="1" applyAlignment="1">
      <alignment horizontal="center" vertical="top" wrapText="1"/>
    </xf>
    <xf numFmtId="168" fontId="18" fillId="0" borderId="10" xfId="2" applyNumberFormat="1" applyFont="1" applyFill="1" applyBorder="1" applyAlignment="1">
      <alignment vertical="center"/>
    </xf>
    <xf numFmtId="168" fontId="3" fillId="0" borderId="10" xfId="2" applyNumberFormat="1" applyFont="1" applyFill="1" applyBorder="1" applyAlignment="1">
      <alignment vertical="center"/>
    </xf>
    <xf numFmtId="0" fontId="32" fillId="0" borderId="0" xfId="44" applyFont="1" applyBorder="1" applyAlignment="1">
      <alignment horizontal="center" vertical="top"/>
    </xf>
    <xf numFmtId="0" fontId="0" fillId="0" borderId="0" xfId="0" applyFont="1" applyFill="1" applyBorder="1" applyAlignment="1">
      <alignment vertical="center"/>
    </xf>
    <xf numFmtId="41" fontId="0" fillId="0" borderId="0" xfId="0" applyNumberFormat="1" applyFont="1" applyBorder="1" applyAlignment="1">
      <alignment vertical="top"/>
    </xf>
    <xf numFmtId="0" fontId="42" fillId="0" borderId="0" xfId="44" quotePrefix="1" applyFont="1" applyBorder="1" applyAlignment="1">
      <alignment horizontal="left" vertical="top"/>
    </xf>
    <xf numFmtId="41" fontId="18" fillId="0" borderId="10" xfId="0" applyNumberFormat="1" applyFont="1" applyFill="1" applyBorder="1" applyAlignment="1">
      <alignment vertical="center"/>
    </xf>
    <xf numFmtId="0" fontId="43" fillId="0" borderId="18" xfId="44" applyFont="1" applyBorder="1" applyAlignment="1">
      <alignment horizontal="center" vertical="top"/>
    </xf>
    <xf numFmtId="0" fontId="29" fillId="0" borderId="18" xfId="0" applyFont="1" applyFill="1" applyBorder="1" applyAlignment="1">
      <alignment vertical="center"/>
    </xf>
    <xf numFmtId="41" fontId="29" fillId="0" borderId="18" xfId="0" applyNumberFormat="1" applyFont="1" applyBorder="1" applyAlignment="1">
      <alignment vertical="top"/>
    </xf>
    <xf numFmtId="0" fontId="0" fillId="0" borderId="0" xfId="0" applyFont="1" applyBorder="1"/>
    <xf numFmtId="0" fontId="29" fillId="0" borderId="0" xfId="0" applyFont="1" applyFill="1" applyBorder="1" applyAlignment="1">
      <alignment vertical="center"/>
    </xf>
    <xf numFmtId="41" fontId="29" fillId="0" borderId="0" xfId="0" applyNumberFormat="1" applyFont="1" applyBorder="1" applyAlignment="1">
      <alignment vertical="top"/>
    </xf>
    <xf numFmtId="41" fontId="38" fillId="0" borderId="10" xfId="0" applyNumberFormat="1" applyFont="1" applyBorder="1" applyAlignment="1">
      <alignment vertical="top"/>
    </xf>
    <xf numFmtId="41" fontId="32" fillId="0" borderId="10" xfId="0" applyNumberFormat="1" applyFont="1" applyBorder="1" applyAlignment="1">
      <alignment vertical="top"/>
    </xf>
    <xf numFmtId="3" fontId="18" fillId="0" borderId="0" xfId="0" applyNumberFormat="1" applyFont="1" applyAlignment="1">
      <alignment vertical="top"/>
    </xf>
    <xf numFmtId="0" fontId="33" fillId="0" borderId="0" xfId="49" applyFont="1" applyFill="1" applyAlignment="1">
      <alignment vertical="top"/>
    </xf>
    <xf numFmtId="0" fontId="32" fillId="0" borderId="0" xfId="49" applyFont="1" applyFill="1" applyAlignment="1">
      <alignment vertical="top"/>
    </xf>
    <xf numFmtId="0" fontId="35" fillId="0" borderId="0" xfId="49" applyFont="1" applyFill="1" applyAlignment="1">
      <alignment vertical="top"/>
    </xf>
    <xf numFmtId="0" fontId="36" fillId="0" borderId="0" xfId="49" applyFont="1" applyFill="1" applyAlignment="1">
      <alignment vertical="top"/>
    </xf>
    <xf numFmtId="0" fontId="36" fillId="0" borderId="0" xfId="46" quotePrefix="1" applyFont="1" applyFill="1" applyAlignment="1">
      <alignment horizontal="left" vertical="top"/>
    </xf>
    <xf numFmtId="0" fontId="37" fillId="0" borderId="0" xfId="49" applyFont="1" applyFill="1" applyAlignment="1">
      <alignment vertical="top"/>
    </xf>
    <xf numFmtId="0" fontId="3" fillId="0" borderId="0" xfId="49" applyFont="1"/>
    <xf numFmtId="165" fontId="3" fillId="35" borderId="0" xfId="50" applyNumberFormat="1" applyFont="1" applyFill="1"/>
    <xf numFmtId="0" fontId="3" fillId="0" borderId="0" xfId="51" applyFont="1" applyFill="1"/>
    <xf numFmtId="165" fontId="3" fillId="0" borderId="0" xfId="50" applyNumberFormat="1" applyFont="1"/>
    <xf numFmtId="0" fontId="3" fillId="0" borderId="0" xfId="51" quotePrefix="1" applyFont="1" applyFill="1" applyAlignment="1">
      <alignment horizontal="left"/>
    </xf>
    <xf numFmtId="165" fontId="3" fillId="0" borderId="0" xfId="49" applyNumberFormat="1" applyFont="1"/>
    <xf numFmtId="164" fontId="3" fillId="35" borderId="0" xfId="47" applyNumberFormat="1" applyFont="1" applyFill="1"/>
    <xf numFmtId="0" fontId="18" fillId="0" borderId="0" xfId="49" applyFont="1"/>
    <xf numFmtId="0" fontId="46" fillId="0" borderId="0" xfId="0" applyFont="1" applyAlignment="1">
      <alignment vertical="top"/>
    </xf>
    <xf numFmtId="0" fontId="45" fillId="0" borderId="0" xfId="0" applyFont="1" applyAlignment="1">
      <alignment vertical="top"/>
    </xf>
    <xf numFmtId="0" fontId="3" fillId="35" borderId="10" xfId="49" applyFont="1" applyFill="1" applyBorder="1"/>
    <xf numFmtId="165" fontId="21" fillId="35" borderId="10" xfId="48" applyNumberFormat="1" applyFont="1" applyFill="1" applyBorder="1"/>
    <xf numFmtId="165" fontId="47" fillId="35" borderId="10" xfId="48" applyNumberFormat="1" applyFont="1" applyFill="1" applyBorder="1"/>
    <xf numFmtId="165" fontId="47" fillId="35" borderId="10" xfId="48" applyNumberFormat="1" applyFont="1" applyFill="1" applyBorder="1"/>
    <xf numFmtId="165" fontId="47" fillId="35" borderId="10" xfId="48" applyNumberFormat="1" applyFont="1" applyFill="1" applyBorder="1"/>
    <xf numFmtId="0" fontId="18" fillId="0" borderId="0" xfId="71" applyFont="1" applyBorder="1"/>
    <xf numFmtId="0" fontId="3" fillId="0" borderId="0" xfId="49" applyFont="1" applyBorder="1"/>
    <xf numFmtId="0" fontId="18" fillId="0" borderId="0" xfId="71" applyFont="1"/>
    <xf numFmtId="165" fontId="21" fillId="35" borderId="0" xfId="48" applyNumberFormat="1" applyFont="1" applyFill="1" applyBorder="1"/>
    <xf numFmtId="0" fontId="3" fillId="0" borderId="0" xfId="51" applyFont="1" applyFill="1" applyBorder="1"/>
    <xf numFmtId="0" fontId="18" fillId="0" borderId="0" xfId="71" applyFont="1"/>
    <xf numFmtId="0" fontId="38" fillId="0" borderId="0" xfId="0" applyFont="1" applyFill="1" applyAlignment="1">
      <alignment vertical="top"/>
    </xf>
    <xf numFmtId="0" fontId="32" fillId="0" borderId="0" xfId="0" applyFont="1" applyFill="1" applyAlignment="1">
      <alignment vertical="top"/>
    </xf>
    <xf numFmtId="0" fontId="38" fillId="0" borderId="10" xfId="0" applyFont="1" applyFill="1" applyBorder="1" applyAlignment="1">
      <alignment vertical="top"/>
    </xf>
    <xf numFmtId="0" fontId="48" fillId="0" borderId="10" xfId="0" applyFont="1" applyFill="1" applyBorder="1" applyAlignment="1">
      <alignment vertical="top"/>
    </xf>
    <xf numFmtId="0" fontId="48" fillId="0" borderId="0" xfId="0" applyFont="1" applyFill="1" applyAlignment="1">
      <alignment vertical="top"/>
    </xf>
    <xf numFmtId="0" fontId="32" fillId="0" borderId="10" xfId="0" applyFont="1" applyFill="1" applyBorder="1" applyAlignment="1">
      <alignment vertical="top"/>
    </xf>
    <xf numFmtId="165" fontId="32" fillId="0" borderId="0" xfId="0" applyNumberFormat="1" applyFont="1" applyFill="1" applyAlignment="1">
      <alignment vertical="top"/>
    </xf>
    <xf numFmtId="164" fontId="32" fillId="0" borderId="0" xfId="47" applyNumberFormat="1" applyFont="1" applyFill="1" applyAlignment="1">
      <alignment vertical="top"/>
    </xf>
    <xf numFmtId="0" fontId="37" fillId="0" borderId="16" xfId="71" applyFont="1" applyFill="1" applyBorder="1" applyAlignment="1">
      <alignment vertical="top"/>
    </xf>
    <xf numFmtId="165" fontId="32" fillId="0" borderId="0" xfId="48" applyNumberFormat="1" applyFont="1" applyFill="1" applyAlignment="1">
      <alignment vertical="top"/>
    </xf>
    <xf numFmtId="0" fontId="35" fillId="0" borderId="10" xfId="0" applyFont="1" applyFill="1" applyBorder="1" applyAlignment="1">
      <alignment horizontal="center" vertical="top"/>
    </xf>
    <xf numFmtId="0" fontId="35" fillId="0" borderId="0" xfId="0" applyFont="1" applyFill="1" applyAlignment="1">
      <alignment horizontal="center" vertical="top"/>
    </xf>
    <xf numFmtId="0" fontId="39" fillId="0" borderId="10" xfId="0" applyFont="1" applyFill="1" applyBorder="1" applyAlignment="1">
      <alignment horizontal="center" vertical="top"/>
    </xf>
    <xf numFmtId="0" fontId="39" fillId="0" borderId="0" xfId="0" applyFont="1" applyFill="1" applyAlignment="1">
      <alignment horizontal="center" vertical="top"/>
    </xf>
    <xf numFmtId="164" fontId="35" fillId="0" borderId="10" xfId="47" applyNumberFormat="1" applyFont="1" applyFill="1" applyBorder="1" applyAlignment="1">
      <alignment horizontal="center" vertical="top"/>
    </xf>
    <xf numFmtId="164" fontId="32" fillId="0" borderId="0" xfId="0" applyNumberFormat="1" applyFont="1" applyFill="1" applyAlignment="1">
      <alignment vertical="top"/>
    </xf>
    <xf numFmtId="164" fontId="32" fillId="0" borderId="10" xfId="47" applyNumberFormat="1" applyFont="1" applyFill="1" applyBorder="1" applyAlignment="1">
      <alignment horizontal="left" vertical="top"/>
    </xf>
    <xf numFmtId="0" fontId="18" fillId="34" borderId="10" xfId="0" applyFont="1" applyFill="1" applyBorder="1" applyAlignment="1">
      <alignment horizontal="center" vertical="top" wrapText="1"/>
    </xf>
    <xf numFmtId="0" fontId="18" fillId="34" borderId="11" xfId="0" applyFont="1" applyFill="1" applyBorder="1" applyAlignment="1">
      <alignment horizontal="center" vertical="top" wrapText="1"/>
    </xf>
    <xf numFmtId="166" fontId="32" fillId="0" borderId="10" xfId="1" applyNumberFormat="1" applyFont="1" applyBorder="1"/>
    <xf numFmtId="0" fontId="20" fillId="0" borderId="0" xfId="0" quotePrefix="1" applyFont="1" applyAlignment="1">
      <alignment horizontal="left"/>
    </xf>
    <xf numFmtId="0" fontId="38" fillId="0" borderId="10" xfId="0" applyFont="1" applyBorder="1"/>
    <xf numFmtId="166" fontId="38" fillId="0" borderId="10" xfId="1" applyNumberFormat="1" applyFont="1" applyBorder="1"/>
    <xf numFmtId="0" fontId="38" fillId="0" borderId="0" xfId="0" applyFont="1"/>
    <xf numFmtId="0" fontId="18" fillId="0" borderId="0" xfId="0" applyFont="1"/>
    <xf numFmtId="169" fontId="38" fillId="0" borderId="10" xfId="1" applyNumberFormat="1" applyFont="1" applyBorder="1"/>
    <xf numFmtId="169" fontId="32" fillId="0" borderId="10" xfId="1" applyNumberFormat="1" applyFont="1" applyBorder="1"/>
    <xf numFmtId="170" fontId="32" fillId="0" borderId="0" xfId="2" applyNumberFormat="1" applyFont="1"/>
    <xf numFmtId="41" fontId="49" fillId="0" borderId="0" xfId="0" quotePrefix="1" applyNumberFormat="1" applyFont="1" applyAlignment="1">
      <alignment horizontal="left"/>
    </xf>
    <xf numFmtId="166" fontId="32" fillId="0" borderId="0" xfId="1" applyNumberFormat="1" applyFont="1" applyBorder="1"/>
    <xf numFmtId="49" fontId="18" fillId="34" borderId="10" xfId="0" applyNumberFormat="1" applyFont="1" applyFill="1" applyBorder="1" applyAlignment="1">
      <alignment horizontal="center" vertical="top" wrapText="1"/>
    </xf>
    <xf numFmtId="168" fontId="3" fillId="0" borderId="0" xfId="2" applyNumberFormat="1" applyFont="1" applyFill="1" applyBorder="1" applyAlignment="1">
      <alignment vertical="center"/>
    </xf>
    <xf numFmtId="0" fontId="50" fillId="0" borderId="0" xfId="44" quotePrefix="1" applyFont="1" applyBorder="1" applyAlignment="1">
      <alignment horizontal="left" vertical="top"/>
    </xf>
    <xf numFmtId="166" fontId="38" fillId="0" borderId="10" xfId="1" applyNumberFormat="1" applyFont="1" applyBorder="1" applyAlignment="1">
      <alignment vertical="top"/>
    </xf>
    <xf numFmtId="166" fontId="32" fillId="0" borderId="10" xfId="1" applyNumberFormat="1" applyFont="1" applyBorder="1" applyAlignment="1">
      <alignment vertical="top"/>
    </xf>
    <xf numFmtId="0" fontId="51" fillId="0" borderId="0" xfId="0" applyFont="1" applyAlignment="1">
      <alignment vertical="top"/>
    </xf>
    <xf numFmtId="0" fontId="52" fillId="0" borderId="0" xfId="0" applyFont="1" applyAlignment="1">
      <alignment vertical="top"/>
    </xf>
    <xf numFmtId="0" fontId="18" fillId="36" borderId="11" xfId="0" applyFont="1" applyFill="1" applyBorder="1" applyAlignment="1">
      <alignment horizontal="center" vertical="top" wrapText="1"/>
    </xf>
    <xf numFmtId="0" fontId="53" fillId="36" borderId="11" xfId="0" applyFont="1" applyFill="1" applyBorder="1" applyAlignment="1">
      <alignment horizontal="center" vertical="top" wrapText="1"/>
    </xf>
    <xf numFmtId="0" fontId="18" fillId="36" borderId="12" xfId="0" applyFont="1" applyFill="1" applyBorder="1" applyAlignment="1">
      <alignment horizontal="center" vertical="top" wrapText="1"/>
    </xf>
    <xf numFmtId="0" fontId="53" fillId="36" borderId="12" xfId="0" applyFont="1" applyFill="1" applyBorder="1" applyAlignment="1">
      <alignment horizontal="center" vertical="top" wrapText="1"/>
    </xf>
    <xf numFmtId="49" fontId="0" fillId="0" borderId="10" xfId="0" applyNumberFormat="1" applyBorder="1" applyAlignment="1">
      <alignment vertical="top"/>
    </xf>
    <xf numFmtId="164" fontId="51" fillId="0" borderId="10" xfId="1" applyNumberFormat="1" applyFont="1" applyBorder="1" applyAlignment="1">
      <alignment vertical="top"/>
    </xf>
    <xf numFmtId="9" fontId="51" fillId="0" borderId="10" xfId="2" applyFont="1" applyBorder="1" applyAlignment="1">
      <alignment horizontal="center" vertical="top"/>
    </xf>
    <xf numFmtId="0" fontId="18" fillId="36" borderId="11" xfId="0" applyFont="1" applyFill="1" applyBorder="1" applyAlignment="1">
      <alignment vertical="top" wrapText="1"/>
    </xf>
    <xf numFmtId="0" fontId="26" fillId="36" borderId="11" xfId="0" applyFont="1" applyFill="1" applyBorder="1" applyAlignment="1">
      <alignment horizontal="center" vertical="top" wrapText="1"/>
    </xf>
    <xf numFmtId="0" fontId="26" fillId="36" borderId="11" xfId="0" quotePrefix="1" applyFont="1" applyFill="1" applyBorder="1" applyAlignment="1">
      <alignment horizontal="center" vertical="top" wrapText="1"/>
    </xf>
    <xf numFmtId="0" fontId="18" fillId="36" borderId="12" xfId="0" applyFont="1" applyFill="1" applyBorder="1" applyAlignment="1">
      <alignment vertical="top" wrapText="1"/>
    </xf>
    <xf numFmtId="0" fontId="26" fillId="36" borderId="12" xfId="0" applyFont="1" applyFill="1" applyBorder="1" applyAlignment="1">
      <alignment horizontal="center" vertical="top" wrapText="1"/>
    </xf>
    <xf numFmtId="164" fontId="28" fillId="0" borderId="10" xfId="1" applyNumberFormat="1" applyFont="1" applyBorder="1" applyAlignment="1">
      <alignment horizontal="right" vertical="top"/>
    </xf>
    <xf numFmtId="0" fontId="54" fillId="0" borderId="0" xfId="45" applyFont="1" applyFill="1" applyAlignment="1">
      <alignment vertical="top"/>
    </xf>
    <xf numFmtId="0" fontId="0" fillId="0" borderId="0" xfId="0" applyFill="1" applyAlignment="1">
      <alignment vertical="top"/>
    </xf>
    <xf numFmtId="0" fontId="22" fillId="0" borderId="0" xfId="0" quotePrefix="1" applyFont="1" applyAlignment="1">
      <alignment horizontal="left" vertical="top" wrapText="1"/>
    </xf>
    <xf numFmtId="0" fontId="18" fillId="34" borderId="11" xfId="0" quotePrefix="1" applyFont="1" applyFill="1" applyBorder="1" applyAlignment="1">
      <alignment horizontal="center" vertical="top" wrapText="1"/>
    </xf>
    <xf numFmtId="0" fontId="18" fillId="34" borderId="12" xfId="0" quotePrefix="1" applyFont="1" applyFill="1" applyBorder="1" applyAlignment="1">
      <alignment horizontal="center" vertical="top" wrapText="1"/>
    </xf>
    <xf numFmtId="0" fontId="24" fillId="34" borderId="10" xfId="0" applyFont="1" applyFill="1" applyBorder="1" applyAlignment="1">
      <alignment horizontal="center" vertical="top" wrapText="1"/>
    </xf>
    <xf numFmtId="0" fontId="24" fillId="34" borderId="10" xfId="0" quotePrefix="1" applyFont="1" applyFill="1" applyBorder="1" applyAlignment="1">
      <alignment horizontal="center" vertical="top" wrapText="1"/>
    </xf>
    <xf numFmtId="0" fontId="24" fillId="34" borderId="11" xfId="0" applyFont="1" applyFill="1" applyBorder="1" applyAlignment="1">
      <alignment horizontal="center" vertical="top" wrapText="1"/>
    </xf>
    <xf numFmtId="0" fontId="24" fillId="34" borderId="12" xfId="0" applyFont="1" applyFill="1" applyBorder="1" applyAlignment="1">
      <alignment horizontal="center" vertical="top" wrapText="1"/>
    </xf>
    <xf numFmtId="0" fontId="18" fillId="34" borderId="10" xfId="0" applyFont="1" applyFill="1" applyBorder="1" applyAlignment="1">
      <alignment horizontal="center" vertical="top" wrapText="1"/>
    </xf>
    <xf numFmtId="0" fontId="18" fillId="34" borderId="11" xfId="0" applyFont="1" applyFill="1" applyBorder="1" applyAlignment="1">
      <alignment horizontal="center" vertical="top" wrapText="1"/>
    </xf>
    <xf numFmtId="0" fontId="18" fillId="34" borderId="12" xfId="0" applyFont="1" applyFill="1" applyBorder="1" applyAlignment="1">
      <alignment horizontal="center" vertical="top" wrapText="1"/>
    </xf>
    <xf numFmtId="0" fontId="18" fillId="34" borderId="10" xfId="0" quotePrefix="1" applyFont="1" applyFill="1" applyBorder="1" applyAlignment="1">
      <alignment horizontal="center" vertical="top"/>
    </xf>
    <xf numFmtId="0" fontId="18" fillId="34" borderId="10" xfId="0" applyFont="1" applyFill="1" applyBorder="1" applyAlignment="1">
      <alignment horizontal="center" vertical="top"/>
    </xf>
    <xf numFmtId="0" fontId="22" fillId="0" borderId="16" xfId="0" quotePrefix="1" applyFont="1" applyBorder="1" applyAlignment="1">
      <alignment horizontal="left" vertical="top" wrapText="1"/>
    </xf>
    <xf numFmtId="0" fontId="24" fillId="34" borderId="13" xfId="0" quotePrefix="1" applyFont="1" applyFill="1" applyBorder="1" applyAlignment="1">
      <alignment horizontal="center" vertical="top" wrapText="1"/>
    </xf>
    <xf numFmtId="0" fontId="24" fillId="34" borderId="14" xfId="0" quotePrefix="1" applyFont="1" applyFill="1" applyBorder="1" applyAlignment="1">
      <alignment horizontal="center" vertical="top" wrapText="1"/>
    </xf>
    <xf numFmtId="0" fontId="24" fillId="34" borderId="15" xfId="0" quotePrefix="1" applyFont="1" applyFill="1" applyBorder="1" applyAlignment="1">
      <alignment horizontal="center" vertical="top" wrapText="1"/>
    </xf>
    <xf numFmtId="0" fontId="24" fillId="34" borderId="11" xfId="0" quotePrefix="1" applyFont="1" applyFill="1" applyBorder="1" applyAlignment="1">
      <alignment horizontal="center" vertical="top" wrapText="1"/>
    </xf>
    <xf numFmtId="0" fontId="24" fillId="34" borderId="12" xfId="0" quotePrefix="1" applyFont="1" applyFill="1" applyBorder="1" applyAlignment="1">
      <alignment horizontal="center" vertical="top" wrapText="1"/>
    </xf>
    <xf numFmtId="0" fontId="0" fillId="0" borderId="16" xfId="0" quotePrefix="1" applyBorder="1" applyAlignment="1">
      <alignment horizontal="left" vertical="top" wrapText="1"/>
    </xf>
    <xf numFmtId="41" fontId="18" fillId="34" borderId="11" xfId="0" applyNumberFormat="1" applyFont="1" applyFill="1" applyBorder="1" applyAlignment="1">
      <alignment horizontal="center" vertical="top" wrapText="1"/>
    </xf>
    <xf numFmtId="41" fontId="18" fillId="34" borderId="12" xfId="0" applyNumberFormat="1" applyFont="1" applyFill="1" applyBorder="1" applyAlignment="1">
      <alignment horizontal="center" vertical="top" wrapText="1"/>
    </xf>
    <xf numFmtId="0" fontId="38" fillId="0" borderId="11" xfId="0" applyFont="1" applyFill="1" applyBorder="1" applyAlignment="1">
      <alignment horizontal="center" vertical="top"/>
    </xf>
    <xf numFmtId="0" fontId="38" fillId="0" borderId="12" xfId="0" applyFont="1" applyFill="1" applyBorder="1" applyAlignment="1">
      <alignment horizontal="center" vertical="top"/>
    </xf>
    <xf numFmtId="0" fontId="38" fillId="0" borderId="10" xfId="0" applyFont="1" applyFill="1" applyBorder="1" applyAlignment="1">
      <alignment horizontal="center" vertical="top"/>
    </xf>
    <xf numFmtId="0" fontId="38" fillId="0" borderId="13" xfId="0" applyFont="1" applyFill="1" applyBorder="1" applyAlignment="1">
      <alignment horizontal="center" vertical="top" wrapText="1"/>
    </xf>
    <xf numFmtId="0" fontId="38" fillId="0" borderId="14" xfId="0" applyFont="1" applyFill="1" applyBorder="1" applyAlignment="1">
      <alignment horizontal="center" vertical="top" wrapText="1"/>
    </xf>
    <xf numFmtId="0" fontId="38" fillId="0" borderId="15" xfId="0" applyFont="1" applyFill="1" applyBorder="1" applyAlignment="1">
      <alignment horizontal="center" vertical="top" wrapText="1"/>
    </xf>
    <xf numFmtId="0" fontId="38" fillId="0" borderId="13" xfId="0" quotePrefix="1" applyFont="1" applyFill="1" applyBorder="1" applyAlignment="1">
      <alignment horizontal="center" vertical="top" wrapText="1"/>
    </xf>
    <xf numFmtId="0" fontId="38" fillId="0" borderId="14" xfId="0" quotePrefix="1" applyFont="1" applyFill="1" applyBorder="1" applyAlignment="1">
      <alignment horizontal="center" vertical="top" wrapText="1"/>
    </xf>
    <xf numFmtId="0" fontId="38" fillId="0" borderId="15" xfId="0" quotePrefix="1" applyFont="1" applyFill="1" applyBorder="1" applyAlignment="1">
      <alignment horizontal="center" vertical="top" wrapText="1"/>
    </xf>
    <xf numFmtId="0" fontId="38" fillId="0" borderId="10" xfId="0" applyFont="1" applyFill="1" applyBorder="1" applyAlignment="1">
      <alignment horizontal="center" vertical="top" wrapText="1"/>
    </xf>
    <xf numFmtId="164" fontId="38" fillId="0" borderId="10" xfId="47" applyNumberFormat="1" applyFont="1" applyFill="1" applyBorder="1" applyAlignment="1">
      <alignment horizontal="center" vertical="top"/>
    </xf>
    <xf numFmtId="0" fontId="38" fillId="0" borderId="10" xfId="0" quotePrefix="1" applyFont="1" applyFill="1" applyBorder="1" applyAlignment="1">
      <alignment horizontal="center" vertical="top"/>
    </xf>
    <xf numFmtId="0" fontId="53" fillId="36" borderId="11" xfId="0" quotePrefix="1" applyFont="1" applyFill="1" applyBorder="1" applyAlignment="1">
      <alignment horizontal="center" vertical="top" wrapText="1"/>
    </xf>
    <xf numFmtId="0" fontId="53" fillId="36" borderId="12" xfId="0" applyFont="1" applyFill="1" applyBorder="1" applyAlignment="1">
      <alignment horizontal="center" vertical="top" wrapText="1"/>
    </xf>
  </cellXfs>
  <cellStyles count="11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7"/>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5" builtinId="8"/>
    <cellStyle name="Input" xfId="11" builtinId="20" customBuiltin="1"/>
    <cellStyle name="Linked Cell" xfId="14" builtinId="24" customBuiltin="1"/>
    <cellStyle name="Neutral" xfId="10" builtinId="28" customBuiltin="1"/>
    <cellStyle name="Normal" xfId="0" builtinId="0"/>
    <cellStyle name="Normal 2" xfId="46"/>
    <cellStyle name="Normal 2 2" xfId="49"/>
    <cellStyle name="Normal 2 2 2" xfId="71"/>
    <cellStyle name="Normal 2 2 2 2" xfId="81"/>
    <cellStyle name="Normal 2 2 3" xfId="61"/>
    <cellStyle name="Normal 2 2 3 2" xfId="82"/>
    <cellStyle name="Normal 2 2 4" xfId="83"/>
    <cellStyle name="Normal 2 2 5" xfId="84"/>
    <cellStyle name="Normal 2 3" xfId="55"/>
    <cellStyle name="Normal 2 3 2" xfId="75"/>
    <cellStyle name="Normal 2 3 2 2" xfId="85"/>
    <cellStyle name="Normal 2 3 3" xfId="65"/>
    <cellStyle name="Normal 2 3 3 2" xfId="86"/>
    <cellStyle name="Normal 2 3 4" xfId="87"/>
    <cellStyle name="Normal 3" xfId="44"/>
    <cellStyle name="Normal 3 2" xfId="57"/>
    <cellStyle name="Normal 3 2 2" xfId="77"/>
    <cellStyle name="Normal 3 2 2 2" xfId="88"/>
    <cellStyle name="Normal 3 2 3" xfId="67"/>
    <cellStyle name="Normal 3 2 3 2" xfId="89"/>
    <cellStyle name="Normal 3 2 4" xfId="90"/>
    <cellStyle name="Normal 3 3" xfId="91"/>
    <cellStyle name="Normal 4" xfId="51"/>
    <cellStyle name="Normal 4 2" xfId="52"/>
    <cellStyle name="Normal 4 2 2" xfId="72"/>
    <cellStyle name="Normal 4 2 2 2" xfId="92"/>
    <cellStyle name="Normal 4 2 3" xfId="62"/>
    <cellStyle name="Normal 4 2 3 2" xfId="93"/>
    <cellStyle name="Normal 4 2 4" xfId="94"/>
    <cellStyle name="Normal 4 2 5" xfId="95"/>
    <cellStyle name="Normal 4 3" xfId="59"/>
    <cellStyle name="Normal 4 3 2" xfId="79"/>
    <cellStyle name="Normal 4 3 2 2" xfId="96"/>
    <cellStyle name="Normal 4 3 3" xfId="69"/>
    <cellStyle name="Normal 4 3 3 2" xfId="97"/>
    <cellStyle name="Normal 4 3 4" xfId="98"/>
    <cellStyle name="Note" xfId="17" builtinId="10" customBuiltin="1"/>
    <cellStyle name="Output" xfId="12" builtinId="21" customBuiltin="1"/>
    <cellStyle name="Percent" xfId="2" builtinId="5"/>
    <cellStyle name="Percent 2" xfId="48"/>
    <cellStyle name="Percent 2 2" xfId="56"/>
    <cellStyle name="Percent 2 2 2" xfId="76"/>
    <cellStyle name="Percent 2 2 2 2" xfId="99"/>
    <cellStyle name="Percent 2 2 3" xfId="66"/>
    <cellStyle name="Percent 2 2 3 2" xfId="100"/>
    <cellStyle name="Percent 2 2 4" xfId="101"/>
    <cellStyle name="Percent 2 3" xfId="102"/>
    <cellStyle name="Percent 3" xfId="53"/>
    <cellStyle name="Percent 3 2" xfId="58"/>
    <cellStyle name="Percent 3 2 2" xfId="78"/>
    <cellStyle name="Percent 3 2 2 2" xfId="103"/>
    <cellStyle name="Percent 3 2 3" xfId="68"/>
    <cellStyle name="Percent 3 2 3 2" xfId="104"/>
    <cellStyle name="Percent 3 2 4" xfId="105"/>
    <cellStyle name="Percent 3 3" xfId="73"/>
    <cellStyle name="Percent 3 3 2" xfId="106"/>
    <cellStyle name="Percent 3 4" xfId="63"/>
    <cellStyle name="Percent 3 4 2" xfId="107"/>
    <cellStyle name="Percent 3 5" xfId="108"/>
    <cellStyle name="Percent 4" xfId="50"/>
    <cellStyle name="Percent 4 2" xfId="54"/>
    <cellStyle name="Percent 4 2 2" xfId="74"/>
    <cellStyle name="Percent 4 2 2 2" xfId="109"/>
    <cellStyle name="Percent 4 2 3" xfId="64"/>
    <cellStyle name="Percent 4 2 3 2" xfId="110"/>
    <cellStyle name="Percent 4 2 4" xfId="111"/>
    <cellStyle name="Percent 4 2 5" xfId="112"/>
    <cellStyle name="Percent 4 3" xfId="60"/>
    <cellStyle name="Percent 4 3 2" xfId="80"/>
    <cellStyle name="Percent 4 3 2 2" xfId="113"/>
    <cellStyle name="Percent 4 3 3" xfId="70"/>
    <cellStyle name="Percent 4 3 3 2" xfId="114"/>
    <cellStyle name="Percent 4 3 4" xfId="11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a:pPr>
            <a:r>
              <a:rPr lang="en-US" sz="800" b="1"/>
              <a:t>2008</a:t>
            </a:r>
          </a:p>
        </c:rich>
      </c:tx>
      <c:overlay val="0"/>
    </c:title>
    <c:autoTitleDeleted val="0"/>
    <c:plotArea>
      <c:layout/>
      <c:bubbleChart>
        <c:varyColors val="0"/>
        <c:ser>
          <c:idx val="0"/>
          <c:order val="0"/>
          <c:spPr>
            <a:solidFill>
              <a:schemeClr val="accent2"/>
            </a:solidFill>
          </c:spPr>
          <c:invertIfNegative val="0"/>
          <c:dLbls>
            <c:txPr>
              <a:bodyPr/>
              <a:lstStyle/>
              <a:p>
                <a:pPr>
                  <a:defRPr sz="700"/>
                </a:pPr>
                <a:endParaRPr lang="en-US"/>
              </a:p>
            </c:txPr>
            <c:dLblPos val="ctr"/>
            <c:showLegendKey val="0"/>
            <c:showVal val="0"/>
            <c:showCatName val="0"/>
            <c:showSerName val="0"/>
            <c:showPercent val="0"/>
            <c:showBubbleSize val="1"/>
            <c:showLeaderLines val="0"/>
          </c:dLbls>
          <c:xVal>
            <c:numRef>
              <c:f>'X graphs'!$A$42:$A$50</c:f>
              <c:numCache>
                <c:formatCode>General</c:formatCode>
                <c:ptCount val="9"/>
                <c:pt idx="0">
                  <c:v>1</c:v>
                </c:pt>
                <c:pt idx="1">
                  <c:v>2</c:v>
                </c:pt>
                <c:pt idx="2">
                  <c:v>4</c:v>
                </c:pt>
                <c:pt idx="3">
                  <c:v>5</c:v>
                </c:pt>
                <c:pt idx="4">
                  <c:v>8</c:v>
                </c:pt>
                <c:pt idx="5">
                  <c:v>11</c:v>
                </c:pt>
                <c:pt idx="6">
                  <c:v>13</c:v>
                </c:pt>
                <c:pt idx="7">
                  <c:v>14</c:v>
                </c:pt>
                <c:pt idx="8">
                  <c:v>21</c:v>
                </c:pt>
              </c:numCache>
            </c:numRef>
          </c:xVal>
          <c:yVal>
            <c:numRef>
              <c:f>'X graphs'!$B$42:$B$50</c:f>
              <c:numCache>
                <c:formatCode>0.0%</c:formatCode>
                <c:ptCount val="9"/>
                <c:pt idx="0">
                  <c:v>7.7577032957856611E-3</c:v>
                </c:pt>
                <c:pt idx="1">
                  <c:v>0.61378532962921861</c:v>
                </c:pt>
                <c:pt idx="2">
                  <c:v>2.8935854107531933E-3</c:v>
                </c:pt>
                <c:pt idx="3">
                  <c:v>0</c:v>
                </c:pt>
                <c:pt idx="4">
                  <c:v>5.783996878495349E-3</c:v>
                </c:pt>
                <c:pt idx="5">
                  <c:v>0.30056619587697214</c:v>
                </c:pt>
                <c:pt idx="6">
                  <c:v>7.19414761710433E-3</c:v>
                </c:pt>
                <c:pt idx="7">
                  <c:v>1.918061973362627E-3</c:v>
                </c:pt>
                <c:pt idx="8">
                  <c:v>6.0100979318308115E-2</c:v>
                </c:pt>
              </c:numCache>
            </c:numRef>
          </c:yVal>
          <c:bubbleSize>
            <c:numRef>
              <c:f>'X graphs'!$C$42:$C$50</c:f>
              <c:numCache>
                <c:formatCode>General</c:formatCode>
                <c:ptCount val="9"/>
                <c:pt idx="0">
                  <c:v>2</c:v>
                </c:pt>
                <c:pt idx="1">
                  <c:v>24</c:v>
                </c:pt>
                <c:pt idx="2">
                  <c:v>1</c:v>
                </c:pt>
                <c:pt idx="3">
                  <c:v>0</c:v>
                </c:pt>
                <c:pt idx="4">
                  <c:v>1</c:v>
                </c:pt>
                <c:pt idx="5">
                  <c:v>1</c:v>
                </c:pt>
                <c:pt idx="6">
                  <c:v>1</c:v>
                </c:pt>
                <c:pt idx="7">
                  <c:v>1</c:v>
                </c:pt>
                <c:pt idx="8">
                  <c:v>1</c:v>
                </c:pt>
              </c:numCache>
            </c:numRef>
          </c:bubbleSize>
          <c:bubble3D val="1"/>
        </c:ser>
        <c:dLbls>
          <c:showLegendKey val="0"/>
          <c:showVal val="1"/>
          <c:showCatName val="0"/>
          <c:showSerName val="0"/>
          <c:showPercent val="0"/>
          <c:showBubbleSize val="0"/>
        </c:dLbls>
        <c:bubbleScale val="100"/>
        <c:showNegBubbles val="0"/>
        <c:axId val="382098816"/>
        <c:axId val="382122624"/>
      </c:bubbleChart>
      <c:valAx>
        <c:axId val="382098816"/>
        <c:scaling>
          <c:orientation val="minMax"/>
          <c:max val="21"/>
          <c:min val="0"/>
        </c:scaling>
        <c:delete val="0"/>
        <c:axPos val="b"/>
        <c:majorGridlines/>
        <c:title>
          <c:tx>
            <c:rich>
              <a:bodyPr/>
              <a:lstStyle/>
              <a:p>
                <a:pPr>
                  <a:defRPr b="0"/>
                </a:pPr>
                <a:r>
                  <a:rPr lang="en-US" b="0"/>
                  <a:t>HS Section</a:t>
                </a:r>
              </a:p>
            </c:rich>
          </c:tx>
          <c:overlay val="0"/>
        </c:title>
        <c:numFmt formatCode="General" sourceLinked="1"/>
        <c:majorTickMark val="out"/>
        <c:minorTickMark val="none"/>
        <c:tickLblPos val="low"/>
        <c:crossAx val="382122624"/>
        <c:crosses val="autoZero"/>
        <c:crossBetween val="midCat"/>
        <c:majorUnit val="1"/>
      </c:valAx>
      <c:valAx>
        <c:axId val="382122624"/>
        <c:scaling>
          <c:orientation val="minMax"/>
          <c:min val="0"/>
        </c:scaling>
        <c:delete val="0"/>
        <c:axPos val="l"/>
        <c:majorGridlines/>
        <c:title>
          <c:tx>
            <c:rich>
              <a:bodyPr rot="-5400000" vert="horz"/>
              <a:lstStyle/>
              <a:p>
                <a:pPr>
                  <a:defRPr b="0"/>
                </a:pPr>
                <a:r>
                  <a:rPr lang="en-US" b="0"/>
                  <a:t>Share</a:t>
                </a:r>
                <a:r>
                  <a:rPr lang="en-US" b="0" baseline="0"/>
                  <a:t> of total export value</a:t>
                </a:r>
                <a:endParaRPr lang="en-US" b="0"/>
              </a:p>
            </c:rich>
          </c:tx>
          <c:overlay val="0"/>
        </c:title>
        <c:numFmt formatCode="0%" sourceLinked="0"/>
        <c:majorTickMark val="out"/>
        <c:minorTickMark val="none"/>
        <c:tickLblPos val="nextTo"/>
        <c:crossAx val="382098816"/>
        <c:crosses val="autoZero"/>
        <c:crossBetween val="midCat"/>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'M graphs'!$D$76</c:f>
              <c:strCache>
                <c:ptCount val="1"/>
                <c:pt idx="0">
                  <c:v>No. HS 6-digit subheads imported</c:v>
                </c:pt>
              </c:strCache>
            </c:strRef>
          </c:tx>
          <c:spPr>
            <a:ln>
              <a:solidFill>
                <a:schemeClr val="accent1"/>
              </a:solidFill>
            </a:ln>
          </c:spPr>
          <c:marker>
            <c:symbol val="none"/>
          </c:marker>
          <c:cat>
            <c:strRef>
              <c:f>'M graphs'!$E$74:$I$75</c:f>
              <c:strCache>
                <c:ptCount val="5"/>
                <c:pt idx="0">
                  <c:v>2008</c:v>
                </c:pt>
                <c:pt idx="1">
                  <c:v>2009</c:v>
                </c:pt>
                <c:pt idx="2">
                  <c:v>2010</c:v>
                </c:pt>
                <c:pt idx="3">
                  <c:v>2011</c:v>
                </c:pt>
                <c:pt idx="4">
                  <c:v>2012</c:v>
                </c:pt>
              </c:strCache>
            </c:strRef>
          </c:cat>
          <c:val>
            <c:numRef>
              <c:f>'M graphs'!$E$76:$I$76</c:f>
              <c:numCache>
                <c:formatCode>_-* #,##0_-;\-* #,##0_-;_-* "-"??_-;_-@_-</c:formatCode>
                <c:ptCount val="5"/>
                <c:pt idx="0">
                  <c:v>60</c:v>
                </c:pt>
                <c:pt idx="1">
                  <c:v>59</c:v>
                </c:pt>
                <c:pt idx="2">
                  <c:v>61</c:v>
                </c:pt>
                <c:pt idx="3">
                  <c:v>63</c:v>
                </c:pt>
                <c:pt idx="4">
                  <c:v>14</c:v>
                </c:pt>
              </c:numCache>
            </c:numRef>
          </c:val>
          <c:smooth val="0"/>
        </c:ser>
        <c:ser>
          <c:idx val="0"/>
          <c:order val="1"/>
          <c:tx>
            <c:strRef>
              <c:f>'M graphs'!$D$77</c:f>
              <c:strCache>
                <c:ptCount val="1"/>
                <c:pt idx="0">
                  <c:v>No. of supplying countries</c:v>
                </c:pt>
              </c:strCache>
            </c:strRef>
          </c:tx>
          <c:spPr>
            <a:ln>
              <a:solidFill>
                <a:schemeClr val="accent3"/>
              </a:solidFill>
            </a:ln>
          </c:spPr>
          <c:marker>
            <c:symbol val="none"/>
          </c:marker>
          <c:cat>
            <c:strRef>
              <c:f>'M graphs'!$E$74:$I$75</c:f>
              <c:strCache>
                <c:ptCount val="5"/>
                <c:pt idx="0">
                  <c:v>2008</c:v>
                </c:pt>
                <c:pt idx="1">
                  <c:v>2009</c:v>
                </c:pt>
                <c:pt idx="2">
                  <c:v>2010</c:v>
                </c:pt>
                <c:pt idx="3">
                  <c:v>2011</c:v>
                </c:pt>
                <c:pt idx="4">
                  <c:v>2012</c:v>
                </c:pt>
              </c:strCache>
            </c:strRef>
          </c:cat>
          <c:val>
            <c:numRef>
              <c:f>'M graphs'!$E$77:$I$77</c:f>
              <c:numCache>
                <c:formatCode>General</c:formatCode>
                <c:ptCount val="5"/>
                <c:pt idx="0">
                  <c:v>55</c:v>
                </c:pt>
                <c:pt idx="1">
                  <c:v>58</c:v>
                </c:pt>
                <c:pt idx="2">
                  <c:v>61</c:v>
                </c:pt>
                <c:pt idx="3">
                  <c:v>72</c:v>
                </c:pt>
                <c:pt idx="4">
                  <c:v>7</c:v>
                </c:pt>
              </c:numCache>
            </c:numRef>
          </c:val>
          <c:smooth val="0"/>
        </c:ser>
        <c:dLbls>
          <c:showLegendKey val="0"/>
          <c:showVal val="0"/>
          <c:showCatName val="0"/>
          <c:showSerName val="0"/>
          <c:showPercent val="0"/>
          <c:showBubbleSize val="0"/>
        </c:dLbls>
        <c:marker val="1"/>
        <c:smooth val="0"/>
        <c:axId val="405114240"/>
        <c:axId val="405120128"/>
      </c:lineChart>
      <c:catAx>
        <c:axId val="405114240"/>
        <c:scaling>
          <c:orientation val="minMax"/>
        </c:scaling>
        <c:delete val="0"/>
        <c:axPos val="b"/>
        <c:majorTickMark val="out"/>
        <c:minorTickMark val="none"/>
        <c:tickLblPos val="nextTo"/>
        <c:crossAx val="405120128"/>
        <c:crosses val="autoZero"/>
        <c:auto val="1"/>
        <c:lblAlgn val="ctr"/>
        <c:lblOffset val="100"/>
        <c:noMultiLvlLbl val="0"/>
      </c:catAx>
      <c:valAx>
        <c:axId val="405120128"/>
        <c:scaling>
          <c:orientation val="minMax"/>
        </c:scaling>
        <c:delete val="0"/>
        <c:axPos val="l"/>
        <c:majorGridlines/>
        <c:numFmt formatCode="_-* #,##0_-;\-* #,##0_-;_-* &quot;-&quot;??_-;_-@_-" sourceLinked="1"/>
        <c:majorTickMark val="out"/>
        <c:minorTickMark val="none"/>
        <c:tickLblPos val="nextTo"/>
        <c:crossAx val="40511424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cat>
            <c:numRef>
              <c:f>'M graphs'!$A$102:$A$120</c:f>
              <c:numCache>
                <c:formatCode>General</c:formatCode>
                <c:ptCount val="19"/>
                <c:pt idx="0">
                  <c:v>1</c:v>
                </c:pt>
                <c:pt idx="1">
                  <c:v>2</c:v>
                </c:pt>
                <c:pt idx="2">
                  <c:v>3</c:v>
                </c:pt>
                <c:pt idx="3">
                  <c:v>4</c:v>
                </c:pt>
                <c:pt idx="4">
                  <c:v>5</c:v>
                </c:pt>
                <c:pt idx="5">
                  <c:v>6</c:v>
                </c:pt>
                <c:pt idx="6">
                  <c:v>7</c:v>
                </c:pt>
                <c:pt idx="7">
                  <c:v>8</c:v>
                </c:pt>
                <c:pt idx="8">
                  <c:v>10</c:v>
                </c:pt>
                <c:pt idx="9">
                  <c:v>11</c:v>
                </c:pt>
                <c:pt idx="10">
                  <c:v>12</c:v>
                </c:pt>
                <c:pt idx="11">
                  <c:v>13</c:v>
                </c:pt>
                <c:pt idx="12">
                  <c:v>14</c:v>
                </c:pt>
                <c:pt idx="13">
                  <c:v>15</c:v>
                </c:pt>
                <c:pt idx="14">
                  <c:v>16</c:v>
                </c:pt>
                <c:pt idx="15">
                  <c:v>17</c:v>
                </c:pt>
                <c:pt idx="16">
                  <c:v>18</c:v>
                </c:pt>
                <c:pt idx="17">
                  <c:v>20</c:v>
                </c:pt>
                <c:pt idx="18">
                  <c:v>21</c:v>
                </c:pt>
              </c:numCache>
            </c:numRef>
          </c:cat>
          <c:val>
            <c:numRef>
              <c:f>'M graphs'!$D$102:$D$120</c:f>
              <c:numCache>
                <c:formatCode>0.0</c:formatCode>
                <c:ptCount val="19"/>
                <c:pt idx="0">
                  <c:v>-0.39438192823658924</c:v>
                </c:pt>
                <c:pt idx="1">
                  <c:v>-2.6091635360330043</c:v>
                </c:pt>
                <c:pt idx="2">
                  <c:v>-7.6054703309023086</c:v>
                </c:pt>
                <c:pt idx="3">
                  <c:v>-0.91829008315975347</c:v>
                </c:pt>
                <c:pt idx="4">
                  <c:v>47.659544784498166</c:v>
                </c:pt>
                <c:pt idx="5">
                  <c:v>-0.88240210035162403</c:v>
                </c:pt>
                <c:pt idx="6">
                  <c:v>-6.4239589677016458</c:v>
                </c:pt>
                <c:pt idx="7">
                  <c:v>1.3899576028467316E-2</c:v>
                </c:pt>
                <c:pt idx="8">
                  <c:v>-0.31018439578472179</c:v>
                </c:pt>
                <c:pt idx="9">
                  <c:v>-0.38038623768304747</c:v>
                </c:pt>
                <c:pt idx="10">
                  <c:v>0.10108004335570428</c:v>
                </c:pt>
                <c:pt idx="11">
                  <c:v>5.0387085091137953</c:v>
                </c:pt>
                <c:pt idx="12">
                  <c:v>-0.33135077470636209</c:v>
                </c:pt>
                <c:pt idx="13">
                  <c:v>-1.0151995052881921</c:v>
                </c:pt>
                <c:pt idx="14">
                  <c:v>-1.2927283640782237</c:v>
                </c:pt>
                <c:pt idx="15">
                  <c:v>-2.9075132898732861</c:v>
                </c:pt>
                <c:pt idx="16">
                  <c:v>-1.0931512638241179</c:v>
                </c:pt>
                <c:pt idx="17">
                  <c:v>4.7403334784437931E-5</c:v>
                </c:pt>
                <c:pt idx="18">
                  <c:v>-26.649099538708072</c:v>
                </c:pt>
              </c:numCache>
            </c:numRef>
          </c:val>
        </c:ser>
        <c:dLbls>
          <c:showLegendKey val="0"/>
          <c:showVal val="0"/>
          <c:showCatName val="0"/>
          <c:showSerName val="0"/>
          <c:showPercent val="0"/>
          <c:showBubbleSize val="0"/>
        </c:dLbls>
        <c:gapWidth val="49"/>
        <c:axId val="405181184"/>
        <c:axId val="405183104"/>
      </c:barChart>
      <c:catAx>
        <c:axId val="405181184"/>
        <c:scaling>
          <c:orientation val="minMax"/>
        </c:scaling>
        <c:delete val="0"/>
        <c:axPos val="b"/>
        <c:title>
          <c:tx>
            <c:rich>
              <a:bodyPr/>
              <a:lstStyle/>
              <a:p>
                <a:pPr>
                  <a:defRPr b="0"/>
                </a:pPr>
                <a:r>
                  <a:rPr lang="en-US" b="0"/>
                  <a:t>HS Section</a:t>
                </a:r>
              </a:p>
            </c:rich>
          </c:tx>
          <c:overlay val="0"/>
        </c:title>
        <c:numFmt formatCode="General" sourceLinked="1"/>
        <c:majorTickMark val="out"/>
        <c:minorTickMark val="none"/>
        <c:tickLblPos val="low"/>
        <c:crossAx val="405183104"/>
        <c:crosses val="autoZero"/>
        <c:auto val="1"/>
        <c:lblAlgn val="ctr"/>
        <c:lblOffset val="100"/>
        <c:noMultiLvlLbl val="0"/>
      </c:catAx>
      <c:valAx>
        <c:axId val="405183104"/>
        <c:scaling>
          <c:orientation val="minMax"/>
          <c:max val="50"/>
          <c:min val="-30"/>
        </c:scaling>
        <c:delete val="0"/>
        <c:axPos val="l"/>
        <c:majorGridlines/>
        <c:title>
          <c:tx>
            <c:rich>
              <a:bodyPr rot="-5400000" vert="horz"/>
              <a:lstStyle/>
              <a:p>
                <a:pPr>
                  <a:defRPr b="0"/>
                </a:pPr>
                <a:r>
                  <a:rPr lang="en-US" b="0"/>
                  <a:t>Percentage points</a:t>
                </a:r>
              </a:p>
            </c:rich>
          </c:tx>
          <c:overlay val="0"/>
        </c:title>
        <c:numFmt formatCode="0" sourceLinked="0"/>
        <c:majorTickMark val="out"/>
        <c:minorTickMark val="none"/>
        <c:tickLblPos val="nextTo"/>
        <c:crossAx val="40518118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pieChart>
        <c:varyColors val="1"/>
        <c:ser>
          <c:idx val="0"/>
          <c:order val="0"/>
          <c:dPt>
            <c:idx val="9"/>
            <c:bubble3D val="0"/>
            <c:spPr>
              <a:solidFill>
                <a:schemeClr val="bg1">
                  <a:lumMod val="75000"/>
                </a:schemeClr>
              </a:solidFill>
            </c:spPr>
          </c:dPt>
          <c:dLbls>
            <c:dLblPos val="outEnd"/>
            <c:showLegendKey val="0"/>
            <c:showVal val="0"/>
            <c:showCatName val="1"/>
            <c:showSerName val="0"/>
            <c:showPercent val="1"/>
            <c:showBubbleSize val="0"/>
            <c:separator> </c:separator>
            <c:showLeaderLines val="0"/>
          </c:dLbls>
          <c:cat>
            <c:strRef>
              <c:f>'M graphs'!$B$126:$B$135</c:f>
              <c:strCache>
                <c:ptCount val="10"/>
                <c:pt idx="0">
                  <c:v>Peat</c:v>
                </c:pt>
                <c:pt idx="1">
                  <c:v>Medium oils</c:v>
                </c:pt>
                <c:pt idx="2">
                  <c:v>Wheat/meslin flour</c:v>
                </c:pt>
                <c:pt idx="3">
                  <c:v>Setts, curb/flagstones</c:v>
                </c:pt>
                <c:pt idx="4">
                  <c:v>Braids in the piece</c:v>
                </c:pt>
                <c:pt idx="5">
                  <c:v>Animal/veg. fats/oils</c:v>
                </c:pt>
                <c:pt idx="6">
                  <c:v>Chocolate</c:v>
                </c:pt>
                <c:pt idx="7">
                  <c:v>Vehicle radiators</c:v>
                </c:pt>
                <c:pt idx="8">
                  <c:v>Black tea</c:v>
                </c:pt>
                <c:pt idx="9">
                  <c:v>All other products</c:v>
                </c:pt>
              </c:strCache>
            </c:strRef>
          </c:cat>
          <c:val>
            <c:numRef>
              <c:f>'M graphs'!$C$126:$C$135</c:f>
              <c:numCache>
                <c:formatCode>_-* #,##0_-;\-* #,##0_-;_-* "-"??_-;_-@_-</c:formatCode>
                <c:ptCount val="10"/>
                <c:pt idx="0">
                  <c:v>1194489.4773333333</c:v>
                </c:pt>
                <c:pt idx="1">
                  <c:v>320331.03633333335</c:v>
                </c:pt>
                <c:pt idx="2">
                  <c:v>208371.06133333335</c:v>
                </c:pt>
                <c:pt idx="3">
                  <c:v>171063.42533333335</c:v>
                </c:pt>
                <c:pt idx="4">
                  <c:v>108945.06233333332</c:v>
                </c:pt>
                <c:pt idx="5">
                  <c:v>96192.626666666663</c:v>
                </c:pt>
                <c:pt idx="6">
                  <c:v>87772.502999999982</c:v>
                </c:pt>
                <c:pt idx="7">
                  <c:v>79601.403000000006</c:v>
                </c:pt>
                <c:pt idx="8">
                  <c:v>54870.436333333339</c:v>
                </c:pt>
                <c:pt idx="9">
                  <c:v>672587.11500000069</c:v>
                </c:pt>
              </c:numCache>
            </c:numRef>
          </c:val>
        </c:ser>
        <c:dLbls>
          <c:showLegendKey val="0"/>
          <c:showVal val="1"/>
          <c:showCatName val="0"/>
          <c:showSerName val="0"/>
          <c:showPercent val="0"/>
          <c:showBubbleSize val="0"/>
          <c:showLeaderLines val="0"/>
        </c:dLbls>
        <c:firstSliceAng val="0"/>
      </c:pieChart>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pieChart>
        <c:varyColors val="1"/>
        <c:ser>
          <c:idx val="0"/>
          <c:order val="0"/>
          <c:dPt>
            <c:idx val="9"/>
            <c:bubble3D val="0"/>
            <c:spPr>
              <a:solidFill>
                <a:schemeClr val="bg1">
                  <a:lumMod val="75000"/>
                </a:schemeClr>
              </a:solidFill>
            </c:spPr>
          </c:dPt>
          <c:dLbls>
            <c:showLegendKey val="0"/>
            <c:showVal val="0"/>
            <c:showCatName val="1"/>
            <c:showSerName val="0"/>
            <c:showPercent val="1"/>
            <c:showBubbleSize val="0"/>
            <c:separator> </c:separator>
            <c:showLeaderLines val="1"/>
          </c:dLbls>
          <c:cat>
            <c:strRef>
              <c:f>'M graphs'!$A$147:$A$156</c:f>
              <c:strCache>
                <c:ptCount val="10"/>
                <c:pt idx="0">
                  <c:v>Unspecified</c:v>
                </c:pt>
                <c:pt idx="1">
                  <c:v>Pakistan</c:v>
                </c:pt>
                <c:pt idx="2">
                  <c:v>China</c:v>
                </c:pt>
                <c:pt idx="3">
                  <c:v>Uzbekistan</c:v>
                </c:pt>
                <c:pt idx="4">
                  <c:v>Japan</c:v>
                </c:pt>
                <c:pt idx="5">
                  <c:v>Iran</c:v>
                </c:pt>
                <c:pt idx="6">
                  <c:v>EU28</c:v>
                </c:pt>
                <c:pt idx="7">
                  <c:v>Russia</c:v>
                </c:pt>
                <c:pt idx="8">
                  <c:v>Kazakhstan</c:v>
                </c:pt>
                <c:pt idx="9">
                  <c:v>All other countries</c:v>
                </c:pt>
              </c:strCache>
            </c:strRef>
          </c:cat>
          <c:val>
            <c:numRef>
              <c:f>'M graphs'!$B$147:$B$156</c:f>
              <c:numCache>
                <c:formatCode>_-* #,##0_-;\-* #,##0_-;_-* "-"??_-;_-@_-</c:formatCode>
                <c:ptCount val="10"/>
                <c:pt idx="0">
                  <c:v>1034083.2259999999</c:v>
                </c:pt>
                <c:pt idx="1">
                  <c:v>786092.63966666663</c:v>
                </c:pt>
                <c:pt idx="2">
                  <c:v>664893.95166666666</c:v>
                </c:pt>
                <c:pt idx="3">
                  <c:v>606792.00966666674</c:v>
                </c:pt>
                <c:pt idx="4">
                  <c:v>502233.37833333336</c:v>
                </c:pt>
                <c:pt idx="5">
                  <c:v>488884.30600000004</c:v>
                </c:pt>
                <c:pt idx="6">
                  <c:v>417866.36199999996</c:v>
                </c:pt>
                <c:pt idx="7">
                  <c:v>328520.64900000003</c:v>
                </c:pt>
                <c:pt idx="8">
                  <c:v>180430.527</c:v>
                </c:pt>
                <c:pt idx="9">
                  <c:v>906717.92299999995</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barChart>
        <c:barDir val="col"/>
        <c:grouping val="stacked"/>
        <c:varyColors val="0"/>
        <c:ser>
          <c:idx val="2"/>
          <c:order val="0"/>
          <c:tx>
            <c:strRef>
              <c:f>'Diversification &amp; quality'!$F$9</c:f>
              <c:strCache>
                <c:ptCount val="1"/>
                <c:pt idx="0">
                  <c:v>Extensive margin</c:v>
                </c:pt>
              </c:strCache>
            </c:strRef>
          </c:tx>
          <c:spPr>
            <a:solidFill>
              <a:schemeClr val="accent6"/>
            </a:solidFill>
          </c:spPr>
          <c:invertIfNegative val="0"/>
          <c:cat>
            <c:numRef>
              <c:f>'Diversification &amp; quality'!$G$7:$L$7</c:f>
              <c:numCache>
                <c:formatCode>General</c:formatCode>
                <c:ptCount val="6"/>
                <c:pt idx="0">
                  <c:v>1965</c:v>
                </c:pt>
                <c:pt idx="1">
                  <c:v>1975</c:v>
                </c:pt>
                <c:pt idx="2">
                  <c:v>1990</c:v>
                </c:pt>
                <c:pt idx="3">
                  <c:v>2000</c:v>
                </c:pt>
                <c:pt idx="4">
                  <c:v>2005</c:v>
                </c:pt>
                <c:pt idx="5">
                  <c:v>2010</c:v>
                </c:pt>
              </c:numCache>
            </c:numRef>
          </c:cat>
          <c:val>
            <c:numRef>
              <c:f>'Diversification &amp; quality'!$G$9:$L$9</c:f>
              <c:numCache>
                <c:formatCode>General</c:formatCode>
                <c:ptCount val="6"/>
                <c:pt idx="0">
                  <c:v>2.3435899999999998</c:v>
                </c:pt>
                <c:pt idx="1">
                  <c:v>0.81773700000000005</c:v>
                </c:pt>
                <c:pt idx="2">
                  <c:v>2.0523699999999998</c:v>
                </c:pt>
                <c:pt idx="3">
                  <c:v>1.3151999999999999</c:v>
                </c:pt>
                <c:pt idx="4">
                  <c:v>0.97874799999999995</c:v>
                </c:pt>
                <c:pt idx="5">
                  <c:v>0.90081500000000003</c:v>
                </c:pt>
              </c:numCache>
            </c:numRef>
          </c:val>
        </c:ser>
        <c:ser>
          <c:idx val="3"/>
          <c:order val="1"/>
          <c:tx>
            <c:strRef>
              <c:f>'Diversification &amp; quality'!$F$10</c:f>
              <c:strCache>
                <c:ptCount val="1"/>
                <c:pt idx="0">
                  <c:v>Intensive margin</c:v>
                </c:pt>
              </c:strCache>
            </c:strRef>
          </c:tx>
          <c:spPr>
            <a:solidFill>
              <a:schemeClr val="accent1"/>
            </a:solidFill>
          </c:spPr>
          <c:invertIfNegative val="0"/>
          <c:cat>
            <c:numRef>
              <c:f>'Diversification &amp; quality'!$G$7:$L$7</c:f>
              <c:numCache>
                <c:formatCode>General</c:formatCode>
                <c:ptCount val="6"/>
                <c:pt idx="0">
                  <c:v>1965</c:v>
                </c:pt>
                <c:pt idx="1">
                  <c:v>1975</c:v>
                </c:pt>
                <c:pt idx="2">
                  <c:v>1990</c:v>
                </c:pt>
                <c:pt idx="3">
                  <c:v>2000</c:v>
                </c:pt>
                <c:pt idx="4">
                  <c:v>2005</c:v>
                </c:pt>
                <c:pt idx="5">
                  <c:v>2010</c:v>
                </c:pt>
              </c:numCache>
            </c:numRef>
          </c:cat>
          <c:val>
            <c:numRef>
              <c:f>'Diversification &amp; quality'!$G$10:$L$10</c:f>
              <c:numCache>
                <c:formatCode>General</c:formatCode>
                <c:ptCount val="6"/>
                <c:pt idx="0">
                  <c:v>2.0244499999999999</c:v>
                </c:pt>
                <c:pt idx="1">
                  <c:v>2.6486100000000001</c:v>
                </c:pt>
                <c:pt idx="2">
                  <c:v>1.9908300000000001</c:v>
                </c:pt>
                <c:pt idx="3">
                  <c:v>2.0000399999999998</c:v>
                </c:pt>
                <c:pt idx="4">
                  <c:v>1.9332100000000001</c:v>
                </c:pt>
                <c:pt idx="5">
                  <c:v>1.8259099999999999</c:v>
                </c:pt>
              </c:numCache>
            </c:numRef>
          </c:val>
        </c:ser>
        <c:dLbls>
          <c:showLegendKey val="0"/>
          <c:showVal val="0"/>
          <c:showCatName val="0"/>
          <c:showSerName val="0"/>
          <c:showPercent val="0"/>
          <c:showBubbleSize val="0"/>
        </c:dLbls>
        <c:gapWidth val="150"/>
        <c:overlap val="100"/>
        <c:axId val="405487616"/>
        <c:axId val="405489152"/>
      </c:barChart>
      <c:catAx>
        <c:axId val="405487616"/>
        <c:scaling>
          <c:orientation val="minMax"/>
        </c:scaling>
        <c:delete val="0"/>
        <c:axPos val="b"/>
        <c:numFmt formatCode="General" sourceLinked="1"/>
        <c:majorTickMark val="out"/>
        <c:minorTickMark val="none"/>
        <c:tickLblPos val="nextTo"/>
        <c:crossAx val="405489152"/>
        <c:crosses val="autoZero"/>
        <c:auto val="1"/>
        <c:lblAlgn val="ctr"/>
        <c:lblOffset val="100"/>
        <c:noMultiLvlLbl val="0"/>
      </c:catAx>
      <c:valAx>
        <c:axId val="405489152"/>
        <c:scaling>
          <c:orientation val="minMax"/>
        </c:scaling>
        <c:delete val="0"/>
        <c:axPos val="l"/>
        <c:majorGridlines/>
        <c:title>
          <c:tx>
            <c:rich>
              <a:bodyPr rot="-5400000" vert="horz"/>
              <a:lstStyle/>
              <a:p>
                <a:pPr>
                  <a:defRPr b="0"/>
                </a:pPr>
                <a:r>
                  <a:rPr lang="en-US" b="0"/>
                  <a:t>Export diversification index</a:t>
                </a:r>
              </a:p>
            </c:rich>
          </c:tx>
          <c:overlay val="0"/>
        </c:title>
        <c:numFmt formatCode="General" sourceLinked="1"/>
        <c:majorTickMark val="out"/>
        <c:minorTickMark val="none"/>
        <c:tickLblPos val="nextTo"/>
        <c:crossAx val="405487616"/>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'Diversification &amp; quality'!$U$8</c:f>
              <c:strCache>
                <c:ptCount val="1"/>
                <c:pt idx="0">
                  <c:v>All commodities</c:v>
                </c:pt>
              </c:strCache>
            </c:strRef>
          </c:tx>
          <c:spPr>
            <a:solidFill>
              <a:schemeClr val="bg1">
                <a:lumMod val="75000"/>
              </a:schemeClr>
            </a:solidFill>
            <a:ln>
              <a:solidFill>
                <a:schemeClr val="bg1">
                  <a:lumMod val="75000"/>
                </a:schemeClr>
              </a:solidFill>
            </a:ln>
          </c:spPr>
          <c:invertIfNegative val="0"/>
          <c:cat>
            <c:numRef>
              <c:f>'Diversification &amp; quality'!$V$7:$AA$7</c:f>
              <c:numCache>
                <c:formatCode>General</c:formatCode>
                <c:ptCount val="6"/>
                <c:pt idx="0">
                  <c:v>1970</c:v>
                </c:pt>
                <c:pt idx="1">
                  <c:v>1975</c:v>
                </c:pt>
                <c:pt idx="2">
                  <c:v>1990</c:v>
                </c:pt>
                <c:pt idx="3">
                  <c:v>2000</c:v>
                </c:pt>
                <c:pt idx="4">
                  <c:v>2005</c:v>
                </c:pt>
                <c:pt idx="5">
                  <c:v>2010</c:v>
                </c:pt>
              </c:numCache>
            </c:numRef>
          </c:cat>
          <c:val>
            <c:numRef>
              <c:f>'Diversification &amp; quality'!$V$8:$AA$8</c:f>
              <c:numCache>
                <c:formatCode>General</c:formatCode>
                <c:ptCount val="6"/>
                <c:pt idx="0">
                  <c:v>0.90585850000000001</c:v>
                </c:pt>
                <c:pt idx="1">
                  <c:v>0.91592309999999999</c:v>
                </c:pt>
                <c:pt idx="2">
                  <c:v>0.88171960000000005</c:v>
                </c:pt>
                <c:pt idx="3">
                  <c:v>0.88523390000000002</c:v>
                </c:pt>
                <c:pt idx="4">
                  <c:v>0.77272399999999997</c:v>
                </c:pt>
                <c:pt idx="5">
                  <c:v>0.71549549999999995</c:v>
                </c:pt>
              </c:numCache>
            </c:numRef>
          </c:val>
        </c:ser>
        <c:dLbls>
          <c:showLegendKey val="0"/>
          <c:showVal val="0"/>
          <c:showCatName val="0"/>
          <c:showSerName val="0"/>
          <c:showPercent val="0"/>
          <c:showBubbleSize val="0"/>
        </c:dLbls>
        <c:gapWidth val="150"/>
        <c:axId val="405751296"/>
        <c:axId val="405753216"/>
      </c:barChart>
      <c:lineChart>
        <c:grouping val="standard"/>
        <c:varyColors val="0"/>
        <c:ser>
          <c:idx val="1"/>
          <c:order val="1"/>
          <c:tx>
            <c:strRef>
              <c:f>'Diversification &amp; quality'!$U$9</c:f>
              <c:strCache>
                <c:ptCount val="1"/>
                <c:pt idx="0">
                  <c:v>Food/live animals</c:v>
                </c:pt>
              </c:strCache>
            </c:strRef>
          </c:tx>
          <c:spPr>
            <a:ln>
              <a:solidFill>
                <a:srgbClr val="0000FF"/>
              </a:solidFill>
            </a:ln>
          </c:spPr>
          <c:marker>
            <c:symbol val="square"/>
            <c:size val="5"/>
            <c:spPr>
              <a:solidFill>
                <a:srgbClr val="0000FF"/>
              </a:solidFill>
              <a:ln>
                <a:solidFill>
                  <a:srgbClr val="0000FF"/>
                </a:solidFill>
              </a:ln>
            </c:spPr>
          </c:marker>
          <c:val>
            <c:numRef>
              <c:f>'Diversification &amp; quality'!$V$9:$AA$9</c:f>
              <c:numCache>
                <c:formatCode>General</c:formatCode>
                <c:ptCount val="6"/>
                <c:pt idx="0">
                  <c:v>0.71900379999999997</c:v>
                </c:pt>
                <c:pt idx="1">
                  <c:v>0.7398863</c:v>
                </c:pt>
                <c:pt idx="2">
                  <c:v>0.71400770000000002</c:v>
                </c:pt>
                <c:pt idx="3">
                  <c:v>0.57493720000000004</c:v>
                </c:pt>
                <c:pt idx="4">
                  <c:v>0.59331210000000001</c:v>
                </c:pt>
                <c:pt idx="5">
                  <c:v>0.6921195</c:v>
                </c:pt>
              </c:numCache>
            </c:numRef>
          </c:val>
          <c:smooth val="0"/>
        </c:ser>
        <c:ser>
          <c:idx val="2"/>
          <c:order val="2"/>
          <c:tx>
            <c:strRef>
              <c:f>'Diversification &amp; quality'!$U$10</c:f>
              <c:strCache>
                <c:ptCount val="1"/>
                <c:pt idx="0">
                  <c:v>Beverages/tobacco</c:v>
                </c:pt>
              </c:strCache>
            </c:strRef>
          </c:tx>
          <c:spPr>
            <a:ln>
              <a:solidFill>
                <a:srgbClr val="FF0000"/>
              </a:solidFill>
            </a:ln>
          </c:spPr>
          <c:marker>
            <c:symbol val="square"/>
            <c:size val="5"/>
            <c:spPr>
              <a:solidFill>
                <a:srgbClr val="FF0000"/>
              </a:solidFill>
              <a:ln>
                <a:solidFill>
                  <a:srgbClr val="FF0000"/>
                </a:solidFill>
              </a:ln>
            </c:spPr>
          </c:marker>
          <c:val>
            <c:numRef>
              <c:f>'Diversification &amp; quality'!$V$10:$AA$10</c:f>
              <c:numCache>
                <c:formatCode>General</c:formatCode>
                <c:ptCount val="6"/>
                <c:pt idx="3">
                  <c:v>0.96287020000000001</c:v>
                </c:pt>
                <c:pt idx="5">
                  <c:v>0.42617169999999999</c:v>
                </c:pt>
              </c:numCache>
            </c:numRef>
          </c:val>
          <c:smooth val="0"/>
        </c:ser>
        <c:ser>
          <c:idx val="3"/>
          <c:order val="3"/>
          <c:tx>
            <c:strRef>
              <c:f>'Diversification &amp; quality'!$U$11</c:f>
              <c:strCache>
                <c:ptCount val="1"/>
                <c:pt idx="0">
                  <c:v>Crude materials, inedible, excl. fuels</c:v>
                </c:pt>
              </c:strCache>
            </c:strRef>
          </c:tx>
          <c:spPr>
            <a:ln>
              <a:solidFill>
                <a:srgbClr val="00B050"/>
              </a:solidFill>
            </a:ln>
          </c:spPr>
          <c:marker>
            <c:symbol val="square"/>
            <c:size val="5"/>
            <c:spPr>
              <a:solidFill>
                <a:srgbClr val="00B050"/>
              </a:solidFill>
              <a:ln>
                <a:solidFill>
                  <a:srgbClr val="00B050"/>
                </a:solidFill>
              </a:ln>
            </c:spPr>
          </c:marker>
          <c:val>
            <c:numRef>
              <c:f>'Diversification &amp; quality'!$V$11:$AA$11</c:f>
              <c:numCache>
                <c:formatCode>General</c:formatCode>
                <c:ptCount val="6"/>
                <c:pt idx="0">
                  <c:v>0.90882949999999996</c:v>
                </c:pt>
                <c:pt idx="1">
                  <c:v>0.92092229999999997</c:v>
                </c:pt>
                <c:pt idx="2">
                  <c:v>0.89900720000000001</c:v>
                </c:pt>
                <c:pt idx="3">
                  <c:v>1.040311</c:v>
                </c:pt>
                <c:pt idx="4">
                  <c:v>0.89755529999999994</c:v>
                </c:pt>
                <c:pt idx="5">
                  <c:v>0.68314079999999999</c:v>
                </c:pt>
              </c:numCache>
            </c:numRef>
          </c:val>
          <c:smooth val="0"/>
        </c:ser>
        <c:ser>
          <c:idx val="4"/>
          <c:order val="4"/>
          <c:tx>
            <c:strRef>
              <c:f>'Diversification &amp; quality'!$U$12</c:f>
              <c:strCache>
                <c:ptCount val="1"/>
                <c:pt idx="0">
                  <c:v>Mineral fuels/lubricants/related materials</c:v>
                </c:pt>
              </c:strCache>
            </c:strRef>
          </c:tx>
          <c:spPr>
            <a:ln>
              <a:solidFill>
                <a:srgbClr val="FFFF00"/>
              </a:solidFill>
            </a:ln>
          </c:spPr>
          <c:marker>
            <c:symbol val="square"/>
            <c:size val="5"/>
            <c:spPr>
              <a:solidFill>
                <a:srgbClr val="FFFF00"/>
              </a:solidFill>
              <a:ln>
                <a:solidFill>
                  <a:srgbClr val="FFFF00"/>
                </a:solidFill>
              </a:ln>
            </c:spPr>
          </c:marker>
          <c:val>
            <c:numRef>
              <c:f>'Diversification &amp; quality'!$V$12:$AA$12</c:f>
              <c:numCache>
                <c:formatCode>General</c:formatCode>
                <c:ptCount val="6"/>
                <c:pt idx="4">
                  <c:v>0.83685290000000001</c:v>
                </c:pt>
                <c:pt idx="5">
                  <c:v>0.83757440000000005</c:v>
                </c:pt>
              </c:numCache>
            </c:numRef>
          </c:val>
          <c:smooth val="0"/>
        </c:ser>
        <c:ser>
          <c:idx val="5"/>
          <c:order val="5"/>
          <c:tx>
            <c:strRef>
              <c:f>'Diversification &amp; quality'!$U$13</c:f>
              <c:strCache>
                <c:ptCount val="1"/>
                <c:pt idx="0">
                  <c:v>Animal/veg. oils/fats</c:v>
                </c:pt>
              </c:strCache>
            </c:strRef>
          </c:tx>
          <c:spPr>
            <a:ln>
              <a:solidFill>
                <a:srgbClr val="7030A0"/>
              </a:solidFill>
            </a:ln>
          </c:spPr>
          <c:marker>
            <c:symbol val="square"/>
            <c:size val="5"/>
            <c:spPr>
              <a:solidFill>
                <a:srgbClr val="7030A0"/>
              </a:solidFill>
              <a:ln>
                <a:solidFill>
                  <a:srgbClr val="7030A0"/>
                </a:solidFill>
              </a:ln>
            </c:spPr>
          </c:marker>
          <c:val>
            <c:numRef>
              <c:f>'Diversification &amp; quality'!$V$13:$AA$13</c:f>
              <c:numCache>
                <c:formatCode>General</c:formatCode>
                <c:ptCount val="6"/>
                <c:pt idx="2">
                  <c:v>0.7249061</c:v>
                </c:pt>
              </c:numCache>
            </c:numRef>
          </c:val>
          <c:smooth val="0"/>
        </c:ser>
        <c:ser>
          <c:idx val="6"/>
          <c:order val="6"/>
          <c:tx>
            <c:strRef>
              <c:f>'Diversification &amp; quality'!$U$14</c:f>
              <c:strCache>
                <c:ptCount val="1"/>
                <c:pt idx="0">
                  <c:v>Chemicals</c:v>
                </c:pt>
              </c:strCache>
            </c:strRef>
          </c:tx>
          <c:spPr>
            <a:ln>
              <a:solidFill>
                <a:srgbClr val="00B0F0"/>
              </a:solidFill>
            </a:ln>
          </c:spPr>
          <c:marker>
            <c:symbol val="square"/>
            <c:size val="5"/>
            <c:spPr>
              <a:solidFill>
                <a:srgbClr val="00B0F0"/>
              </a:solidFill>
              <a:ln>
                <a:solidFill>
                  <a:srgbClr val="00B0F0"/>
                </a:solidFill>
              </a:ln>
            </c:spPr>
          </c:marker>
          <c:val>
            <c:numRef>
              <c:f>'Diversification &amp; quality'!$V$14:$AA$14</c:f>
              <c:numCache>
                <c:formatCode>General</c:formatCode>
                <c:ptCount val="6"/>
                <c:pt idx="2">
                  <c:v>0.75571449999999996</c:v>
                </c:pt>
                <c:pt idx="3">
                  <c:v>0.61669019999999997</c:v>
                </c:pt>
                <c:pt idx="4">
                  <c:v>0.67027979999999998</c:v>
                </c:pt>
                <c:pt idx="5">
                  <c:v>0.72555809999999998</c:v>
                </c:pt>
              </c:numCache>
            </c:numRef>
          </c:val>
          <c:smooth val="0"/>
        </c:ser>
        <c:ser>
          <c:idx val="7"/>
          <c:order val="7"/>
          <c:tx>
            <c:strRef>
              <c:f>'Diversification &amp; quality'!$U$15</c:f>
              <c:strCache>
                <c:ptCount val="1"/>
                <c:pt idx="0">
                  <c:v>Manufactures class. chiefly by material</c:v>
                </c:pt>
              </c:strCache>
            </c:strRef>
          </c:tx>
          <c:spPr>
            <a:ln>
              <a:solidFill>
                <a:srgbClr val="FF00FF"/>
              </a:solidFill>
            </a:ln>
          </c:spPr>
          <c:marker>
            <c:symbol val="square"/>
            <c:size val="5"/>
            <c:spPr>
              <a:solidFill>
                <a:srgbClr val="FF00FF"/>
              </a:solidFill>
              <a:ln>
                <a:solidFill>
                  <a:srgbClr val="FF00FF"/>
                </a:solidFill>
              </a:ln>
            </c:spPr>
          </c:marker>
          <c:val>
            <c:numRef>
              <c:f>'Diversification &amp; quality'!$V$15:$AA$15</c:f>
              <c:numCache>
                <c:formatCode>General</c:formatCode>
                <c:ptCount val="6"/>
                <c:pt idx="0">
                  <c:v>0.9597251</c:v>
                </c:pt>
                <c:pt idx="1">
                  <c:v>0.97558610000000001</c:v>
                </c:pt>
                <c:pt idx="2">
                  <c:v>0.94700289999999998</c:v>
                </c:pt>
                <c:pt idx="3">
                  <c:v>0.84662219999999999</c:v>
                </c:pt>
                <c:pt idx="4">
                  <c:v>0.85563429999999996</c:v>
                </c:pt>
                <c:pt idx="5">
                  <c:v>0.69947199999999998</c:v>
                </c:pt>
              </c:numCache>
            </c:numRef>
          </c:val>
          <c:smooth val="0"/>
        </c:ser>
        <c:ser>
          <c:idx val="9"/>
          <c:order val="8"/>
          <c:tx>
            <c:strRef>
              <c:f>'Diversification &amp; quality'!$U$16</c:f>
              <c:strCache>
                <c:ptCount val="1"/>
                <c:pt idx="0">
                  <c:v>Machinery/transport equipment</c:v>
                </c:pt>
              </c:strCache>
            </c:strRef>
          </c:tx>
          <c:spPr>
            <a:ln>
              <a:solidFill>
                <a:srgbClr val="99FF66"/>
              </a:solidFill>
            </a:ln>
          </c:spPr>
          <c:marker>
            <c:symbol val="square"/>
            <c:size val="5"/>
            <c:spPr>
              <a:solidFill>
                <a:srgbClr val="99FF66"/>
              </a:solidFill>
              <a:ln>
                <a:solidFill>
                  <a:srgbClr val="99FF66"/>
                </a:solidFill>
              </a:ln>
            </c:spPr>
          </c:marker>
          <c:val>
            <c:numRef>
              <c:f>'Diversification &amp; quality'!$V$16:$AA$16</c:f>
              <c:numCache>
                <c:formatCode>General</c:formatCode>
                <c:ptCount val="6"/>
                <c:pt idx="1">
                  <c:v>0.74808220000000003</c:v>
                </c:pt>
                <c:pt idx="2">
                  <c:v>0.85889850000000001</c:v>
                </c:pt>
                <c:pt idx="3">
                  <c:v>0.69923400000000002</c:v>
                </c:pt>
                <c:pt idx="4">
                  <c:v>0.72548729999999995</c:v>
                </c:pt>
                <c:pt idx="5">
                  <c:v>0.76730500000000001</c:v>
                </c:pt>
              </c:numCache>
            </c:numRef>
          </c:val>
          <c:smooth val="0"/>
        </c:ser>
        <c:ser>
          <c:idx val="10"/>
          <c:order val="9"/>
          <c:tx>
            <c:strRef>
              <c:f>'Diversification &amp; quality'!$U$17</c:f>
              <c:strCache>
                <c:ptCount val="1"/>
                <c:pt idx="0">
                  <c:v>Miscellaneous manufactured articles</c:v>
                </c:pt>
              </c:strCache>
            </c:strRef>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val>
            <c:numRef>
              <c:f>'Diversification &amp; quality'!$V$17:$AA$17</c:f>
              <c:numCache>
                <c:formatCode>General</c:formatCode>
                <c:ptCount val="6"/>
                <c:pt idx="0">
                  <c:v>0.85293479999999999</c:v>
                </c:pt>
                <c:pt idx="1">
                  <c:v>0.80789920000000004</c:v>
                </c:pt>
                <c:pt idx="2">
                  <c:v>0.78748910000000005</c:v>
                </c:pt>
                <c:pt idx="3">
                  <c:v>0.69262319999999999</c:v>
                </c:pt>
                <c:pt idx="4">
                  <c:v>0.73010580000000003</c:v>
                </c:pt>
                <c:pt idx="5">
                  <c:v>0.7161071</c:v>
                </c:pt>
              </c:numCache>
            </c:numRef>
          </c:val>
          <c:smooth val="0"/>
        </c:ser>
        <c:ser>
          <c:idx val="8"/>
          <c:order val="10"/>
          <c:tx>
            <c:strRef>
              <c:f>'Diversification &amp; quality'!$U$18</c:f>
              <c:strCache>
                <c:ptCount val="1"/>
                <c:pt idx="0">
                  <c:v>Commods/transacts. not class. by kind</c:v>
                </c:pt>
              </c:strCache>
            </c:strRef>
          </c:tx>
          <c:spPr>
            <a:ln>
              <a:solidFill>
                <a:srgbClr val="9999FF"/>
              </a:solidFill>
            </a:ln>
          </c:spPr>
          <c:marker>
            <c:symbol val="square"/>
            <c:size val="5"/>
            <c:spPr>
              <a:solidFill>
                <a:srgbClr val="9999FF"/>
              </a:solidFill>
              <a:ln>
                <a:solidFill>
                  <a:srgbClr val="9999FF"/>
                </a:solidFill>
              </a:ln>
            </c:spPr>
          </c:marker>
          <c:val>
            <c:numRef>
              <c:f>'Diversification &amp; quality'!$V$18:$AA$18</c:f>
              <c:numCache>
                <c:formatCode>General</c:formatCode>
                <c:ptCount val="6"/>
                <c:pt idx="0">
                  <c:v>0.59061090000000005</c:v>
                </c:pt>
                <c:pt idx="1">
                  <c:v>0.61916780000000005</c:v>
                </c:pt>
                <c:pt idx="2">
                  <c:v>0.62020439999999999</c:v>
                </c:pt>
                <c:pt idx="5">
                  <c:v>1.0559879999999999</c:v>
                </c:pt>
              </c:numCache>
            </c:numRef>
          </c:val>
          <c:smooth val="0"/>
        </c:ser>
        <c:dLbls>
          <c:showLegendKey val="0"/>
          <c:showVal val="0"/>
          <c:showCatName val="0"/>
          <c:showSerName val="0"/>
          <c:showPercent val="0"/>
          <c:showBubbleSize val="0"/>
        </c:dLbls>
        <c:marker val="1"/>
        <c:smooth val="0"/>
        <c:axId val="405751296"/>
        <c:axId val="405753216"/>
      </c:lineChart>
      <c:catAx>
        <c:axId val="405751296"/>
        <c:scaling>
          <c:orientation val="minMax"/>
        </c:scaling>
        <c:delete val="0"/>
        <c:axPos val="b"/>
        <c:numFmt formatCode="General" sourceLinked="1"/>
        <c:majorTickMark val="out"/>
        <c:minorTickMark val="none"/>
        <c:tickLblPos val="nextTo"/>
        <c:crossAx val="405753216"/>
        <c:crosses val="autoZero"/>
        <c:auto val="1"/>
        <c:lblAlgn val="ctr"/>
        <c:lblOffset val="100"/>
        <c:noMultiLvlLbl val="0"/>
      </c:catAx>
      <c:valAx>
        <c:axId val="405753216"/>
        <c:scaling>
          <c:orientation val="minMax"/>
        </c:scaling>
        <c:delete val="0"/>
        <c:axPos val="l"/>
        <c:majorGridlines/>
        <c:title>
          <c:tx>
            <c:rich>
              <a:bodyPr rot="-5400000" vert="horz"/>
              <a:lstStyle/>
              <a:p>
                <a:pPr>
                  <a:defRPr b="0"/>
                </a:pPr>
                <a:r>
                  <a:rPr lang="en-US" b="0"/>
                  <a:t>Quality index (90th percentile = 1)</a:t>
                </a:r>
              </a:p>
            </c:rich>
          </c:tx>
          <c:overlay val="0"/>
        </c:title>
        <c:numFmt formatCode="General" sourceLinked="1"/>
        <c:majorTickMark val="out"/>
        <c:minorTickMark val="none"/>
        <c:tickLblPos val="nextTo"/>
        <c:crossAx val="405751296"/>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'DVA-FVA graphs'!$B$81</c:f>
              <c:strCache>
                <c:ptCount val="1"/>
                <c:pt idx="0">
                  <c:v>1996-2011</c:v>
                </c:pt>
              </c:strCache>
            </c:strRef>
          </c:tx>
          <c:spPr>
            <a:scene3d>
              <a:camera prst="orthographicFront"/>
              <a:lightRig rig="threePt" dir="t"/>
            </a:scene3d>
            <a:sp3d>
              <a:bevelT/>
            </a:sp3d>
          </c:spPr>
          <c:invertIfNegative val="0"/>
          <c:cat>
            <c:strRef>
              <c:f>'DVA-FVA graphs'!$A$82:$A$96</c:f>
              <c:strCache>
                <c:ptCount val="15"/>
                <c:pt idx="0">
                  <c:v>Agriculture</c:v>
                </c:pt>
                <c:pt idx="1">
                  <c:v>Electrical and Machinery</c:v>
                </c:pt>
                <c:pt idx="2">
                  <c:v>Finacial Intermediation and Business Activities</c:v>
                </c:pt>
                <c:pt idx="3">
                  <c:v>Fishing</c:v>
                </c:pt>
                <c:pt idx="4">
                  <c:v>Food &amp; Beverages</c:v>
                </c:pt>
                <c:pt idx="5">
                  <c:v>Hotels and Restraurants</c:v>
                </c:pt>
                <c:pt idx="6">
                  <c:v>Metal Products</c:v>
                </c:pt>
                <c:pt idx="7">
                  <c:v>Mining and Quarrying</c:v>
                </c:pt>
                <c:pt idx="8">
                  <c:v>Other Manufacturing</c:v>
                </c:pt>
                <c:pt idx="9">
                  <c:v>Petroleum, Chemical and Non-Metallic Mineral Products</c:v>
                </c:pt>
                <c:pt idx="10">
                  <c:v>Post and Telecommunications</c:v>
                </c:pt>
                <c:pt idx="11">
                  <c:v>Textiles and Wearing Apparel</c:v>
                </c:pt>
                <c:pt idx="12">
                  <c:v>Transport</c:v>
                </c:pt>
                <c:pt idx="13">
                  <c:v>Transport Equipment</c:v>
                </c:pt>
                <c:pt idx="14">
                  <c:v>Wood and Paper</c:v>
                </c:pt>
              </c:strCache>
            </c:strRef>
          </c:cat>
          <c:val>
            <c:numRef>
              <c:f>'DVA-FVA graphs'!$B$82:$B$96</c:f>
              <c:numCache>
                <c:formatCode>0.0%</c:formatCode>
                <c:ptCount val="15"/>
                <c:pt idx="0">
                  <c:v>0.10541838055081332</c:v>
                </c:pt>
                <c:pt idx="1">
                  <c:v>0.14050095168747689</c:v>
                </c:pt>
                <c:pt idx="2">
                  <c:v>0.21387334631685517</c:v>
                </c:pt>
                <c:pt idx="3">
                  <c:v>1.3071257702056194E-2</c:v>
                </c:pt>
                <c:pt idx="4">
                  <c:v>0.15303068394268182</c:v>
                </c:pt>
                <c:pt idx="5">
                  <c:v>0.12841404642245591</c:v>
                </c:pt>
                <c:pt idx="6">
                  <c:v>0.13245270958058297</c:v>
                </c:pt>
                <c:pt idx="7">
                  <c:v>0.11840173076325589</c:v>
                </c:pt>
                <c:pt idx="8">
                  <c:v>0.10827613771071176</c:v>
                </c:pt>
                <c:pt idx="9">
                  <c:v>0.131053477711778</c:v>
                </c:pt>
                <c:pt idx="10">
                  <c:v>0.14258846239514744</c:v>
                </c:pt>
                <c:pt idx="11">
                  <c:v>6.6155312905807895E-2</c:v>
                </c:pt>
                <c:pt idx="12">
                  <c:v>0.13840939415242137</c:v>
                </c:pt>
                <c:pt idx="13">
                  <c:v>0.16840376571750215</c:v>
                </c:pt>
                <c:pt idx="14">
                  <c:v>0.11694654175401054</c:v>
                </c:pt>
              </c:numCache>
            </c:numRef>
          </c:val>
        </c:ser>
        <c:ser>
          <c:idx val="1"/>
          <c:order val="1"/>
          <c:tx>
            <c:strRef>
              <c:f>'DVA-FVA graphs'!$C$81</c:f>
              <c:strCache>
                <c:ptCount val="1"/>
                <c:pt idx="0">
                  <c:v>2006-2011</c:v>
                </c:pt>
              </c:strCache>
            </c:strRef>
          </c:tx>
          <c:spPr>
            <a:solidFill>
              <a:schemeClr val="accent6"/>
            </a:solidFill>
            <a:scene3d>
              <a:camera prst="orthographicFront"/>
              <a:lightRig rig="threePt" dir="t"/>
            </a:scene3d>
            <a:sp3d>
              <a:bevelT/>
            </a:sp3d>
          </c:spPr>
          <c:invertIfNegative val="0"/>
          <c:cat>
            <c:strRef>
              <c:f>'DVA-FVA graphs'!$A$82:$A$96</c:f>
              <c:strCache>
                <c:ptCount val="15"/>
                <c:pt idx="0">
                  <c:v>Agriculture</c:v>
                </c:pt>
                <c:pt idx="1">
                  <c:v>Electrical and Machinery</c:v>
                </c:pt>
                <c:pt idx="2">
                  <c:v>Finacial Intermediation and Business Activities</c:v>
                </c:pt>
                <c:pt idx="3">
                  <c:v>Fishing</c:v>
                </c:pt>
                <c:pt idx="4">
                  <c:v>Food &amp; Beverages</c:v>
                </c:pt>
                <c:pt idx="5">
                  <c:v>Hotels and Restraurants</c:v>
                </c:pt>
                <c:pt idx="6">
                  <c:v>Metal Products</c:v>
                </c:pt>
                <c:pt idx="7">
                  <c:v>Mining and Quarrying</c:v>
                </c:pt>
                <c:pt idx="8">
                  <c:v>Other Manufacturing</c:v>
                </c:pt>
                <c:pt idx="9">
                  <c:v>Petroleum, Chemical and Non-Metallic Mineral Products</c:v>
                </c:pt>
                <c:pt idx="10">
                  <c:v>Post and Telecommunications</c:v>
                </c:pt>
                <c:pt idx="11">
                  <c:v>Textiles and Wearing Apparel</c:v>
                </c:pt>
                <c:pt idx="12">
                  <c:v>Transport</c:v>
                </c:pt>
                <c:pt idx="13">
                  <c:v>Transport Equipment</c:v>
                </c:pt>
                <c:pt idx="14">
                  <c:v>Wood and Paper</c:v>
                </c:pt>
              </c:strCache>
            </c:strRef>
          </c:cat>
          <c:val>
            <c:numRef>
              <c:f>'DVA-FVA graphs'!$C$82:$C$96</c:f>
              <c:numCache>
                <c:formatCode>0.0%</c:formatCode>
                <c:ptCount val="15"/>
                <c:pt idx="0">
                  <c:v>0.11837378770068674</c:v>
                </c:pt>
                <c:pt idx="1">
                  <c:v>0.2992330711462392</c:v>
                </c:pt>
                <c:pt idx="2">
                  <c:v>0.78981710369665148</c:v>
                </c:pt>
                <c:pt idx="3">
                  <c:v>0.19178754446931956</c:v>
                </c:pt>
                <c:pt idx="4">
                  <c:v>0.36992867452104794</c:v>
                </c:pt>
                <c:pt idx="5">
                  <c:v>0.19175334148604506</c:v>
                </c:pt>
                <c:pt idx="6">
                  <c:v>0.29614826407001082</c:v>
                </c:pt>
                <c:pt idx="7">
                  <c:v>0.23499239518241022</c:v>
                </c:pt>
                <c:pt idx="8">
                  <c:v>0.22706781155701661</c:v>
                </c:pt>
                <c:pt idx="9">
                  <c:v>0.34833659596508171</c:v>
                </c:pt>
                <c:pt idx="10">
                  <c:v>0.24920063084249233</c:v>
                </c:pt>
                <c:pt idx="11">
                  <c:v>0.10514388450405776</c:v>
                </c:pt>
                <c:pt idx="12">
                  <c:v>0.18137563729584905</c:v>
                </c:pt>
                <c:pt idx="13">
                  <c:v>0.36592384062449268</c:v>
                </c:pt>
                <c:pt idx="14">
                  <c:v>0.33276062085580715</c:v>
                </c:pt>
              </c:numCache>
            </c:numRef>
          </c:val>
        </c:ser>
        <c:dLbls>
          <c:showLegendKey val="0"/>
          <c:showVal val="0"/>
          <c:showCatName val="0"/>
          <c:showSerName val="0"/>
          <c:showPercent val="0"/>
          <c:showBubbleSize val="0"/>
        </c:dLbls>
        <c:gapWidth val="150"/>
        <c:axId val="405959808"/>
        <c:axId val="405961344"/>
      </c:barChart>
      <c:catAx>
        <c:axId val="405959808"/>
        <c:scaling>
          <c:orientation val="minMax"/>
        </c:scaling>
        <c:delete val="0"/>
        <c:axPos val="b"/>
        <c:majorTickMark val="out"/>
        <c:minorTickMark val="none"/>
        <c:tickLblPos val="nextTo"/>
        <c:crossAx val="405961344"/>
        <c:crosses val="autoZero"/>
        <c:auto val="1"/>
        <c:lblAlgn val="ctr"/>
        <c:lblOffset val="100"/>
        <c:noMultiLvlLbl val="0"/>
      </c:catAx>
      <c:valAx>
        <c:axId val="405961344"/>
        <c:scaling>
          <c:orientation val="minMax"/>
        </c:scaling>
        <c:delete val="0"/>
        <c:axPos val="l"/>
        <c:majorGridlines/>
        <c:numFmt formatCode="0.0%" sourceLinked="1"/>
        <c:majorTickMark val="out"/>
        <c:minorTickMark val="none"/>
        <c:tickLblPos val="nextTo"/>
        <c:crossAx val="405959808"/>
        <c:crosses val="autoZero"/>
        <c:crossBetween val="between"/>
      </c:valAx>
    </c:plotArea>
    <c:legend>
      <c:legendPos val="r"/>
      <c:overlay val="0"/>
    </c:legend>
    <c:plotVisOnly val="1"/>
    <c:dispBlanksAs val="gap"/>
    <c:showDLblsOverMax val="0"/>
  </c:chart>
  <c:spPr>
    <a:scene3d>
      <a:camera prst="orthographicFront"/>
      <a:lightRig rig="threePt" dir="t"/>
    </a:scene3d>
    <a:sp3d>
      <a:bevelB/>
    </a:sp3d>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'DVA-FVA graphs'!$O$22</c:f>
              <c:strCache>
                <c:ptCount val="1"/>
                <c:pt idx="0">
                  <c:v>1996-2011</c:v>
                </c:pt>
              </c:strCache>
            </c:strRef>
          </c:tx>
          <c:invertIfNegative val="0"/>
          <c:cat>
            <c:strRef>
              <c:f>'DVA-FVA graphs'!$N$23:$N$38</c:f>
              <c:strCache>
                <c:ptCount val="15"/>
                <c:pt idx="0">
                  <c:v>Agriculture</c:v>
                </c:pt>
                <c:pt idx="1">
                  <c:v>Electrical and Machinery</c:v>
                </c:pt>
                <c:pt idx="2">
                  <c:v>Finacial Intermediation and Business Activities</c:v>
                </c:pt>
                <c:pt idx="3">
                  <c:v>Fishing</c:v>
                </c:pt>
                <c:pt idx="4">
                  <c:v>Food &amp; Beverages</c:v>
                </c:pt>
                <c:pt idx="5">
                  <c:v>Hotels and Restraurants</c:v>
                </c:pt>
                <c:pt idx="6">
                  <c:v>Metal Products</c:v>
                </c:pt>
                <c:pt idx="7">
                  <c:v>Mining and Quarrying</c:v>
                </c:pt>
                <c:pt idx="8">
                  <c:v>Other Manufacturing</c:v>
                </c:pt>
                <c:pt idx="9">
                  <c:v>Petroleum, Chemical and Non-Metallic Mineral Products</c:v>
                </c:pt>
                <c:pt idx="10">
                  <c:v>Post and Telecommunications</c:v>
                </c:pt>
                <c:pt idx="11">
                  <c:v>Textiles and Wearing Apparel</c:v>
                </c:pt>
                <c:pt idx="12">
                  <c:v>Transport</c:v>
                </c:pt>
                <c:pt idx="13">
                  <c:v>Transport Equipment</c:v>
                </c:pt>
                <c:pt idx="14">
                  <c:v>Wood and Paper</c:v>
                </c:pt>
              </c:strCache>
            </c:strRef>
          </c:cat>
          <c:val>
            <c:numRef>
              <c:f>'DVA-FVA graphs'!$O$23:$O$38</c:f>
              <c:numCache>
                <c:formatCode>0.0%</c:formatCode>
                <c:ptCount val="16"/>
                <c:pt idx="0">
                  <c:v>8.5919807093337797E-2</c:v>
                </c:pt>
                <c:pt idx="1">
                  <c:v>0.10815459948953654</c:v>
                </c:pt>
                <c:pt idx="2">
                  <c:v>0.15842922030956808</c:v>
                </c:pt>
                <c:pt idx="3">
                  <c:v>9.8196286659764098E-3</c:v>
                </c:pt>
                <c:pt idx="4">
                  <c:v>0.12711261900184101</c:v>
                </c:pt>
                <c:pt idx="5">
                  <c:v>9.641419705933707E-2</c:v>
                </c:pt>
                <c:pt idx="6">
                  <c:v>9.8389248182885636E-2</c:v>
                </c:pt>
                <c:pt idx="7">
                  <c:v>8.2367462818976334E-2</c:v>
                </c:pt>
                <c:pt idx="8">
                  <c:v>7.8208246691887862E-2</c:v>
                </c:pt>
                <c:pt idx="9">
                  <c:v>9.9618463862938045E-2</c:v>
                </c:pt>
                <c:pt idx="10">
                  <c:v>0.1050625513753316</c:v>
                </c:pt>
                <c:pt idx="11">
                  <c:v>4.1574051764351028E-2</c:v>
                </c:pt>
                <c:pt idx="12">
                  <c:v>0.11792048927662013</c:v>
                </c:pt>
                <c:pt idx="13">
                  <c:v>0.13565282878159324</c:v>
                </c:pt>
                <c:pt idx="14">
                  <c:v>8.6182548493052069E-2</c:v>
                </c:pt>
              </c:numCache>
            </c:numRef>
          </c:val>
        </c:ser>
        <c:ser>
          <c:idx val="1"/>
          <c:order val="1"/>
          <c:tx>
            <c:strRef>
              <c:f>'DVA-FVA graphs'!$P$22</c:f>
              <c:strCache>
                <c:ptCount val="1"/>
                <c:pt idx="0">
                  <c:v>2006-2011</c:v>
                </c:pt>
              </c:strCache>
            </c:strRef>
          </c:tx>
          <c:spPr>
            <a:solidFill>
              <a:schemeClr val="accent6"/>
            </a:solidFill>
          </c:spPr>
          <c:invertIfNegative val="0"/>
          <c:cat>
            <c:strRef>
              <c:f>'DVA-FVA graphs'!$N$23:$N$38</c:f>
              <c:strCache>
                <c:ptCount val="15"/>
                <c:pt idx="0">
                  <c:v>Agriculture</c:v>
                </c:pt>
                <c:pt idx="1">
                  <c:v>Electrical and Machinery</c:v>
                </c:pt>
                <c:pt idx="2">
                  <c:v>Finacial Intermediation and Business Activities</c:v>
                </c:pt>
                <c:pt idx="3">
                  <c:v>Fishing</c:v>
                </c:pt>
                <c:pt idx="4">
                  <c:v>Food &amp; Beverages</c:v>
                </c:pt>
                <c:pt idx="5">
                  <c:v>Hotels and Restraurants</c:v>
                </c:pt>
                <c:pt idx="6">
                  <c:v>Metal Products</c:v>
                </c:pt>
                <c:pt idx="7">
                  <c:v>Mining and Quarrying</c:v>
                </c:pt>
                <c:pt idx="8">
                  <c:v>Other Manufacturing</c:v>
                </c:pt>
                <c:pt idx="9">
                  <c:v>Petroleum, Chemical and Non-Metallic Mineral Products</c:v>
                </c:pt>
                <c:pt idx="10">
                  <c:v>Post and Telecommunications</c:v>
                </c:pt>
                <c:pt idx="11">
                  <c:v>Textiles and Wearing Apparel</c:v>
                </c:pt>
                <c:pt idx="12">
                  <c:v>Transport</c:v>
                </c:pt>
                <c:pt idx="13">
                  <c:v>Transport Equipment</c:v>
                </c:pt>
                <c:pt idx="14">
                  <c:v>Wood and Paper</c:v>
                </c:pt>
              </c:strCache>
            </c:strRef>
          </c:cat>
          <c:val>
            <c:numRef>
              <c:f>'DVA-FVA graphs'!$P$23:$P$38</c:f>
              <c:numCache>
                <c:formatCode>0.0%</c:formatCode>
                <c:ptCount val="16"/>
                <c:pt idx="0">
                  <c:v>4.6697555408241609E-3</c:v>
                </c:pt>
                <c:pt idx="1">
                  <c:v>0.17007916847766102</c:v>
                </c:pt>
                <c:pt idx="2">
                  <c:v>0.63578172299146574</c:v>
                </c:pt>
                <c:pt idx="3">
                  <c:v>0.13677368237866161</c:v>
                </c:pt>
                <c:pt idx="4">
                  <c:v>0.2559595653775748</c:v>
                </c:pt>
                <c:pt idx="5">
                  <c:v>9.1859547943925479E-2</c:v>
                </c:pt>
                <c:pt idx="6">
                  <c:v>0.13959612685439615</c:v>
                </c:pt>
                <c:pt idx="7">
                  <c:v>0.13011299452100089</c:v>
                </c:pt>
                <c:pt idx="8">
                  <c:v>0.11775877513188648</c:v>
                </c:pt>
                <c:pt idx="9">
                  <c:v>0.22162161308467376</c:v>
                </c:pt>
                <c:pt idx="10">
                  <c:v>0.13883295587855815</c:v>
                </c:pt>
                <c:pt idx="11">
                  <c:v>2.7911419693496198E-2</c:v>
                </c:pt>
                <c:pt idx="12">
                  <c:v>0.11226711836426184</c:v>
                </c:pt>
                <c:pt idx="13">
                  <c:v>0.22839104793889509</c:v>
                </c:pt>
                <c:pt idx="14">
                  <c:v>0.22494170335836405</c:v>
                </c:pt>
              </c:numCache>
            </c:numRef>
          </c:val>
        </c:ser>
        <c:dLbls>
          <c:showLegendKey val="0"/>
          <c:showVal val="0"/>
          <c:showCatName val="0"/>
          <c:showSerName val="0"/>
          <c:showPercent val="0"/>
          <c:showBubbleSize val="0"/>
        </c:dLbls>
        <c:gapWidth val="150"/>
        <c:axId val="405990400"/>
        <c:axId val="406000384"/>
      </c:barChart>
      <c:catAx>
        <c:axId val="405990400"/>
        <c:scaling>
          <c:orientation val="minMax"/>
        </c:scaling>
        <c:delete val="0"/>
        <c:axPos val="b"/>
        <c:majorTickMark val="out"/>
        <c:minorTickMark val="none"/>
        <c:tickLblPos val="nextTo"/>
        <c:crossAx val="406000384"/>
        <c:crosses val="autoZero"/>
        <c:auto val="1"/>
        <c:lblAlgn val="ctr"/>
        <c:lblOffset val="100"/>
        <c:noMultiLvlLbl val="0"/>
      </c:catAx>
      <c:valAx>
        <c:axId val="406000384"/>
        <c:scaling>
          <c:orientation val="minMax"/>
        </c:scaling>
        <c:delete val="0"/>
        <c:axPos val="l"/>
        <c:majorGridlines/>
        <c:numFmt formatCode="0.0%" sourceLinked="1"/>
        <c:majorTickMark val="out"/>
        <c:minorTickMark val="none"/>
        <c:tickLblPos val="nextTo"/>
        <c:crossAx val="405990400"/>
        <c:crosses val="autoZero"/>
        <c:crossBetween val="between"/>
      </c:valAx>
    </c:plotArea>
    <c:legend>
      <c:legendPos val="r"/>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'DVA-FVA graphs'!$O$43</c:f>
              <c:strCache>
                <c:ptCount val="1"/>
                <c:pt idx="0">
                  <c:v>2000</c:v>
                </c:pt>
              </c:strCache>
            </c:strRef>
          </c:tx>
          <c:invertIfNegative val="0"/>
          <c:cat>
            <c:strRef>
              <c:f>'DVA-FVA graphs'!$N$44:$N$58</c:f>
              <c:strCache>
                <c:ptCount val="15"/>
                <c:pt idx="0">
                  <c:v>Agriculture</c:v>
                </c:pt>
                <c:pt idx="1">
                  <c:v>Electrical and Machinery</c:v>
                </c:pt>
                <c:pt idx="2">
                  <c:v>Finacial Intermediation and Business Activities</c:v>
                </c:pt>
                <c:pt idx="3">
                  <c:v>Fishing</c:v>
                </c:pt>
                <c:pt idx="4">
                  <c:v>Food &amp; Beverages</c:v>
                </c:pt>
                <c:pt idx="5">
                  <c:v>Hotels and Restraurants</c:v>
                </c:pt>
                <c:pt idx="6">
                  <c:v>Metal Products</c:v>
                </c:pt>
                <c:pt idx="7">
                  <c:v>Mining and Quarrying</c:v>
                </c:pt>
                <c:pt idx="8">
                  <c:v>Other Manufacturing</c:v>
                </c:pt>
                <c:pt idx="9">
                  <c:v>Petroleum, Chemical and Non-Metallic Mineral Products</c:v>
                </c:pt>
                <c:pt idx="10">
                  <c:v>Post and Telecommunications</c:v>
                </c:pt>
                <c:pt idx="11">
                  <c:v>Textiles and Wearing Apparel</c:v>
                </c:pt>
                <c:pt idx="12">
                  <c:v>Transport</c:v>
                </c:pt>
                <c:pt idx="13">
                  <c:v>Transport Equipment</c:v>
                </c:pt>
                <c:pt idx="14">
                  <c:v>Wood and Paper</c:v>
                </c:pt>
              </c:strCache>
            </c:strRef>
          </c:cat>
          <c:val>
            <c:numRef>
              <c:f>'DVA-FVA graphs'!$O$44:$O$58</c:f>
              <c:numCache>
                <c:formatCode>0.0%</c:formatCode>
                <c:ptCount val="15"/>
                <c:pt idx="0">
                  <c:v>0.1225362463316057</c:v>
                </c:pt>
                <c:pt idx="1">
                  <c:v>0.19845554298265131</c:v>
                </c:pt>
                <c:pt idx="2">
                  <c:v>9.8375597825353281E-2</c:v>
                </c:pt>
                <c:pt idx="3">
                  <c:v>0.30148390920001322</c:v>
                </c:pt>
                <c:pt idx="4">
                  <c:v>0.1999944534439034</c:v>
                </c:pt>
                <c:pt idx="5">
                  <c:v>0.18580000284432691</c:v>
                </c:pt>
                <c:pt idx="6">
                  <c:v>0.20909465939321983</c:v>
                </c:pt>
                <c:pt idx="7">
                  <c:v>0.21109732034024958</c:v>
                </c:pt>
                <c:pt idx="8">
                  <c:v>0.2204161894252836</c:v>
                </c:pt>
                <c:pt idx="9">
                  <c:v>0.20856557993694136</c:v>
                </c:pt>
                <c:pt idx="10">
                  <c:v>0.11413612678574049</c:v>
                </c:pt>
                <c:pt idx="11">
                  <c:v>0.2334462634069791</c:v>
                </c:pt>
                <c:pt idx="12">
                  <c:v>0.18400227062526817</c:v>
                </c:pt>
                <c:pt idx="13">
                  <c:v>0.25198568096808416</c:v>
                </c:pt>
                <c:pt idx="14">
                  <c:v>0.18957248473396954</c:v>
                </c:pt>
              </c:numCache>
            </c:numRef>
          </c:val>
        </c:ser>
        <c:ser>
          <c:idx val="1"/>
          <c:order val="1"/>
          <c:tx>
            <c:strRef>
              <c:f>'DVA-FVA graphs'!$P$43</c:f>
              <c:strCache>
                <c:ptCount val="1"/>
                <c:pt idx="0">
                  <c:v>2011</c:v>
                </c:pt>
              </c:strCache>
            </c:strRef>
          </c:tx>
          <c:spPr>
            <a:solidFill>
              <a:schemeClr val="accent6"/>
            </a:solidFill>
          </c:spPr>
          <c:invertIfNegative val="0"/>
          <c:cat>
            <c:strRef>
              <c:f>'DVA-FVA graphs'!$N$44:$N$58</c:f>
              <c:strCache>
                <c:ptCount val="15"/>
                <c:pt idx="0">
                  <c:v>Agriculture</c:v>
                </c:pt>
                <c:pt idx="1">
                  <c:v>Electrical and Machinery</c:v>
                </c:pt>
                <c:pt idx="2">
                  <c:v>Finacial Intermediation and Business Activities</c:v>
                </c:pt>
                <c:pt idx="3">
                  <c:v>Fishing</c:v>
                </c:pt>
                <c:pt idx="4">
                  <c:v>Food &amp; Beverages</c:v>
                </c:pt>
                <c:pt idx="5">
                  <c:v>Hotels and Restraurants</c:v>
                </c:pt>
                <c:pt idx="6">
                  <c:v>Metal Products</c:v>
                </c:pt>
                <c:pt idx="7">
                  <c:v>Mining and Quarrying</c:v>
                </c:pt>
                <c:pt idx="8">
                  <c:v>Other Manufacturing</c:v>
                </c:pt>
                <c:pt idx="9">
                  <c:v>Petroleum, Chemical and Non-Metallic Mineral Products</c:v>
                </c:pt>
                <c:pt idx="10">
                  <c:v>Post and Telecommunications</c:v>
                </c:pt>
                <c:pt idx="11">
                  <c:v>Textiles and Wearing Apparel</c:v>
                </c:pt>
                <c:pt idx="12">
                  <c:v>Transport</c:v>
                </c:pt>
                <c:pt idx="13">
                  <c:v>Transport Equipment</c:v>
                </c:pt>
                <c:pt idx="14">
                  <c:v>Wood and Paper</c:v>
                </c:pt>
              </c:strCache>
            </c:strRef>
          </c:cat>
          <c:val>
            <c:numRef>
              <c:f>'DVA-FVA graphs'!$P$44:$P$58</c:f>
              <c:numCache>
                <c:formatCode>0.0%</c:formatCode>
                <c:ptCount val="15"/>
                <c:pt idx="0">
                  <c:v>5.447481795493208E-2</c:v>
                </c:pt>
                <c:pt idx="1">
                  <c:v>0.13508054870774147</c:v>
                </c:pt>
                <c:pt idx="2">
                  <c:v>4.6464438969774986E-2</c:v>
                </c:pt>
                <c:pt idx="3">
                  <c:v>0.24328431592080504</c:v>
                </c:pt>
                <c:pt idx="4">
                  <c:v>0.10476402563182668</c:v>
                </c:pt>
                <c:pt idx="5">
                  <c:v>8.2899453450678159E-2</c:v>
                </c:pt>
                <c:pt idx="6">
                  <c:v>0.13531972542718823</c:v>
                </c:pt>
                <c:pt idx="7">
                  <c:v>0.15055694583957044</c:v>
                </c:pt>
                <c:pt idx="8">
                  <c:v>0.14769881142129163</c:v>
                </c:pt>
                <c:pt idx="9">
                  <c:v>0.1268068653836269</c:v>
                </c:pt>
                <c:pt idx="10">
                  <c:v>5.810190946211348E-2</c:v>
                </c:pt>
                <c:pt idx="11">
                  <c:v>0.16167010856258243</c:v>
                </c:pt>
                <c:pt idx="12">
                  <c:v>0.12795990666726903</c:v>
                </c:pt>
                <c:pt idx="13">
                  <c:v>0.17867875520112941</c:v>
                </c:pt>
                <c:pt idx="14">
                  <c:v>0.11446235813703244</c:v>
                </c:pt>
              </c:numCache>
            </c:numRef>
          </c:val>
        </c:ser>
        <c:dLbls>
          <c:showLegendKey val="0"/>
          <c:showVal val="0"/>
          <c:showCatName val="0"/>
          <c:showSerName val="0"/>
          <c:showPercent val="0"/>
          <c:showBubbleSize val="0"/>
        </c:dLbls>
        <c:gapWidth val="150"/>
        <c:axId val="406033536"/>
        <c:axId val="406035072"/>
      </c:barChart>
      <c:catAx>
        <c:axId val="406033536"/>
        <c:scaling>
          <c:orientation val="minMax"/>
        </c:scaling>
        <c:delete val="0"/>
        <c:axPos val="b"/>
        <c:majorTickMark val="out"/>
        <c:minorTickMark val="none"/>
        <c:tickLblPos val="nextTo"/>
        <c:crossAx val="406035072"/>
        <c:crosses val="autoZero"/>
        <c:auto val="1"/>
        <c:lblAlgn val="ctr"/>
        <c:lblOffset val="100"/>
        <c:noMultiLvlLbl val="0"/>
      </c:catAx>
      <c:valAx>
        <c:axId val="406035072"/>
        <c:scaling>
          <c:orientation val="minMax"/>
        </c:scaling>
        <c:delete val="0"/>
        <c:axPos val="l"/>
        <c:majorGridlines/>
        <c:numFmt formatCode="0.0%" sourceLinked="1"/>
        <c:majorTickMark val="out"/>
        <c:minorTickMark val="none"/>
        <c:tickLblPos val="nextTo"/>
        <c:crossAx val="406033536"/>
        <c:crosses val="autoZero"/>
        <c:crossBetween val="between"/>
      </c:valAx>
    </c:plotArea>
    <c:legend>
      <c:legendPos val="r"/>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2000</a:t>
            </a:r>
          </a:p>
        </c:rich>
      </c:tx>
      <c:overlay val="0"/>
    </c:title>
    <c:autoTitleDeleted val="0"/>
    <c:plotArea>
      <c:layout/>
      <c:pieChart>
        <c:varyColors val="1"/>
        <c:ser>
          <c:idx val="0"/>
          <c:order val="0"/>
          <c:dPt>
            <c:idx val="0"/>
            <c:bubble3D val="0"/>
            <c:spPr>
              <a:solidFill>
                <a:schemeClr val="accent1"/>
              </a:solidFill>
            </c:spPr>
          </c:dPt>
          <c:dPt>
            <c:idx val="1"/>
            <c:bubble3D val="0"/>
            <c:spPr>
              <a:solidFill>
                <a:schemeClr val="accent6"/>
              </a:solidFill>
            </c:spPr>
          </c:dPt>
          <c:dPt>
            <c:idx val="2"/>
            <c:bubble3D val="0"/>
            <c:spPr>
              <a:solidFill>
                <a:schemeClr val="accent1"/>
              </a:solidFill>
            </c:spPr>
          </c:dPt>
          <c:dPt>
            <c:idx val="3"/>
            <c:bubble3D val="0"/>
            <c:spPr>
              <a:solidFill>
                <a:schemeClr val="accent6"/>
              </a:solidFill>
            </c:spPr>
          </c:dPt>
          <c:dPt>
            <c:idx val="4"/>
            <c:bubble3D val="0"/>
            <c:spPr>
              <a:solidFill>
                <a:schemeClr val="accent1"/>
              </a:solidFill>
            </c:spPr>
          </c:dPt>
          <c:dPt>
            <c:idx val="5"/>
            <c:bubble3D val="0"/>
            <c:explosion val="1"/>
            <c:spPr>
              <a:solidFill>
                <a:schemeClr val="accent6"/>
              </a:solidFill>
            </c:spPr>
          </c:dPt>
          <c:dPt>
            <c:idx val="6"/>
            <c:bubble3D val="0"/>
            <c:spPr>
              <a:solidFill>
                <a:schemeClr val="accent1"/>
              </a:solidFill>
            </c:spPr>
          </c:dPt>
          <c:dPt>
            <c:idx val="7"/>
            <c:bubble3D val="0"/>
            <c:spPr>
              <a:solidFill>
                <a:schemeClr val="accent6"/>
              </a:solidFill>
            </c:spPr>
          </c:dPt>
          <c:dPt>
            <c:idx val="8"/>
            <c:bubble3D val="0"/>
            <c:spPr>
              <a:solidFill>
                <a:schemeClr val="accent1"/>
              </a:solidFill>
            </c:spPr>
          </c:dPt>
          <c:dPt>
            <c:idx val="9"/>
            <c:bubble3D val="0"/>
            <c:spPr>
              <a:solidFill>
                <a:schemeClr val="accent6"/>
              </a:solidFill>
            </c:spPr>
          </c:dPt>
          <c:dPt>
            <c:idx val="10"/>
            <c:bubble3D val="0"/>
            <c:spPr>
              <a:solidFill>
                <a:schemeClr val="accent1"/>
              </a:solidFill>
            </c:spPr>
          </c:dPt>
          <c:dPt>
            <c:idx val="11"/>
            <c:bubble3D val="0"/>
            <c:spPr>
              <a:solidFill>
                <a:schemeClr val="accent6"/>
              </a:solidFill>
            </c:spPr>
          </c:dPt>
          <c:dPt>
            <c:idx val="12"/>
            <c:bubble3D val="0"/>
            <c:spPr>
              <a:solidFill>
                <a:schemeClr val="accent1"/>
              </a:solidFill>
            </c:spPr>
          </c:dPt>
          <c:dPt>
            <c:idx val="13"/>
            <c:bubble3D val="0"/>
            <c:spPr>
              <a:solidFill>
                <a:schemeClr val="accent6"/>
              </a:solidFill>
            </c:spPr>
          </c:dPt>
          <c:dPt>
            <c:idx val="14"/>
            <c:bubble3D val="0"/>
            <c:spPr>
              <a:solidFill>
                <a:schemeClr val="accent1"/>
              </a:solidFill>
            </c:spPr>
          </c:dPt>
          <c:dPt>
            <c:idx val="15"/>
            <c:bubble3D val="0"/>
            <c:spPr>
              <a:solidFill>
                <a:schemeClr val="bg1">
                  <a:lumMod val="75000"/>
                </a:schemeClr>
              </a:solidFill>
            </c:spPr>
          </c:dPt>
          <c:dLbls>
            <c:showLegendKey val="0"/>
            <c:showVal val="0"/>
            <c:showCatName val="1"/>
            <c:showSerName val="0"/>
            <c:showPercent val="1"/>
            <c:showBubbleSize val="0"/>
            <c:showLeaderLines val="1"/>
          </c:dLbls>
          <c:cat>
            <c:strRef>
              <c:f>'DVA-FVA graphs'!$N$64:$N$79</c:f>
              <c:strCache>
                <c:ptCount val="16"/>
                <c:pt idx="0">
                  <c:v>Agriculture</c:v>
                </c:pt>
                <c:pt idx="1">
                  <c:v>Electrical &amp; Machinery</c:v>
                </c:pt>
                <c:pt idx="2">
                  <c:v>Financial &amp; business</c:v>
                </c:pt>
                <c:pt idx="3">
                  <c:v>Fishing</c:v>
                </c:pt>
                <c:pt idx="4">
                  <c:v>Food &amp; Beverages</c:v>
                </c:pt>
                <c:pt idx="5">
                  <c:v>Hotels &amp; Restaurants</c:v>
                </c:pt>
                <c:pt idx="6">
                  <c:v>Metal Products</c:v>
                </c:pt>
                <c:pt idx="7">
                  <c:v>Mining &amp; Quarrying</c:v>
                </c:pt>
                <c:pt idx="8">
                  <c:v>Other Manufacturing</c:v>
                </c:pt>
                <c:pt idx="9">
                  <c:v>Petrol./Chem. &amp; Non-Metal. Min. Prod</c:v>
                </c:pt>
                <c:pt idx="10">
                  <c:v>Post &amp; Telecom.</c:v>
                </c:pt>
                <c:pt idx="11">
                  <c:v>Textiles &amp; Apparel</c:v>
                </c:pt>
                <c:pt idx="12">
                  <c:v>Transport</c:v>
                </c:pt>
                <c:pt idx="13">
                  <c:v>Transport Equip.</c:v>
                </c:pt>
                <c:pt idx="14">
                  <c:v>Wood &amp; Paper</c:v>
                </c:pt>
                <c:pt idx="15">
                  <c:v>Other</c:v>
                </c:pt>
              </c:strCache>
            </c:strRef>
          </c:cat>
          <c:val>
            <c:numRef>
              <c:f>'DVA-FVA graphs'!$O$64:$O$79</c:f>
              <c:numCache>
                <c:formatCode>0.0%</c:formatCode>
                <c:ptCount val="16"/>
                <c:pt idx="0">
                  <c:v>0.60047546683622077</c:v>
                </c:pt>
                <c:pt idx="1">
                  <c:v>2.7017148241119976E-2</c:v>
                </c:pt>
                <c:pt idx="2">
                  <c:v>4.4876711979839716E-3</c:v>
                </c:pt>
                <c:pt idx="3">
                  <c:v>7.0438185084113229E-3</c:v>
                </c:pt>
                <c:pt idx="4">
                  <c:v>8.7598384228036157E-3</c:v>
                </c:pt>
                <c:pt idx="5">
                  <c:v>1.7081756859152943E-2</c:v>
                </c:pt>
                <c:pt idx="6">
                  <c:v>1.0297892863847883E-2</c:v>
                </c:pt>
                <c:pt idx="7">
                  <c:v>1.3676375295539776E-2</c:v>
                </c:pt>
                <c:pt idx="8">
                  <c:v>1.3555990466747684E-2</c:v>
                </c:pt>
                <c:pt idx="9">
                  <c:v>3.5724043370850014E-2</c:v>
                </c:pt>
                <c:pt idx="10">
                  <c:v>7.1320201191829866E-3</c:v>
                </c:pt>
                <c:pt idx="11">
                  <c:v>7.1240466346566209E-2</c:v>
                </c:pt>
                <c:pt idx="12">
                  <c:v>4.0065357032938557E-2</c:v>
                </c:pt>
                <c:pt idx="13">
                  <c:v>1.0776280247801666E-2</c:v>
                </c:pt>
                <c:pt idx="14">
                  <c:v>7.0031084788671595E-3</c:v>
                </c:pt>
                <c:pt idx="15">
                  <c:v>0.12566276571196544</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a:pPr>
            <a:r>
              <a:rPr lang="en-US" sz="800" b="1"/>
              <a:t>Average 2009-12</a:t>
            </a:r>
          </a:p>
        </c:rich>
      </c:tx>
      <c:overlay val="0"/>
    </c:title>
    <c:autoTitleDeleted val="0"/>
    <c:plotArea>
      <c:layout/>
      <c:bubbleChart>
        <c:varyColors val="0"/>
        <c:ser>
          <c:idx val="0"/>
          <c:order val="0"/>
          <c:spPr>
            <a:solidFill>
              <a:schemeClr val="accent2"/>
            </a:solidFill>
          </c:spPr>
          <c:invertIfNegative val="0"/>
          <c:dLbls>
            <c:txPr>
              <a:bodyPr/>
              <a:lstStyle/>
              <a:p>
                <a:pPr>
                  <a:defRPr sz="700"/>
                </a:pPr>
                <a:endParaRPr lang="en-US"/>
              </a:p>
            </c:txPr>
            <c:dLblPos val="ctr"/>
            <c:showLegendKey val="0"/>
            <c:showVal val="0"/>
            <c:showCatName val="0"/>
            <c:showSerName val="0"/>
            <c:showPercent val="0"/>
            <c:showBubbleSize val="1"/>
            <c:showLeaderLines val="0"/>
          </c:dLbls>
          <c:xVal>
            <c:numRef>
              <c:f>'X graphs'!$A$66:$A$86</c:f>
              <c:numCache>
                <c:formatCode>General</c:formatCode>
                <c:ptCount val="21"/>
                <c:pt idx="0">
                  <c:v>1</c:v>
                </c:pt>
                <c:pt idx="1">
                  <c:v>2</c:v>
                </c:pt>
                <c:pt idx="2">
                  <c:v>4</c:v>
                </c:pt>
                <c:pt idx="3">
                  <c:v>5</c:v>
                </c:pt>
                <c:pt idx="4">
                  <c:v>8</c:v>
                </c:pt>
                <c:pt idx="5">
                  <c:v>11</c:v>
                </c:pt>
                <c:pt idx="6">
                  <c:v>13</c:v>
                </c:pt>
                <c:pt idx="7">
                  <c:v>14</c:v>
                </c:pt>
                <c:pt idx="8">
                  <c:v>21</c:v>
                </c:pt>
              </c:numCache>
            </c:numRef>
          </c:xVal>
          <c:yVal>
            <c:numRef>
              <c:f>'X graphs'!$B$66:$B$86</c:f>
              <c:numCache>
                <c:formatCode>0.0%</c:formatCode>
                <c:ptCount val="21"/>
                <c:pt idx="0">
                  <c:v>3.4321219425614445E-3</c:v>
                </c:pt>
                <c:pt idx="1">
                  <c:v>0.71822803485481601</c:v>
                </c:pt>
                <c:pt idx="2">
                  <c:v>0</c:v>
                </c:pt>
                <c:pt idx="3">
                  <c:v>2.782256009127754E-3</c:v>
                </c:pt>
                <c:pt idx="4">
                  <c:v>2.4073148469797798E-4</c:v>
                </c:pt>
                <c:pt idx="5">
                  <c:v>0.26040839227586621</c:v>
                </c:pt>
                <c:pt idx="6">
                  <c:v>1.4907466918230821E-2</c:v>
                </c:pt>
                <c:pt idx="7">
                  <c:v>9.9651469986252981E-7</c:v>
                </c:pt>
                <c:pt idx="8">
                  <c:v>0</c:v>
                </c:pt>
              </c:numCache>
            </c:numRef>
          </c:yVal>
          <c:bubbleSize>
            <c:numRef>
              <c:f>'X graphs'!$C$66:$C$86</c:f>
              <c:numCache>
                <c:formatCode>General</c:formatCode>
                <c:ptCount val="21"/>
                <c:pt idx="0">
                  <c:v>2</c:v>
                </c:pt>
                <c:pt idx="1">
                  <c:v>25</c:v>
                </c:pt>
                <c:pt idx="2">
                  <c:v>0</c:v>
                </c:pt>
                <c:pt idx="3">
                  <c:v>2</c:v>
                </c:pt>
                <c:pt idx="4">
                  <c:v>1</c:v>
                </c:pt>
                <c:pt idx="5">
                  <c:v>1</c:v>
                </c:pt>
                <c:pt idx="6">
                  <c:v>1</c:v>
                </c:pt>
                <c:pt idx="7">
                  <c:v>1</c:v>
                </c:pt>
                <c:pt idx="8">
                  <c:v>0</c:v>
                </c:pt>
              </c:numCache>
            </c:numRef>
          </c:bubbleSize>
          <c:bubble3D val="1"/>
        </c:ser>
        <c:dLbls>
          <c:showLegendKey val="0"/>
          <c:showVal val="1"/>
          <c:showCatName val="0"/>
          <c:showSerName val="0"/>
          <c:showPercent val="0"/>
          <c:showBubbleSize val="0"/>
        </c:dLbls>
        <c:bubbleScale val="100"/>
        <c:showNegBubbles val="0"/>
        <c:axId val="382139776"/>
        <c:axId val="382155392"/>
      </c:bubbleChart>
      <c:valAx>
        <c:axId val="382139776"/>
        <c:scaling>
          <c:orientation val="minMax"/>
          <c:max val="21"/>
          <c:min val="0"/>
        </c:scaling>
        <c:delete val="0"/>
        <c:axPos val="b"/>
        <c:majorGridlines/>
        <c:title>
          <c:tx>
            <c:rich>
              <a:bodyPr/>
              <a:lstStyle/>
              <a:p>
                <a:pPr>
                  <a:defRPr b="0"/>
                </a:pPr>
                <a:r>
                  <a:rPr lang="en-US" b="0"/>
                  <a:t>HS Section</a:t>
                </a:r>
              </a:p>
            </c:rich>
          </c:tx>
          <c:overlay val="0"/>
        </c:title>
        <c:numFmt formatCode="General" sourceLinked="1"/>
        <c:majorTickMark val="out"/>
        <c:minorTickMark val="none"/>
        <c:tickLblPos val="low"/>
        <c:crossAx val="382155392"/>
        <c:crosses val="autoZero"/>
        <c:crossBetween val="midCat"/>
        <c:majorUnit val="1"/>
      </c:valAx>
      <c:valAx>
        <c:axId val="382155392"/>
        <c:scaling>
          <c:orientation val="minMax"/>
          <c:min val="0"/>
        </c:scaling>
        <c:delete val="0"/>
        <c:axPos val="l"/>
        <c:majorGridlines/>
        <c:title>
          <c:tx>
            <c:rich>
              <a:bodyPr rot="-5400000" vert="horz"/>
              <a:lstStyle/>
              <a:p>
                <a:pPr>
                  <a:defRPr b="0"/>
                </a:pPr>
                <a:r>
                  <a:rPr lang="en-US" b="0"/>
                  <a:t>Share</a:t>
                </a:r>
                <a:r>
                  <a:rPr lang="en-US" b="0" baseline="0"/>
                  <a:t> of total export value</a:t>
                </a:r>
                <a:endParaRPr lang="en-US" b="0"/>
              </a:p>
            </c:rich>
          </c:tx>
          <c:overlay val="0"/>
        </c:title>
        <c:numFmt formatCode="0%" sourceLinked="0"/>
        <c:majorTickMark val="out"/>
        <c:minorTickMark val="none"/>
        <c:tickLblPos val="nextTo"/>
        <c:crossAx val="382139776"/>
        <c:crosses val="autoZero"/>
        <c:crossBetween val="midCat"/>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GB"/>
              <a:t>2011</a:t>
            </a:r>
          </a:p>
        </c:rich>
      </c:tx>
      <c:overlay val="0"/>
    </c:title>
    <c:autoTitleDeleted val="0"/>
    <c:plotArea>
      <c:layout/>
      <c:pieChart>
        <c:varyColors val="1"/>
        <c:ser>
          <c:idx val="0"/>
          <c:order val="0"/>
          <c:dPt>
            <c:idx val="0"/>
            <c:bubble3D val="0"/>
            <c:spPr>
              <a:solidFill>
                <a:schemeClr val="accent1"/>
              </a:solidFill>
            </c:spPr>
          </c:dPt>
          <c:dPt>
            <c:idx val="1"/>
            <c:bubble3D val="0"/>
            <c:spPr>
              <a:solidFill>
                <a:schemeClr val="accent6"/>
              </a:solidFill>
            </c:spPr>
          </c:dPt>
          <c:dPt>
            <c:idx val="2"/>
            <c:bubble3D val="0"/>
            <c:spPr>
              <a:solidFill>
                <a:schemeClr val="accent1"/>
              </a:solidFill>
            </c:spPr>
          </c:dPt>
          <c:dPt>
            <c:idx val="3"/>
            <c:bubble3D val="0"/>
            <c:spPr>
              <a:solidFill>
                <a:schemeClr val="accent6"/>
              </a:solidFill>
            </c:spPr>
          </c:dPt>
          <c:dPt>
            <c:idx val="4"/>
            <c:bubble3D val="0"/>
            <c:spPr>
              <a:solidFill>
                <a:schemeClr val="accent1"/>
              </a:solidFill>
            </c:spPr>
          </c:dPt>
          <c:dPt>
            <c:idx val="5"/>
            <c:bubble3D val="0"/>
            <c:spPr>
              <a:solidFill>
                <a:schemeClr val="accent6"/>
              </a:solidFill>
            </c:spPr>
          </c:dPt>
          <c:dPt>
            <c:idx val="6"/>
            <c:bubble3D val="0"/>
            <c:spPr>
              <a:solidFill>
                <a:schemeClr val="accent1"/>
              </a:solidFill>
            </c:spPr>
          </c:dPt>
          <c:dPt>
            <c:idx val="7"/>
            <c:bubble3D val="0"/>
            <c:spPr>
              <a:solidFill>
                <a:schemeClr val="accent6"/>
              </a:solidFill>
            </c:spPr>
          </c:dPt>
          <c:dPt>
            <c:idx val="8"/>
            <c:bubble3D val="0"/>
            <c:spPr>
              <a:solidFill>
                <a:schemeClr val="accent1"/>
              </a:solidFill>
            </c:spPr>
          </c:dPt>
          <c:dPt>
            <c:idx val="9"/>
            <c:bubble3D val="0"/>
            <c:spPr>
              <a:solidFill>
                <a:schemeClr val="accent6"/>
              </a:solidFill>
            </c:spPr>
          </c:dPt>
          <c:dPt>
            <c:idx val="10"/>
            <c:bubble3D val="0"/>
            <c:spPr>
              <a:solidFill>
                <a:schemeClr val="accent1"/>
              </a:solidFill>
            </c:spPr>
          </c:dPt>
          <c:dPt>
            <c:idx val="11"/>
            <c:bubble3D val="0"/>
            <c:spPr>
              <a:solidFill>
                <a:schemeClr val="accent6"/>
              </a:solidFill>
            </c:spPr>
          </c:dPt>
          <c:dPt>
            <c:idx val="12"/>
            <c:bubble3D val="0"/>
            <c:spPr>
              <a:solidFill>
                <a:schemeClr val="accent1"/>
              </a:solidFill>
            </c:spPr>
          </c:dPt>
          <c:dPt>
            <c:idx val="13"/>
            <c:bubble3D val="0"/>
            <c:spPr>
              <a:solidFill>
                <a:schemeClr val="accent6"/>
              </a:solidFill>
            </c:spPr>
          </c:dPt>
          <c:dPt>
            <c:idx val="14"/>
            <c:bubble3D val="0"/>
            <c:spPr>
              <a:solidFill>
                <a:schemeClr val="accent1"/>
              </a:solidFill>
            </c:spPr>
          </c:dPt>
          <c:dPt>
            <c:idx val="15"/>
            <c:bubble3D val="0"/>
            <c:spPr>
              <a:solidFill>
                <a:schemeClr val="bg1">
                  <a:lumMod val="75000"/>
                </a:schemeClr>
              </a:solidFill>
            </c:spPr>
          </c:dPt>
          <c:dLbls>
            <c:showLegendKey val="0"/>
            <c:showVal val="0"/>
            <c:showCatName val="1"/>
            <c:showSerName val="0"/>
            <c:showPercent val="1"/>
            <c:showBubbleSize val="0"/>
            <c:showLeaderLines val="1"/>
          </c:dLbls>
          <c:cat>
            <c:strRef>
              <c:f>'DVA-FVA graphs'!$P$64:$P$79</c:f>
              <c:strCache>
                <c:ptCount val="16"/>
                <c:pt idx="0">
                  <c:v>Agriculture</c:v>
                </c:pt>
                <c:pt idx="1">
                  <c:v>Electrical &amp; Machinery</c:v>
                </c:pt>
                <c:pt idx="2">
                  <c:v>Financial &amp; business</c:v>
                </c:pt>
                <c:pt idx="3">
                  <c:v>Fishing</c:v>
                </c:pt>
                <c:pt idx="4">
                  <c:v>Food &amp; Beverages</c:v>
                </c:pt>
                <c:pt idx="5">
                  <c:v>Hotels &amp; Restaurants</c:v>
                </c:pt>
                <c:pt idx="6">
                  <c:v>Metal Products</c:v>
                </c:pt>
                <c:pt idx="7">
                  <c:v>Mining &amp; Quarrying</c:v>
                </c:pt>
                <c:pt idx="8">
                  <c:v>Other Manufacturing</c:v>
                </c:pt>
                <c:pt idx="9">
                  <c:v>Petrol./Chem. &amp; Non-Metal. Min. Prod</c:v>
                </c:pt>
                <c:pt idx="10">
                  <c:v>Post &amp; Telecom.</c:v>
                </c:pt>
                <c:pt idx="11">
                  <c:v>Textiles &amp; Apparel</c:v>
                </c:pt>
                <c:pt idx="12">
                  <c:v>Transport</c:v>
                </c:pt>
                <c:pt idx="13">
                  <c:v>Transport Equip.</c:v>
                </c:pt>
                <c:pt idx="14">
                  <c:v>Wood &amp; Paper</c:v>
                </c:pt>
                <c:pt idx="15">
                  <c:v>Other</c:v>
                </c:pt>
              </c:strCache>
            </c:strRef>
          </c:cat>
          <c:val>
            <c:numRef>
              <c:f>'DVA-FVA graphs'!$Q$64:$Q$79</c:f>
              <c:numCache>
                <c:formatCode>0.0%</c:formatCode>
                <c:ptCount val="16"/>
                <c:pt idx="0">
                  <c:v>0.27805836706195547</c:v>
                </c:pt>
                <c:pt idx="1">
                  <c:v>4.4721033002120374E-2</c:v>
                </c:pt>
                <c:pt idx="2">
                  <c:v>1.3603440150591225E-2</c:v>
                </c:pt>
                <c:pt idx="3">
                  <c:v>6.0515475776384987E-3</c:v>
                </c:pt>
                <c:pt idx="4">
                  <c:v>1.5246544195622699E-2</c:v>
                </c:pt>
                <c:pt idx="5">
                  <c:v>2.5441890607033859E-2</c:v>
                </c:pt>
                <c:pt idx="6">
                  <c:v>1.9806694032651565E-2</c:v>
                </c:pt>
                <c:pt idx="7">
                  <c:v>1.6550490734404691E-2</c:v>
                </c:pt>
                <c:pt idx="8">
                  <c:v>1.8681920604883325E-2</c:v>
                </c:pt>
                <c:pt idx="9">
                  <c:v>3.0587839845677384E-2</c:v>
                </c:pt>
                <c:pt idx="10">
                  <c:v>1.5884538148005146E-2</c:v>
                </c:pt>
                <c:pt idx="11">
                  <c:v>5.0722717286145684E-2</c:v>
                </c:pt>
                <c:pt idx="12">
                  <c:v>0.1029599755102765</c:v>
                </c:pt>
                <c:pt idx="13">
                  <c:v>3.4668081510686032E-2</c:v>
                </c:pt>
                <c:pt idx="14">
                  <c:v>1.185190048077076E-2</c:v>
                </c:pt>
                <c:pt idx="15">
                  <c:v>0.31516301925153689</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overlay val="0"/>
    </c:title>
    <c:autoTitleDeleted val="0"/>
    <c:plotArea>
      <c:layout/>
      <c:pieChart>
        <c:varyColors val="1"/>
        <c:ser>
          <c:idx val="0"/>
          <c:order val="0"/>
          <c:tx>
            <c:strRef>
              <c:f>'DVA-FVA graphs'!$O$3</c:f>
              <c:strCache>
                <c:ptCount val="1"/>
                <c:pt idx="0">
                  <c:v>2000</c:v>
                </c:pt>
              </c:strCache>
            </c:strRef>
          </c:tx>
          <c:dPt>
            <c:idx val="0"/>
            <c:bubble3D val="0"/>
            <c:spPr>
              <a:solidFill>
                <a:schemeClr val="accent1"/>
              </a:solidFill>
            </c:spPr>
          </c:dPt>
          <c:dPt>
            <c:idx val="1"/>
            <c:bubble3D val="0"/>
            <c:spPr>
              <a:solidFill>
                <a:schemeClr val="accent6"/>
              </a:solidFill>
            </c:spPr>
          </c:dPt>
          <c:dPt>
            <c:idx val="2"/>
            <c:bubble3D val="0"/>
            <c:spPr>
              <a:solidFill>
                <a:schemeClr val="accent1"/>
              </a:solidFill>
            </c:spPr>
          </c:dPt>
          <c:dPt>
            <c:idx val="3"/>
            <c:bubble3D val="0"/>
            <c:spPr>
              <a:solidFill>
                <a:schemeClr val="accent6"/>
              </a:solidFill>
            </c:spPr>
          </c:dPt>
          <c:dPt>
            <c:idx val="4"/>
            <c:bubble3D val="0"/>
            <c:spPr>
              <a:solidFill>
                <a:schemeClr val="accent1"/>
              </a:solidFill>
            </c:spPr>
          </c:dPt>
          <c:dPt>
            <c:idx val="5"/>
            <c:bubble3D val="0"/>
            <c:spPr>
              <a:solidFill>
                <a:schemeClr val="accent6"/>
              </a:solidFill>
            </c:spPr>
          </c:dPt>
          <c:dPt>
            <c:idx val="6"/>
            <c:bubble3D val="0"/>
            <c:spPr>
              <a:solidFill>
                <a:schemeClr val="accent1"/>
              </a:solidFill>
            </c:spPr>
          </c:dPt>
          <c:dPt>
            <c:idx val="7"/>
            <c:bubble3D val="0"/>
            <c:spPr>
              <a:solidFill>
                <a:schemeClr val="accent6"/>
              </a:solidFill>
            </c:spPr>
          </c:dPt>
          <c:dPt>
            <c:idx val="8"/>
            <c:bubble3D val="0"/>
            <c:spPr>
              <a:solidFill>
                <a:schemeClr val="accent1"/>
              </a:solidFill>
            </c:spPr>
          </c:dPt>
          <c:dPt>
            <c:idx val="9"/>
            <c:bubble3D val="0"/>
            <c:spPr>
              <a:solidFill>
                <a:schemeClr val="accent6"/>
              </a:solidFill>
            </c:spPr>
          </c:dPt>
          <c:dPt>
            <c:idx val="10"/>
            <c:bubble3D val="0"/>
            <c:spPr>
              <a:solidFill>
                <a:schemeClr val="accent1"/>
              </a:solidFill>
            </c:spPr>
          </c:dPt>
          <c:dPt>
            <c:idx val="11"/>
            <c:bubble3D val="0"/>
            <c:spPr>
              <a:solidFill>
                <a:schemeClr val="accent6"/>
              </a:solidFill>
            </c:spPr>
          </c:dPt>
          <c:dPt>
            <c:idx val="12"/>
            <c:bubble3D val="0"/>
            <c:spPr>
              <a:solidFill>
                <a:schemeClr val="accent1"/>
              </a:solidFill>
            </c:spPr>
          </c:dPt>
          <c:dPt>
            <c:idx val="13"/>
            <c:bubble3D val="0"/>
            <c:spPr>
              <a:solidFill>
                <a:schemeClr val="accent6"/>
              </a:solidFill>
            </c:spPr>
          </c:dPt>
          <c:dPt>
            <c:idx val="14"/>
            <c:bubble3D val="0"/>
            <c:spPr>
              <a:solidFill>
                <a:schemeClr val="accent1"/>
              </a:solidFill>
            </c:spPr>
          </c:dPt>
          <c:dPt>
            <c:idx val="15"/>
            <c:bubble3D val="0"/>
            <c:spPr>
              <a:solidFill>
                <a:schemeClr val="bg1">
                  <a:lumMod val="75000"/>
                </a:schemeClr>
              </a:solidFill>
            </c:spPr>
          </c:dPt>
          <c:dLbls>
            <c:showLegendKey val="0"/>
            <c:showVal val="0"/>
            <c:showCatName val="1"/>
            <c:showSerName val="0"/>
            <c:showPercent val="1"/>
            <c:showBubbleSize val="0"/>
            <c:showLeaderLines val="1"/>
          </c:dLbls>
          <c:cat>
            <c:strRef>
              <c:f>'DVA-FVA graphs'!$N$4:$N$19</c:f>
              <c:strCache>
                <c:ptCount val="16"/>
                <c:pt idx="0">
                  <c:v>Agriculture</c:v>
                </c:pt>
                <c:pt idx="1">
                  <c:v>Electrical &amp; Machinery</c:v>
                </c:pt>
                <c:pt idx="2">
                  <c:v>Financial &amp; business</c:v>
                </c:pt>
                <c:pt idx="3">
                  <c:v>Fishing</c:v>
                </c:pt>
                <c:pt idx="4">
                  <c:v>Food &amp; Beverages</c:v>
                </c:pt>
                <c:pt idx="5">
                  <c:v>Hotels &amp; Restaurants</c:v>
                </c:pt>
                <c:pt idx="6">
                  <c:v>Metal Products</c:v>
                </c:pt>
                <c:pt idx="7">
                  <c:v>Mining &amp; Quarrying</c:v>
                </c:pt>
                <c:pt idx="8">
                  <c:v>Other Manufacturing</c:v>
                </c:pt>
                <c:pt idx="9">
                  <c:v>Petrol./Chem. &amp; Non-Metal. Min. Prod</c:v>
                </c:pt>
                <c:pt idx="10">
                  <c:v>Post &amp; Telecom.</c:v>
                </c:pt>
                <c:pt idx="11">
                  <c:v>Textiles &amp; Apparel</c:v>
                </c:pt>
                <c:pt idx="12">
                  <c:v>Transport</c:v>
                </c:pt>
                <c:pt idx="13">
                  <c:v>Transport Equip.</c:v>
                </c:pt>
                <c:pt idx="14">
                  <c:v>Wood &amp; Paper</c:v>
                </c:pt>
                <c:pt idx="15">
                  <c:v>Other</c:v>
                </c:pt>
              </c:strCache>
            </c:strRef>
          </c:cat>
          <c:val>
            <c:numRef>
              <c:f>'DVA-FVA graphs'!$O$4:$O$19</c:f>
              <c:numCache>
                <c:formatCode>0.0%</c:formatCode>
                <c:ptCount val="16"/>
                <c:pt idx="0">
                  <c:v>0.72927949139792969</c:v>
                </c:pt>
                <c:pt idx="1">
                  <c:v>1.8507084431926966E-2</c:v>
                </c:pt>
                <c:pt idx="2">
                  <c:v>6.9757903711274291E-3</c:v>
                </c:pt>
                <c:pt idx="3">
                  <c:v>2.7679264973923556E-3</c:v>
                </c:pt>
                <c:pt idx="4">
                  <c:v>5.9429935816068657E-3</c:v>
                </c:pt>
                <c:pt idx="5">
                  <c:v>1.2695565047352199E-2</c:v>
                </c:pt>
                <c:pt idx="6">
                  <c:v>6.6063876840961322E-3</c:v>
                </c:pt>
                <c:pt idx="7">
                  <c:v>8.6685376450104015E-3</c:v>
                </c:pt>
                <c:pt idx="8">
                  <c:v>8.1317626754590921E-3</c:v>
                </c:pt>
                <c:pt idx="9">
                  <c:v>2.2991485039119273E-2</c:v>
                </c:pt>
                <c:pt idx="10">
                  <c:v>9.3883773884083088E-3</c:v>
                </c:pt>
                <c:pt idx="11">
                  <c:v>3.9674964853755448E-2</c:v>
                </c:pt>
                <c:pt idx="12">
                  <c:v>3.0134840980573008E-2</c:v>
                </c:pt>
                <c:pt idx="13">
                  <c:v>5.4254659818862294E-3</c:v>
                </c:pt>
                <c:pt idx="14">
                  <c:v>5.0776626955743908E-3</c:v>
                </c:pt>
                <c:pt idx="15">
                  <c:v>8.7731663728782161E-2</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GB"/>
              <a:t>2011</a:t>
            </a:r>
          </a:p>
        </c:rich>
      </c:tx>
      <c:overlay val="0"/>
    </c:title>
    <c:autoTitleDeleted val="0"/>
    <c:plotArea>
      <c:layout/>
      <c:pieChart>
        <c:varyColors val="1"/>
        <c:ser>
          <c:idx val="0"/>
          <c:order val="0"/>
          <c:tx>
            <c:strRef>
              <c:f>'DVA-FVA graphs'!$Q$3</c:f>
              <c:strCache>
                <c:ptCount val="1"/>
                <c:pt idx="0">
                  <c:v>2011</c:v>
                </c:pt>
              </c:strCache>
            </c:strRef>
          </c:tx>
          <c:dPt>
            <c:idx val="0"/>
            <c:bubble3D val="0"/>
            <c:spPr>
              <a:solidFill>
                <a:schemeClr val="accent1"/>
              </a:solidFill>
            </c:spPr>
          </c:dPt>
          <c:dPt>
            <c:idx val="1"/>
            <c:bubble3D val="0"/>
            <c:spPr>
              <a:solidFill>
                <a:schemeClr val="accent6"/>
              </a:solidFill>
            </c:spPr>
          </c:dPt>
          <c:dPt>
            <c:idx val="2"/>
            <c:bubble3D val="0"/>
            <c:spPr>
              <a:solidFill>
                <a:schemeClr val="accent1"/>
              </a:solidFill>
            </c:spPr>
          </c:dPt>
          <c:dPt>
            <c:idx val="3"/>
            <c:bubble3D val="0"/>
            <c:spPr>
              <a:solidFill>
                <a:schemeClr val="accent6"/>
              </a:solidFill>
            </c:spPr>
          </c:dPt>
          <c:dPt>
            <c:idx val="4"/>
            <c:bubble3D val="0"/>
            <c:spPr>
              <a:solidFill>
                <a:schemeClr val="accent1"/>
              </a:solidFill>
            </c:spPr>
          </c:dPt>
          <c:dPt>
            <c:idx val="5"/>
            <c:bubble3D val="0"/>
            <c:spPr>
              <a:solidFill>
                <a:schemeClr val="accent6"/>
              </a:solidFill>
            </c:spPr>
          </c:dPt>
          <c:dPt>
            <c:idx val="6"/>
            <c:bubble3D val="0"/>
            <c:spPr>
              <a:solidFill>
                <a:schemeClr val="accent1"/>
              </a:solidFill>
            </c:spPr>
          </c:dPt>
          <c:dPt>
            <c:idx val="7"/>
            <c:bubble3D val="0"/>
            <c:spPr>
              <a:solidFill>
                <a:schemeClr val="accent6"/>
              </a:solidFill>
            </c:spPr>
          </c:dPt>
          <c:dPt>
            <c:idx val="8"/>
            <c:bubble3D val="0"/>
            <c:spPr>
              <a:solidFill>
                <a:schemeClr val="accent1"/>
              </a:solidFill>
            </c:spPr>
          </c:dPt>
          <c:dPt>
            <c:idx val="9"/>
            <c:bubble3D val="0"/>
            <c:spPr>
              <a:solidFill>
                <a:schemeClr val="accent6"/>
              </a:solidFill>
            </c:spPr>
          </c:dPt>
          <c:dPt>
            <c:idx val="10"/>
            <c:bubble3D val="0"/>
            <c:spPr>
              <a:solidFill>
                <a:schemeClr val="accent1"/>
              </a:solidFill>
            </c:spPr>
          </c:dPt>
          <c:dPt>
            <c:idx val="11"/>
            <c:bubble3D val="0"/>
            <c:spPr>
              <a:solidFill>
                <a:schemeClr val="accent6"/>
              </a:solidFill>
            </c:spPr>
          </c:dPt>
          <c:dPt>
            <c:idx val="12"/>
            <c:bubble3D val="0"/>
            <c:spPr>
              <a:solidFill>
                <a:schemeClr val="accent1"/>
              </a:solidFill>
            </c:spPr>
          </c:dPt>
          <c:dPt>
            <c:idx val="13"/>
            <c:bubble3D val="0"/>
            <c:spPr>
              <a:solidFill>
                <a:schemeClr val="accent6"/>
              </a:solidFill>
            </c:spPr>
          </c:dPt>
          <c:dPt>
            <c:idx val="14"/>
            <c:bubble3D val="0"/>
            <c:spPr>
              <a:solidFill>
                <a:schemeClr val="accent1"/>
              </a:solidFill>
            </c:spPr>
          </c:dPt>
          <c:dPt>
            <c:idx val="15"/>
            <c:bubble3D val="0"/>
            <c:spPr>
              <a:solidFill>
                <a:schemeClr val="bg1">
                  <a:lumMod val="75000"/>
                </a:schemeClr>
              </a:solidFill>
            </c:spPr>
          </c:dPt>
          <c:dLbls>
            <c:showLegendKey val="0"/>
            <c:showVal val="0"/>
            <c:showCatName val="1"/>
            <c:showSerName val="0"/>
            <c:showPercent val="1"/>
            <c:showBubbleSize val="0"/>
            <c:showLeaderLines val="1"/>
          </c:dLbls>
          <c:cat>
            <c:strRef>
              <c:f>'DVA-FVA graphs'!$P$4:$P$19</c:f>
              <c:strCache>
                <c:ptCount val="16"/>
                <c:pt idx="0">
                  <c:v>Agriculture</c:v>
                </c:pt>
                <c:pt idx="1">
                  <c:v>Electrical &amp; Machinery</c:v>
                </c:pt>
                <c:pt idx="2">
                  <c:v>Financial &amp; business</c:v>
                </c:pt>
                <c:pt idx="3">
                  <c:v>Fishing</c:v>
                </c:pt>
                <c:pt idx="4">
                  <c:v>Food &amp; Beverages</c:v>
                </c:pt>
                <c:pt idx="5">
                  <c:v>Hotels &amp; Restaurants</c:v>
                </c:pt>
                <c:pt idx="6">
                  <c:v>Metal Products</c:v>
                </c:pt>
                <c:pt idx="7">
                  <c:v>Mining &amp; Quarrying</c:v>
                </c:pt>
                <c:pt idx="8">
                  <c:v>Other Manufacturing</c:v>
                </c:pt>
                <c:pt idx="9">
                  <c:v>Petrol./Chem. &amp; Non-Metal. Min. Prod</c:v>
                </c:pt>
                <c:pt idx="10">
                  <c:v>Post &amp; Telecom.</c:v>
                </c:pt>
                <c:pt idx="11">
                  <c:v>Textiles &amp; Apparel</c:v>
                </c:pt>
                <c:pt idx="12">
                  <c:v>Transport</c:v>
                </c:pt>
                <c:pt idx="13">
                  <c:v>Transport Equip.</c:v>
                </c:pt>
                <c:pt idx="14">
                  <c:v>Wood &amp; Paper</c:v>
                </c:pt>
                <c:pt idx="15">
                  <c:v>Other</c:v>
                </c:pt>
              </c:strCache>
            </c:strRef>
          </c:cat>
          <c:val>
            <c:numRef>
              <c:f>'DVA-FVA graphs'!$Q$4:$Q$19</c:f>
              <c:numCache>
                <c:formatCode>0.0%</c:formatCode>
                <c:ptCount val="16"/>
                <c:pt idx="0">
                  <c:v>0.50478524454667573</c:v>
                </c:pt>
                <c:pt idx="1">
                  <c:v>2.9949394463139042E-2</c:v>
                </c:pt>
                <c:pt idx="2">
                  <c:v>2.9198350530996516E-2</c:v>
                </c:pt>
                <c:pt idx="3">
                  <c:v>1.9686950400667948E-3</c:v>
                </c:pt>
                <c:pt idx="4">
                  <c:v>1.3626682460795517E-2</c:v>
                </c:pt>
                <c:pt idx="5">
                  <c:v>2.9437982119820558E-2</c:v>
                </c:pt>
                <c:pt idx="6">
                  <c:v>1.3237312083972809E-2</c:v>
                </c:pt>
                <c:pt idx="7">
                  <c:v>9.7664722413737439E-3</c:v>
                </c:pt>
                <c:pt idx="8">
                  <c:v>1.1275374800162545E-2</c:v>
                </c:pt>
                <c:pt idx="9">
                  <c:v>2.2029757890822319E-2</c:v>
                </c:pt>
                <c:pt idx="10">
                  <c:v>2.6932798037844475E-2</c:v>
                </c:pt>
                <c:pt idx="11">
                  <c:v>2.7509399110962146E-2</c:v>
                </c:pt>
                <c:pt idx="12">
                  <c:v>7.3387879625818428E-2</c:v>
                </c:pt>
                <c:pt idx="13">
                  <c:v>1.6667225786843508E-2</c:v>
                </c:pt>
                <c:pt idx="14">
                  <c:v>9.5901567351580636E-3</c:v>
                </c:pt>
                <c:pt idx="15">
                  <c:v>0.1806372745255479</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'DVA-FVA graphs'!$B$3</c:f>
              <c:strCache>
                <c:ptCount val="1"/>
                <c:pt idx="0">
                  <c:v>1996-2011</c:v>
                </c:pt>
              </c:strCache>
            </c:strRef>
          </c:tx>
          <c:spPr>
            <a:scene3d>
              <a:camera prst="orthographicFront"/>
              <a:lightRig rig="threePt" dir="t"/>
            </a:scene3d>
            <a:sp3d>
              <a:bevelT/>
            </a:sp3d>
          </c:spPr>
          <c:invertIfNegative val="0"/>
          <c:cat>
            <c:strRef>
              <c:f>'DVA-FVA graphs'!$A$4:$A$6</c:f>
              <c:strCache>
                <c:ptCount val="3"/>
                <c:pt idx="0">
                  <c:v>DVA</c:v>
                </c:pt>
                <c:pt idx="1">
                  <c:v>FVA</c:v>
                </c:pt>
                <c:pt idx="2">
                  <c:v>Exports</c:v>
                </c:pt>
              </c:strCache>
            </c:strRef>
          </c:cat>
          <c:val>
            <c:numRef>
              <c:f>'DVA-FVA graphs'!$B$4:$B$6</c:f>
              <c:numCache>
                <c:formatCode>0.0%</c:formatCode>
                <c:ptCount val="3"/>
                <c:pt idx="0">
                  <c:v>0.11799165927438793</c:v>
                </c:pt>
                <c:pt idx="1">
                  <c:v>9.5339546188316637E-2</c:v>
                </c:pt>
                <c:pt idx="2">
                  <c:v>0.11675730790477368</c:v>
                </c:pt>
              </c:numCache>
            </c:numRef>
          </c:val>
        </c:ser>
        <c:ser>
          <c:idx val="1"/>
          <c:order val="1"/>
          <c:tx>
            <c:strRef>
              <c:f>'DVA-FVA graphs'!$C$3</c:f>
              <c:strCache>
                <c:ptCount val="1"/>
                <c:pt idx="0">
                  <c:v>2006-2011</c:v>
                </c:pt>
              </c:strCache>
            </c:strRef>
          </c:tx>
          <c:spPr>
            <a:solidFill>
              <a:schemeClr val="accent6"/>
            </a:solidFill>
            <a:scene3d>
              <a:camera prst="orthographicFront"/>
              <a:lightRig rig="threePt" dir="t"/>
            </a:scene3d>
            <a:sp3d>
              <a:bevelT/>
              <a:bevelB/>
            </a:sp3d>
          </c:spPr>
          <c:invertIfNegative val="0"/>
          <c:cat>
            <c:strRef>
              <c:f>'DVA-FVA graphs'!$A$4:$A$6</c:f>
              <c:strCache>
                <c:ptCount val="3"/>
                <c:pt idx="0">
                  <c:v>DVA</c:v>
                </c:pt>
                <c:pt idx="1">
                  <c:v>FVA</c:v>
                </c:pt>
                <c:pt idx="2">
                  <c:v>Exports</c:v>
                </c:pt>
              </c:strCache>
            </c:strRef>
          </c:cat>
          <c:val>
            <c:numRef>
              <c:f>'DVA-FVA graphs'!$C$4:$C$6</c:f>
              <c:numCache>
                <c:formatCode>0.0%</c:formatCode>
                <c:ptCount val="3"/>
                <c:pt idx="0">
                  <c:v>0.17688346879691719</c:v>
                </c:pt>
                <c:pt idx="1">
                  <c:v>0.10404467215754165</c:v>
                </c:pt>
                <c:pt idx="2">
                  <c:v>0.15180905226779795</c:v>
                </c:pt>
              </c:numCache>
            </c:numRef>
          </c:val>
        </c:ser>
        <c:dLbls>
          <c:showLegendKey val="0"/>
          <c:showVal val="0"/>
          <c:showCatName val="0"/>
          <c:showSerName val="0"/>
          <c:showPercent val="0"/>
          <c:showBubbleSize val="0"/>
        </c:dLbls>
        <c:gapWidth val="150"/>
        <c:axId val="179628288"/>
        <c:axId val="380882944"/>
      </c:barChart>
      <c:catAx>
        <c:axId val="179628288"/>
        <c:scaling>
          <c:orientation val="minMax"/>
        </c:scaling>
        <c:delete val="0"/>
        <c:axPos val="b"/>
        <c:majorTickMark val="out"/>
        <c:minorTickMark val="none"/>
        <c:tickLblPos val="nextTo"/>
        <c:crossAx val="380882944"/>
        <c:crosses val="autoZero"/>
        <c:auto val="1"/>
        <c:lblAlgn val="ctr"/>
        <c:lblOffset val="100"/>
        <c:noMultiLvlLbl val="0"/>
      </c:catAx>
      <c:valAx>
        <c:axId val="380882944"/>
        <c:scaling>
          <c:orientation val="minMax"/>
        </c:scaling>
        <c:delete val="0"/>
        <c:axPos val="l"/>
        <c:majorGridlines/>
        <c:numFmt formatCode="0.0%" sourceLinked="1"/>
        <c:majorTickMark val="out"/>
        <c:minorTickMark val="none"/>
        <c:tickLblPos val="nextTo"/>
        <c:crossAx val="179628288"/>
        <c:crosses val="autoZero"/>
        <c:crossBetween val="between"/>
      </c:valAx>
    </c:plotArea>
    <c:legend>
      <c:legendPos val="r"/>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'DVA-FVA graphs'!$A$30</c:f>
              <c:strCache>
                <c:ptCount val="1"/>
                <c:pt idx="0">
                  <c:v>DVA</c:v>
                </c:pt>
              </c:strCache>
            </c:strRef>
          </c:tx>
          <c:spPr>
            <a:scene3d>
              <a:camera prst="orthographicFront"/>
              <a:lightRig rig="threePt" dir="t"/>
            </a:scene3d>
            <a:sp3d>
              <a:bevelT/>
              <a:bevelB/>
            </a:sp3d>
          </c:spPr>
          <c:invertIfNegative val="0"/>
          <c:cat>
            <c:numRef>
              <c:f>'DVA-FVA graphs'!$B$29:$E$29</c:f>
              <c:numCache>
                <c:formatCode>General</c:formatCode>
                <c:ptCount val="4"/>
                <c:pt idx="0">
                  <c:v>1996</c:v>
                </c:pt>
                <c:pt idx="1">
                  <c:v>2000</c:v>
                </c:pt>
                <c:pt idx="2">
                  <c:v>2006</c:v>
                </c:pt>
                <c:pt idx="3">
                  <c:v>2011</c:v>
                </c:pt>
              </c:numCache>
            </c:numRef>
          </c:cat>
          <c:val>
            <c:numRef>
              <c:f>'DVA-FVA graphs'!$B$30:$E$30</c:f>
              <c:numCache>
                <c:formatCode>0.0%</c:formatCode>
                <c:ptCount val="4"/>
                <c:pt idx="0">
                  <c:v>0.87553217376344905</c:v>
                </c:pt>
                <c:pt idx="1">
                  <c:v>0.85499079888363094</c:v>
                </c:pt>
                <c:pt idx="2">
                  <c:v>0.87417409268751278</c:v>
                </c:pt>
                <c:pt idx="3">
                  <c:v>0.90532356764811406</c:v>
                </c:pt>
              </c:numCache>
            </c:numRef>
          </c:val>
        </c:ser>
        <c:ser>
          <c:idx val="1"/>
          <c:order val="1"/>
          <c:tx>
            <c:strRef>
              <c:f>'DVA-FVA graphs'!$A$31</c:f>
              <c:strCache>
                <c:ptCount val="1"/>
                <c:pt idx="0">
                  <c:v>FVA</c:v>
                </c:pt>
              </c:strCache>
            </c:strRef>
          </c:tx>
          <c:spPr>
            <a:solidFill>
              <a:schemeClr val="accent6"/>
            </a:solidFill>
            <a:scene3d>
              <a:camera prst="orthographicFront"/>
              <a:lightRig rig="threePt" dir="t"/>
            </a:scene3d>
            <a:sp3d>
              <a:bevelT/>
            </a:sp3d>
          </c:spPr>
          <c:invertIfNegative val="0"/>
          <c:cat>
            <c:numRef>
              <c:f>'DVA-FVA graphs'!$B$29:$E$29</c:f>
              <c:numCache>
                <c:formatCode>General</c:formatCode>
                <c:ptCount val="4"/>
                <c:pt idx="0">
                  <c:v>1996</c:v>
                </c:pt>
                <c:pt idx="1">
                  <c:v>2000</c:v>
                </c:pt>
                <c:pt idx="2">
                  <c:v>2006</c:v>
                </c:pt>
                <c:pt idx="3">
                  <c:v>2011</c:v>
                </c:pt>
              </c:numCache>
            </c:numRef>
          </c:cat>
          <c:val>
            <c:numRef>
              <c:f>'DVA-FVA graphs'!$B$31:$E$31</c:f>
              <c:numCache>
                <c:formatCode>0.0%</c:formatCode>
                <c:ptCount val="4"/>
                <c:pt idx="0">
                  <c:v>0.12446782623655106</c:v>
                </c:pt>
                <c:pt idx="1">
                  <c:v>0.14500920111636906</c:v>
                </c:pt>
                <c:pt idx="2">
                  <c:v>0.12582590731248713</c:v>
                </c:pt>
                <c:pt idx="3">
                  <c:v>9.4676432351885872E-2</c:v>
                </c:pt>
              </c:numCache>
            </c:numRef>
          </c:val>
        </c:ser>
        <c:dLbls>
          <c:showLegendKey val="0"/>
          <c:showVal val="0"/>
          <c:showCatName val="0"/>
          <c:showSerName val="0"/>
          <c:showPercent val="0"/>
          <c:showBubbleSize val="0"/>
        </c:dLbls>
        <c:gapWidth val="150"/>
        <c:axId val="406471040"/>
        <c:axId val="406472576"/>
      </c:barChart>
      <c:catAx>
        <c:axId val="406471040"/>
        <c:scaling>
          <c:orientation val="minMax"/>
        </c:scaling>
        <c:delete val="0"/>
        <c:axPos val="b"/>
        <c:numFmt formatCode="General" sourceLinked="1"/>
        <c:majorTickMark val="out"/>
        <c:minorTickMark val="none"/>
        <c:tickLblPos val="nextTo"/>
        <c:crossAx val="406472576"/>
        <c:crosses val="autoZero"/>
        <c:auto val="1"/>
        <c:lblAlgn val="ctr"/>
        <c:lblOffset val="100"/>
        <c:noMultiLvlLbl val="0"/>
      </c:catAx>
      <c:valAx>
        <c:axId val="406472576"/>
        <c:scaling>
          <c:orientation val="minMax"/>
        </c:scaling>
        <c:delete val="0"/>
        <c:axPos val="l"/>
        <c:majorGridlines/>
        <c:numFmt formatCode="0.0%" sourceLinked="1"/>
        <c:majorTickMark val="out"/>
        <c:minorTickMark val="none"/>
        <c:tickLblPos val="nextTo"/>
        <c:crossAx val="406471040"/>
        <c:crosses val="autoZero"/>
        <c:crossBetween val="between"/>
      </c:valAx>
    </c:plotArea>
    <c:legend>
      <c:legendPos val="r"/>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'DVA-FVA graphs'!$A$56</c:f>
              <c:strCache>
                <c:ptCount val="1"/>
                <c:pt idx="0">
                  <c:v>DVA</c:v>
                </c:pt>
              </c:strCache>
            </c:strRef>
          </c:tx>
          <c:spPr>
            <a:scene3d>
              <a:camera prst="orthographicFront"/>
              <a:lightRig rig="threePt" dir="t"/>
            </a:scene3d>
            <a:sp3d>
              <a:bevelT/>
            </a:sp3d>
          </c:spPr>
          <c:invertIfNegative val="0"/>
          <c:cat>
            <c:numRef>
              <c:f>'DVA-FVA graphs'!$B$55:$E$55</c:f>
              <c:numCache>
                <c:formatCode>General</c:formatCode>
                <c:ptCount val="4"/>
                <c:pt idx="0">
                  <c:v>1996</c:v>
                </c:pt>
                <c:pt idx="1">
                  <c:v>2000</c:v>
                </c:pt>
                <c:pt idx="2">
                  <c:v>2006</c:v>
                </c:pt>
                <c:pt idx="3">
                  <c:v>2011</c:v>
                </c:pt>
              </c:numCache>
            </c:numRef>
          </c:cat>
          <c:val>
            <c:numRef>
              <c:f>'DVA-FVA graphs'!$B$56:$E$56</c:f>
              <c:numCache>
                <c:formatCode>_-* #,##0_-;\-* #,##0_-;_-* "-"??_-;_-@_-</c:formatCode>
                <c:ptCount val="4"/>
                <c:pt idx="0">
                  <c:v>117059.577597493</c:v>
                </c:pt>
                <c:pt idx="1">
                  <c:v>256868.51924469299</c:v>
                </c:pt>
                <c:pt idx="2">
                  <c:v>276260.05434564099</c:v>
                </c:pt>
                <c:pt idx="3">
                  <c:v>623713.87529302505</c:v>
                </c:pt>
              </c:numCache>
            </c:numRef>
          </c:val>
        </c:ser>
        <c:ser>
          <c:idx val="1"/>
          <c:order val="1"/>
          <c:tx>
            <c:strRef>
              <c:f>'DVA-FVA graphs'!$A$57</c:f>
              <c:strCache>
                <c:ptCount val="1"/>
                <c:pt idx="0">
                  <c:v>FVA</c:v>
                </c:pt>
              </c:strCache>
            </c:strRef>
          </c:tx>
          <c:spPr>
            <a:solidFill>
              <a:schemeClr val="accent6"/>
            </a:solidFill>
            <a:scene3d>
              <a:camera prst="orthographicFront"/>
              <a:lightRig rig="threePt" dir="t"/>
            </a:scene3d>
            <a:sp3d>
              <a:bevelT/>
            </a:sp3d>
          </c:spPr>
          <c:invertIfNegative val="0"/>
          <c:cat>
            <c:numRef>
              <c:f>'DVA-FVA graphs'!$B$55:$E$55</c:f>
              <c:numCache>
                <c:formatCode>General</c:formatCode>
                <c:ptCount val="4"/>
                <c:pt idx="0">
                  <c:v>1996</c:v>
                </c:pt>
                <c:pt idx="1">
                  <c:v>2000</c:v>
                </c:pt>
                <c:pt idx="2">
                  <c:v>2006</c:v>
                </c:pt>
                <c:pt idx="3">
                  <c:v>2011</c:v>
                </c:pt>
              </c:numCache>
            </c:numRef>
          </c:cat>
          <c:val>
            <c:numRef>
              <c:f>'DVA-FVA graphs'!$B$57:$E$57</c:f>
              <c:numCache>
                <c:formatCode>_-* #,##0_-;\-* #,##0_-;_-* "-"??_-;_-@_-</c:formatCode>
                <c:ptCount val="4"/>
                <c:pt idx="0">
                  <c:v>16641.4800053543</c:v>
                </c:pt>
                <c:pt idx="1">
                  <c:v>43565.7305508469</c:v>
                </c:pt>
                <c:pt idx="2">
                  <c:v>39764.015295135301</c:v>
                </c:pt>
                <c:pt idx="3">
                  <c:v>65226.408138824598</c:v>
                </c:pt>
              </c:numCache>
            </c:numRef>
          </c:val>
        </c:ser>
        <c:dLbls>
          <c:showLegendKey val="0"/>
          <c:showVal val="0"/>
          <c:showCatName val="0"/>
          <c:showSerName val="0"/>
          <c:showPercent val="0"/>
          <c:showBubbleSize val="0"/>
        </c:dLbls>
        <c:gapWidth val="150"/>
        <c:axId val="406497536"/>
        <c:axId val="406601728"/>
      </c:barChart>
      <c:catAx>
        <c:axId val="406497536"/>
        <c:scaling>
          <c:orientation val="minMax"/>
        </c:scaling>
        <c:delete val="0"/>
        <c:axPos val="b"/>
        <c:numFmt formatCode="General" sourceLinked="1"/>
        <c:majorTickMark val="out"/>
        <c:minorTickMark val="none"/>
        <c:tickLblPos val="nextTo"/>
        <c:crossAx val="406601728"/>
        <c:crosses val="autoZero"/>
        <c:auto val="1"/>
        <c:lblAlgn val="ctr"/>
        <c:lblOffset val="100"/>
        <c:noMultiLvlLbl val="0"/>
      </c:catAx>
      <c:valAx>
        <c:axId val="406601728"/>
        <c:scaling>
          <c:orientation val="minMax"/>
        </c:scaling>
        <c:delete val="0"/>
        <c:axPos val="l"/>
        <c:majorGridlines/>
        <c:numFmt formatCode="_-* #,##0_-;\-* #,##0_-;_-* &quot;-&quot;??_-;_-@_-" sourceLinked="1"/>
        <c:majorTickMark val="out"/>
        <c:minorTickMark val="none"/>
        <c:tickLblPos val="nextTo"/>
        <c:crossAx val="406497536"/>
        <c:crosses val="autoZero"/>
        <c:crossBetween val="between"/>
      </c:valAx>
    </c:plotArea>
    <c:legend>
      <c:legendPos val="r"/>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tx>
            <c:strRef>
              <c:f>'DVA-FVA graphs'!$B$101</c:f>
              <c:strCache>
                <c:ptCount val="1"/>
                <c:pt idx="0">
                  <c:v>2000</c:v>
                </c:pt>
              </c:strCache>
            </c:strRef>
          </c:tx>
          <c:invertIfNegative val="0"/>
          <c:cat>
            <c:strRef>
              <c:f>'DVA-FVA graphs'!$A$102:$A$116</c:f>
              <c:strCache>
                <c:ptCount val="15"/>
                <c:pt idx="0">
                  <c:v>Agriculture</c:v>
                </c:pt>
                <c:pt idx="1">
                  <c:v>Electrical and Machinery</c:v>
                </c:pt>
                <c:pt idx="2">
                  <c:v>Finacial Intermediation and Business Activities</c:v>
                </c:pt>
                <c:pt idx="3">
                  <c:v>Fishing</c:v>
                </c:pt>
                <c:pt idx="4">
                  <c:v>Food &amp; Beverages</c:v>
                </c:pt>
                <c:pt idx="5">
                  <c:v>Hotels and Restraurants</c:v>
                </c:pt>
                <c:pt idx="6">
                  <c:v>Metal Products</c:v>
                </c:pt>
                <c:pt idx="7">
                  <c:v>Mining and Quarrying</c:v>
                </c:pt>
                <c:pt idx="8">
                  <c:v>Other Manufacturing</c:v>
                </c:pt>
                <c:pt idx="9">
                  <c:v>Petroleum, Chemical and Non-Metallic Mineral Products</c:v>
                </c:pt>
                <c:pt idx="10">
                  <c:v>Post and Telecommunications</c:v>
                </c:pt>
                <c:pt idx="11">
                  <c:v>Textiles and Wearing Apparel</c:v>
                </c:pt>
                <c:pt idx="12">
                  <c:v>Transport</c:v>
                </c:pt>
                <c:pt idx="13">
                  <c:v>Transport Equipment</c:v>
                </c:pt>
                <c:pt idx="14">
                  <c:v>Wood and Paper</c:v>
                </c:pt>
              </c:strCache>
            </c:strRef>
          </c:cat>
          <c:val>
            <c:numRef>
              <c:f>'DVA-FVA graphs'!$B$102:$B$116</c:f>
              <c:numCache>
                <c:formatCode>0.0%</c:formatCode>
                <c:ptCount val="15"/>
                <c:pt idx="0">
                  <c:v>0.87746375366839435</c:v>
                </c:pt>
                <c:pt idx="1">
                  <c:v>0.80154445701734878</c:v>
                </c:pt>
                <c:pt idx="2">
                  <c:v>0.90162440217464679</c:v>
                </c:pt>
                <c:pt idx="3">
                  <c:v>0.69851609079998678</c:v>
                </c:pt>
                <c:pt idx="4">
                  <c:v>0.80000554655609657</c:v>
                </c:pt>
                <c:pt idx="5">
                  <c:v>0.81419999715567304</c:v>
                </c:pt>
                <c:pt idx="6">
                  <c:v>0.79090534060678008</c:v>
                </c:pt>
                <c:pt idx="7">
                  <c:v>0.78890267965975047</c:v>
                </c:pt>
                <c:pt idx="8">
                  <c:v>0.77958381057471648</c:v>
                </c:pt>
                <c:pt idx="9">
                  <c:v>0.79143442006305864</c:v>
                </c:pt>
                <c:pt idx="10">
                  <c:v>0.88586387321425941</c:v>
                </c:pt>
                <c:pt idx="11">
                  <c:v>0.76655373659302084</c:v>
                </c:pt>
                <c:pt idx="12">
                  <c:v>0.81599772937473181</c:v>
                </c:pt>
                <c:pt idx="13">
                  <c:v>0.74801431903191595</c:v>
                </c:pt>
                <c:pt idx="14">
                  <c:v>0.81042751526603041</c:v>
                </c:pt>
              </c:numCache>
            </c:numRef>
          </c:val>
        </c:ser>
        <c:ser>
          <c:idx val="1"/>
          <c:order val="1"/>
          <c:tx>
            <c:strRef>
              <c:f>'DVA-FVA graphs'!$C$101</c:f>
              <c:strCache>
                <c:ptCount val="1"/>
                <c:pt idx="0">
                  <c:v>2011</c:v>
                </c:pt>
              </c:strCache>
            </c:strRef>
          </c:tx>
          <c:spPr>
            <a:solidFill>
              <a:schemeClr val="accent6"/>
            </a:solidFill>
          </c:spPr>
          <c:invertIfNegative val="0"/>
          <c:cat>
            <c:strRef>
              <c:f>'DVA-FVA graphs'!$A$102:$A$116</c:f>
              <c:strCache>
                <c:ptCount val="15"/>
                <c:pt idx="0">
                  <c:v>Agriculture</c:v>
                </c:pt>
                <c:pt idx="1">
                  <c:v>Electrical and Machinery</c:v>
                </c:pt>
                <c:pt idx="2">
                  <c:v>Finacial Intermediation and Business Activities</c:v>
                </c:pt>
                <c:pt idx="3">
                  <c:v>Fishing</c:v>
                </c:pt>
                <c:pt idx="4">
                  <c:v>Food &amp; Beverages</c:v>
                </c:pt>
                <c:pt idx="5">
                  <c:v>Hotels and Restraurants</c:v>
                </c:pt>
                <c:pt idx="6">
                  <c:v>Metal Products</c:v>
                </c:pt>
                <c:pt idx="7">
                  <c:v>Mining and Quarrying</c:v>
                </c:pt>
                <c:pt idx="8">
                  <c:v>Other Manufacturing</c:v>
                </c:pt>
                <c:pt idx="9">
                  <c:v>Petroleum, Chemical and Non-Metallic Mineral Products</c:v>
                </c:pt>
                <c:pt idx="10">
                  <c:v>Post and Telecommunications</c:v>
                </c:pt>
                <c:pt idx="11">
                  <c:v>Textiles and Wearing Apparel</c:v>
                </c:pt>
                <c:pt idx="12">
                  <c:v>Transport</c:v>
                </c:pt>
                <c:pt idx="13">
                  <c:v>Transport Equipment</c:v>
                </c:pt>
                <c:pt idx="14">
                  <c:v>Wood and Paper</c:v>
                </c:pt>
              </c:strCache>
            </c:strRef>
          </c:cat>
          <c:val>
            <c:numRef>
              <c:f>'DVA-FVA graphs'!$C$102:$C$116</c:f>
              <c:numCache>
                <c:formatCode>0.0%</c:formatCode>
                <c:ptCount val="15"/>
                <c:pt idx="0">
                  <c:v>0.94552518204506786</c:v>
                </c:pt>
                <c:pt idx="1">
                  <c:v>0.86491945129225845</c:v>
                </c:pt>
                <c:pt idx="2">
                  <c:v>0.95353556103022508</c:v>
                </c:pt>
                <c:pt idx="3">
                  <c:v>0.75671568407919498</c:v>
                </c:pt>
                <c:pt idx="4">
                  <c:v>0.89523597436817326</c:v>
                </c:pt>
                <c:pt idx="5">
                  <c:v>0.91710054654932183</c:v>
                </c:pt>
                <c:pt idx="6">
                  <c:v>0.86468027457281171</c:v>
                </c:pt>
                <c:pt idx="7">
                  <c:v>0.84944305416042953</c:v>
                </c:pt>
                <c:pt idx="8">
                  <c:v>0.85230118857870829</c:v>
                </c:pt>
                <c:pt idx="9">
                  <c:v>0.87319313461637316</c:v>
                </c:pt>
                <c:pt idx="10">
                  <c:v>0.94189809053788653</c:v>
                </c:pt>
                <c:pt idx="11">
                  <c:v>0.83832989143741754</c:v>
                </c:pt>
                <c:pt idx="12">
                  <c:v>0.87204009333273091</c:v>
                </c:pt>
                <c:pt idx="13">
                  <c:v>0.82132124479887059</c:v>
                </c:pt>
                <c:pt idx="14">
                  <c:v>0.88553764186296757</c:v>
                </c:pt>
              </c:numCache>
            </c:numRef>
          </c:val>
        </c:ser>
        <c:dLbls>
          <c:showLegendKey val="0"/>
          <c:showVal val="0"/>
          <c:showCatName val="0"/>
          <c:showSerName val="0"/>
          <c:showPercent val="0"/>
          <c:showBubbleSize val="0"/>
        </c:dLbls>
        <c:gapWidth val="150"/>
        <c:axId val="406622592"/>
        <c:axId val="406624128"/>
      </c:barChart>
      <c:catAx>
        <c:axId val="406622592"/>
        <c:scaling>
          <c:orientation val="minMax"/>
        </c:scaling>
        <c:delete val="0"/>
        <c:axPos val="b"/>
        <c:majorTickMark val="out"/>
        <c:minorTickMark val="none"/>
        <c:tickLblPos val="nextTo"/>
        <c:crossAx val="406624128"/>
        <c:crosses val="autoZero"/>
        <c:auto val="1"/>
        <c:lblAlgn val="ctr"/>
        <c:lblOffset val="100"/>
        <c:noMultiLvlLbl val="0"/>
      </c:catAx>
      <c:valAx>
        <c:axId val="406624128"/>
        <c:scaling>
          <c:orientation val="minMax"/>
        </c:scaling>
        <c:delete val="0"/>
        <c:axPos val="l"/>
        <c:majorGridlines/>
        <c:numFmt formatCode="0.0%" sourceLinked="1"/>
        <c:majorTickMark val="out"/>
        <c:minorTickMark val="none"/>
        <c:tickLblPos val="nextTo"/>
        <c:crossAx val="406622592"/>
        <c:crosses val="autoZero"/>
        <c:crossBetween val="between"/>
      </c:valAx>
    </c:plotArea>
    <c:legend>
      <c:legendPos val="r"/>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stacked"/>
        <c:varyColors val="0"/>
        <c:ser>
          <c:idx val="0"/>
          <c:order val="0"/>
          <c:tx>
            <c:v>Goods exports</c:v>
          </c:tx>
          <c:spPr>
            <a:solidFill>
              <a:schemeClr val="accent2"/>
            </a:solidFill>
          </c:spPr>
          <c:invertIfNegative val="0"/>
          <c:dLbls>
            <c:numFmt formatCode="#,##0.0" sourceLinked="0"/>
            <c:txPr>
              <a:bodyPr/>
              <a:lstStyle/>
              <a:p>
                <a:pPr>
                  <a:defRPr sz="700"/>
                </a:pPr>
                <a:endParaRPr lang="en-US"/>
              </a:p>
            </c:txPr>
            <c:dLblPos val="inBase"/>
            <c:showLegendKey val="0"/>
            <c:showVal val="1"/>
            <c:showCatName val="0"/>
            <c:showSerName val="0"/>
            <c:showPercent val="0"/>
            <c:showBubbleSize val="0"/>
            <c:showLeaderLines val="0"/>
          </c:dLbls>
          <c:cat>
            <c:strRef>
              <c:f>'X of goods &amp; services'!$A$6:$A$11</c:f>
              <c:strCache>
                <c:ptCount val="6"/>
                <c:pt idx="0">
                  <c:v>2008 </c:v>
                </c:pt>
                <c:pt idx="1">
                  <c:v>2009 </c:v>
                </c:pt>
                <c:pt idx="2">
                  <c:v>2010 </c:v>
                </c:pt>
                <c:pt idx="3">
                  <c:v>2011 </c:v>
                </c:pt>
                <c:pt idx="4">
                  <c:v>2012 </c:v>
                </c:pt>
                <c:pt idx="5">
                  <c:v>2013 </c:v>
                </c:pt>
              </c:strCache>
            </c:strRef>
          </c:cat>
          <c:val>
            <c:numRef>
              <c:f>'X of goods &amp; services'!$B$6:$B$11</c:f>
              <c:numCache>
                <c:formatCode>_-* #,##0_-;\-* #,##0_-;_-* "-"??_-;_-@_-</c:formatCode>
                <c:ptCount val="6"/>
                <c:pt idx="0">
                  <c:v>563187587.53999901</c:v>
                </c:pt>
                <c:pt idx="1">
                  <c:v>406220602.82666701</c:v>
                </c:pt>
                <c:pt idx="2">
                  <c:v>453400791.35000002</c:v>
                </c:pt>
                <c:pt idx="3">
                  <c:v>430713373.81999898</c:v>
                </c:pt>
                <c:pt idx="4">
                  <c:v>619880622.803666</c:v>
                </c:pt>
                <c:pt idx="5">
                  <c:v>620866170.05953801</c:v>
                </c:pt>
              </c:numCache>
            </c:numRef>
          </c:val>
        </c:ser>
        <c:ser>
          <c:idx val="1"/>
          <c:order val="1"/>
          <c:tx>
            <c:v>Services exports</c:v>
          </c:tx>
          <c:spPr>
            <a:solidFill>
              <a:schemeClr val="accent5"/>
            </a:solidFill>
          </c:spPr>
          <c:invertIfNegative val="0"/>
          <c:dLbls>
            <c:numFmt formatCode="#,##0.0" sourceLinked="0"/>
            <c:txPr>
              <a:bodyPr/>
              <a:lstStyle/>
              <a:p>
                <a:pPr>
                  <a:defRPr sz="700"/>
                </a:pPr>
                <a:endParaRPr lang="en-US"/>
              </a:p>
            </c:txPr>
            <c:dLblPos val="inBase"/>
            <c:showLegendKey val="0"/>
            <c:showVal val="1"/>
            <c:showCatName val="0"/>
            <c:showSerName val="0"/>
            <c:showPercent val="0"/>
            <c:showBubbleSize val="0"/>
            <c:showLeaderLines val="0"/>
          </c:dLbls>
          <c:cat>
            <c:strRef>
              <c:f>'X of goods &amp; services'!$A$6:$A$11</c:f>
              <c:strCache>
                <c:ptCount val="6"/>
                <c:pt idx="0">
                  <c:v>2008 </c:v>
                </c:pt>
                <c:pt idx="1">
                  <c:v>2009 </c:v>
                </c:pt>
                <c:pt idx="2">
                  <c:v>2010 </c:v>
                </c:pt>
                <c:pt idx="3">
                  <c:v>2011 </c:v>
                </c:pt>
                <c:pt idx="4">
                  <c:v>2012 </c:v>
                </c:pt>
                <c:pt idx="5">
                  <c:v>2013 </c:v>
                </c:pt>
              </c:strCache>
            </c:strRef>
          </c:cat>
          <c:val>
            <c:numRef>
              <c:f>'X of goods &amp; services'!$C$6:$C$11</c:f>
              <c:numCache>
                <c:formatCode>_-* #,##0_-;\-* #,##0_-;_-* "-"??_-;_-@_-</c:formatCode>
                <c:ptCount val="6"/>
                <c:pt idx="0">
                  <c:v>1220268383.02473</c:v>
                </c:pt>
                <c:pt idx="1">
                  <c:v>1894119878.3913701</c:v>
                </c:pt>
                <c:pt idx="2">
                  <c:v>3140528383.8186598</c:v>
                </c:pt>
                <c:pt idx="3">
                  <c:v>3475991717.2254</c:v>
                </c:pt>
                <c:pt idx="4">
                  <c:v>3056407232.54319</c:v>
                </c:pt>
                <c:pt idx="5">
                  <c:v>2959995742.2200098</c:v>
                </c:pt>
              </c:numCache>
            </c:numRef>
          </c:val>
        </c:ser>
        <c:dLbls>
          <c:showLegendKey val="0"/>
          <c:showVal val="0"/>
          <c:showCatName val="0"/>
          <c:showSerName val="0"/>
          <c:showPercent val="0"/>
          <c:showBubbleSize val="0"/>
        </c:dLbls>
        <c:gapWidth val="50"/>
        <c:overlap val="100"/>
        <c:axId val="406693760"/>
        <c:axId val="406695296"/>
      </c:barChart>
      <c:lineChart>
        <c:grouping val="standard"/>
        <c:varyColors val="0"/>
        <c:ser>
          <c:idx val="2"/>
          <c:order val="2"/>
          <c:tx>
            <c:v>Services share of total exports</c:v>
          </c:tx>
          <c:spPr>
            <a:ln w="28575">
              <a:solidFill>
                <a:sysClr val="windowText" lastClr="000000"/>
              </a:solidFill>
            </a:ln>
          </c:spPr>
          <c:marker>
            <c:symbol val="circle"/>
            <c:size val="3"/>
            <c:spPr>
              <a:solidFill>
                <a:schemeClr val="accent5"/>
              </a:solidFill>
              <a:ln w="9525">
                <a:solidFill>
                  <a:sysClr val="windowText" lastClr="000000"/>
                </a:solidFill>
              </a:ln>
            </c:spPr>
          </c:marker>
          <c:dLbls>
            <c:txPr>
              <a:bodyPr/>
              <a:lstStyle/>
              <a:p>
                <a:pPr>
                  <a:defRPr sz="700"/>
                </a:pPr>
                <a:endParaRPr lang="en-US"/>
              </a:p>
            </c:txPr>
            <c:dLblPos val="t"/>
            <c:showLegendKey val="0"/>
            <c:showVal val="1"/>
            <c:showCatName val="0"/>
            <c:showSerName val="0"/>
            <c:showPercent val="0"/>
            <c:showBubbleSize val="0"/>
            <c:showLeaderLines val="0"/>
          </c:dLbls>
          <c:cat>
            <c:strRef>
              <c:f>'X of goods &amp; services'!$A$6:$A$11</c:f>
              <c:strCache>
                <c:ptCount val="6"/>
                <c:pt idx="0">
                  <c:v>2008 </c:v>
                </c:pt>
                <c:pt idx="1">
                  <c:v>2009 </c:v>
                </c:pt>
                <c:pt idx="2">
                  <c:v>2010 </c:v>
                </c:pt>
                <c:pt idx="3">
                  <c:v>2011 </c:v>
                </c:pt>
                <c:pt idx="4">
                  <c:v>2012 </c:v>
                </c:pt>
                <c:pt idx="5">
                  <c:v>2013 </c:v>
                </c:pt>
              </c:strCache>
            </c:strRef>
          </c:cat>
          <c:val>
            <c:numRef>
              <c:f>'X of goods &amp; services'!$E$6:$E$11</c:f>
              <c:numCache>
                <c:formatCode>0%</c:formatCode>
                <c:ptCount val="6"/>
                <c:pt idx="0">
                  <c:v>0.6842155921787817</c:v>
                </c:pt>
                <c:pt idx="1">
                  <c:v>0.82340848837665459</c:v>
                </c:pt>
                <c:pt idx="2">
                  <c:v>0.87384259142259746</c:v>
                </c:pt>
                <c:pt idx="3">
                  <c:v>0.88975022076602572</c:v>
                </c:pt>
                <c:pt idx="4">
                  <c:v>0.83138408982253631</c:v>
                </c:pt>
                <c:pt idx="5">
                  <c:v>0.8266154391683036</c:v>
                </c:pt>
              </c:numCache>
            </c:numRef>
          </c:val>
          <c:smooth val="0"/>
        </c:ser>
        <c:dLbls>
          <c:showLegendKey val="0"/>
          <c:showVal val="0"/>
          <c:showCatName val="0"/>
          <c:showSerName val="0"/>
          <c:showPercent val="0"/>
          <c:showBubbleSize val="0"/>
        </c:dLbls>
        <c:marker val="1"/>
        <c:smooth val="0"/>
        <c:axId val="406715776"/>
        <c:axId val="406714240"/>
      </c:lineChart>
      <c:catAx>
        <c:axId val="406693760"/>
        <c:scaling>
          <c:orientation val="minMax"/>
        </c:scaling>
        <c:delete val="0"/>
        <c:axPos val="b"/>
        <c:majorTickMark val="out"/>
        <c:minorTickMark val="none"/>
        <c:tickLblPos val="nextTo"/>
        <c:crossAx val="406695296"/>
        <c:crosses val="autoZero"/>
        <c:auto val="1"/>
        <c:lblAlgn val="ctr"/>
        <c:lblOffset val="100"/>
        <c:noMultiLvlLbl val="0"/>
      </c:catAx>
      <c:valAx>
        <c:axId val="406695296"/>
        <c:scaling>
          <c:orientation val="minMax"/>
        </c:scaling>
        <c:delete val="0"/>
        <c:axPos val="l"/>
        <c:majorGridlines/>
        <c:title>
          <c:tx>
            <c:rich>
              <a:bodyPr rot="-5400000" vert="horz"/>
              <a:lstStyle/>
              <a:p>
                <a:pPr>
                  <a:defRPr b="0"/>
                </a:pPr>
                <a:r>
                  <a:rPr lang="en-US" b="0"/>
                  <a:t>Current US$ billion</a:t>
                </a:r>
              </a:p>
            </c:rich>
          </c:tx>
          <c:overlay val="0"/>
        </c:title>
        <c:numFmt formatCode="#,##0.0" sourceLinked="0"/>
        <c:majorTickMark val="out"/>
        <c:minorTickMark val="none"/>
        <c:tickLblPos val="nextTo"/>
        <c:crossAx val="406693760"/>
        <c:crosses val="autoZero"/>
        <c:crossBetween val="between"/>
        <c:dispUnits>
          <c:builtInUnit val="billions"/>
        </c:dispUnits>
      </c:valAx>
      <c:valAx>
        <c:axId val="406714240"/>
        <c:scaling>
          <c:orientation val="minMax"/>
        </c:scaling>
        <c:delete val="0"/>
        <c:axPos val="r"/>
        <c:numFmt formatCode="0%" sourceLinked="1"/>
        <c:majorTickMark val="out"/>
        <c:minorTickMark val="none"/>
        <c:tickLblPos val="nextTo"/>
        <c:txPr>
          <a:bodyPr/>
          <a:lstStyle/>
          <a:p>
            <a:pPr>
              <a:defRPr>
                <a:solidFill>
                  <a:schemeClr val="bg1"/>
                </a:solidFill>
              </a:defRPr>
            </a:pPr>
            <a:endParaRPr lang="en-US"/>
          </a:p>
        </c:txPr>
        <c:crossAx val="406715776"/>
        <c:crosses val="max"/>
        <c:crossBetween val="between"/>
      </c:valAx>
      <c:catAx>
        <c:axId val="406715776"/>
        <c:scaling>
          <c:orientation val="minMax"/>
        </c:scaling>
        <c:delete val="1"/>
        <c:axPos val="b"/>
        <c:majorTickMark val="out"/>
        <c:minorTickMark val="none"/>
        <c:tickLblPos val="nextTo"/>
        <c:crossAx val="406714240"/>
        <c:crosses val="autoZero"/>
        <c:auto val="1"/>
        <c:lblAlgn val="ctr"/>
        <c:lblOffset val="100"/>
        <c:noMultiLvlLbl val="0"/>
      </c:cat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v>Communications, computer, etc.</c:v>
          </c:tx>
          <c:spPr>
            <a:ln w="28575"/>
          </c:spPr>
          <c:marker>
            <c:symbol val="none"/>
          </c:marker>
          <c:cat>
            <c:strRef>
              <c:f>'Sectoral services X'!$A$9:$A$14</c:f>
              <c:strCache>
                <c:ptCount val="6"/>
                <c:pt idx="0">
                  <c:v>2008</c:v>
                </c:pt>
                <c:pt idx="1">
                  <c:v>2009</c:v>
                </c:pt>
                <c:pt idx="2">
                  <c:v>2010</c:v>
                </c:pt>
                <c:pt idx="3">
                  <c:v>2011</c:v>
                </c:pt>
                <c:pt idx="4">
                  <c:v>2012</c:v>
                </c:pt>
                <c:pt idx="5">
                  <c:v>2013</c:v>
                </c:pt>
              </c:strCache>
            </c:strRef>
          </c:cat>
          <c:val>
            <c:numRef>
              <c:f>'Sectoral services X'!$B$9:$B$14</c:f>
              <c:numCache>
                <c:formatCode>_-* #,##0_-;\-* #,##0_-;_-* "-"??_-;_-@_-</c:formatCode>
                <c:ptCount val="6"/>
                <c:pt idx="0">
                  <c:v>87.749599132103342</c:v>
                </c:pt>
                <c:pt idx="1">
                  <c:v>76.183585579362173</c:v>
                </c:pt>
                <c:pt idx="2">
                  <c:v>74.808907817394172</c:v>
                </c:pt>
                <c:pt idx="3">
                  <c:v>81.200327925780684</c:v>
                </c:pt>
                <c:pt idx="4">
                  <c:v>78.524556382512273</c:v>
                </c:pt>
                <c:pt idx="5">
                  <c:v>87.334462468415225</c:v>
                </c:pt>
              </c:numCache>
            </c:numRef>
          </c:val>
          <c:smooth val="0"/>
        </c:ser>
        <c:ser>
          <c:idx val="1"/>
          <c:order val="1"/>
          <c:tx>
            <c:v>Insurance &amp; financial</c:v>
          </c:tx>
          <c:spPr>
            <a:ln w="28575">
              <a:solidFill>
                <a:schemeClr val="accent5"/>
              </a:solidFill>
            </a:ln>
          </c:spPr>
          <c:marker>
            <c:symbol val="none"/>
          </c:marker>
          <c:cat>
            <c:strRef>
              <c:f>'Sectoral services X'!$A$9:$A$14</c:f>
              <c:strCache>
                <c:ptCount val="6"/>
                <c:pt idx="0">
                  <c:v>2008</c:v>
                </c:pt>
                <c:pt idx="1">
                  <c:v>2009</c:v>
                </c:pt>
                <c:pt idx="2">
                  <c:v>2010</c:v>
                </c:pt>
                <c:pt idx="3">
                  <c:v>2011</c:v>
                </c:pt>
                <c:pt idx="4">
                  <c:v>2012</c:v>
                </c:pt>
                <c:pt idx="5">
                  <c:v>2013</c:v>
                </c:pt>
              </c:strCache>
            </c:strRef>
          </c:cat>
          <c:val>
            <c:numRef>
              <c:f>'Sectoral services X'!$C$9:$C$14</c:f>
              <c:numCache>
                <c:formatCode>_-* #,##0_-;\-* #,##0_-;_-* "-"??_-;_-@_-</c:formatCode>
                <c:ptCount val="6"/>
                <c:pt idx="0">
                  <c:v>4.0782341687854302</c:v>
                </c:pt>
                <c:pt idx="1">
                  <c:v>15.163092242499351</c:v>
                </c:pt>
                <c:pt idx="2">
                  <c:v>16.510699637158272</c:v>
                </c:pt>
                <c:pt idx="3">
                  <c:v>8.9748536529602649</c:v>
                </c:pt>
                <c:pt idx="4">
                  <c:v>8.4158920729279867</c:v>
                </c:pt>
                <c:pt idx="5">
                  <c:v>4.6037385350357489</c:v>
                </c:pt>
              </c:numCache>
            </c:numRef>
          </c:val>
          <c:smooth val="0"/>
        </c:ser>
        <c:ser>
          <c:idx val="2"/>
          <c:order val="2"/>
          <c:tx>
            <c:v>Transport</c:v>
          </c:tx>
          <c:spPr>
            <a:ln w="28575"/>
          </c:spPr>
          <c:marker>
            <c:symbol val="none"/>
          </c:marker>
          <c:cat>
            <c:strRef>
              <c:f>'Sectoral services X'!$A$9:$A$14</c:f>
              <c:strCache>
                <c:ptCount val="6"/>
                <c:pt idx="0">
                  <c:v>2008</c:v>
                </c:pt>
                <c:pt idx="1">
                  <c:v>2009</c:v>
                </c:pt>
                <c:pt idx="2">
                  <c:v>2010</c:v>
                </c:pt>
                <c:pt idx="3">
                  <c:v>2011</c:v>
                </c:pt>
                <c:pt idx="4">
                  <c:v>2012</c:v>
                </c:pt>
                <c:pt idx="5">
                  <c:v>2013</c:v>
                </c:pt>
              </c:strCache>
            </c:strRef>
          </c:cat>
          <c:val>
            <c:numRef>
              <c:f>'Sectoral services X'!$D$9:$D$14</c:f>
              <c:numCache>
                <c:formatCode>_-* #,##0_-;\-* #,##0_-;_-* "-"??_-;_-@_-</c:formatCode>
                <c:ptCount val="6"/>
                <c:pt idx="0">
                  <c:v>7.0308233542523153</c:v>
                </c:pt>
                <c:pt idx="1">
                  <c:v>6.6005685652955988</c:v>
                </c:pt>
                <c:pt idx="2">
                  <c:v>7.1359685176682799</c:v>
                </c:pt>
                <c:pt idx="3">
                  <c:v>7.7796378512273572</c:v>
                </c:pt>
                <c:pt idx="4">
                  <c:v>11.23316242202206</c:v>
                </c:pt>
                <c:pt idx="5">
                  <c:v>6.166716730968548</c:v>
                </c:pt>
              </c:numCache>
            </c:numRef>
          </c:val>
          <c:smooth val="0"/>
        </c:ser>
        <c:ser>
          <c:idx val="3"/>
          <c:order val="3"/>
          <c:tx>
            <c:v>Travel</c:v>
          </c:tx>
          <c:spPr>
            <a:ln w="28575">
              <a:solidFill>
                <a:schemeClr val="bg1">
                  <a:lumMod val="50000"/>
                </a:schemeClr>
              </a:solidFill>
            </a:ln>
          </c:spPr>
          <c:marker>
            <c:symbol val="none"/>
          </c:marker>
          <c:cat>
            <c:strRef>
              <c:f>'Sectoral services X'!$A$9:$A$14</c:f>
              <c:strCache>
                <c:ptCount val="6"/>
                <c:pt idx="0">
                  <c:v>2008</c:v>
                </c:pt>
                <c:pt idx="1">
                  <c:v>2009</c:v>
                </c:pt>
                <c:pt idx="2">
                  <c:v>2010</c:v>
                </c:pt>
                <c:pt idx="3">
                  <c:v>2011</c:v>
                </c:pt>
                <c:pt idx="4">
                  <c:v>2012</c:v>
                </c:pt>
                <c:pt idx="5">
                  <c:v>2013</c:v>
                </c:pt>
              </c:strCache>
            </c:strRef>
          </c:cat>
          <c:val>
            <c:numRef>
              <c:f>'Sectoral services X'!$E$9:$E$14</c:f>
              <c:numCache>
                <c:formatCode>_-* #,##0_-;\-* #,##0_-;_-* "-"??_-;_-@_-</c:formatCode>
                <c:ptCount val="6"/>
                <c:pt idx="0">
                  <c:v>1.7435361512245968</c:v>
                </c:pt>
                <c:pt idx="1">
                  <c:v>2.0610484349678355</c:v>
                </c:pt>
                <c:pt idx="2">
                  <c:v>1.7570048990579721</c:v>
                </c:pt>
                <c:pt idx="3">
                  <c:v>2.0451805738693065</c:v>
                </c:pt>
                <c:pt idx="4">
                  <c:v>1.8263891285701304</c:v>
                </c:pt>
                <c:pt idx="5">
                  <c:v>1.8950822560281453</c:v>
                </c:pt>
              </c:numCache>
            </c:numRef>
          </c:val>
          <c:smooth val="0"/>
        </c:ser>
        <c:dLbls>
          <c:showLegendKey val="0"/>
          <c:showVal val="0"/>
          <c:showCatName val="0"/>
          <c:showSerName val="0"/>
          <c:showPercent val="0"/>
          <c:showBubbleSize val="0"/>
        </c:dLbls>
        <c:marker val="1"/>
        <c:smooth val="0"/>
        <c:axId val="406771584"/>
        <c:axId val="406773120"/>
      </c:lineChart>
      <c:catAx>
        <c:axId val="406771584"/>
        <c:scaling>
          <c:orientation val="minMax"/>
        </c:scaling>
        <c:delete val="0"/>
        <c:axPos val="b"/>
        <c:majorTickMark val="out"/>
        <c:minorTickMark val="none"/>
        <c:tickLblPos val="nextTo"/>
        <c:crossAx val="406773120"/>
        <c:crosses val="autoZero"/>
        <c:auto val="1"/>
        <c:lblAlgn val="ctr"/>
        <c:lblOffset val="100"/>
        <c:noMultiLvlLbl val="0"/>
      </c:catAx>
      <c:valAx>
        <c:axId val="406773120"/>
        <c:scaling>
          <c:orientation val="minMax"/>
          <c:max val="100"/>
        </c:scaling>
        <c:delete val="0"/>
        <c:axPos val="l"/>
        <c:majorGridlines/>
        <c:title>
          <c:tx>
            <c:rich>
              <a:bodyPr rot="-5400000" vert="horz"/>
              <a:lstStyle/>
              <a:p>
                <a:pPr>
                  <a:defRPr b="0"/>
                </a:pPr>
                <a:r>
                  <a:rPr lang="en-US" b="0"/>
                  <a:t>Percent</a:t>
                </a:r>
              </a:p>
            </c:rich>
          </c:tx>
          <c:layout/>
          <c:overlay val="0"/>
        </c:title>
        <c:numFmt formatCode="#,##0" sourceLinked="0"/>
        <c:majorTickMark val="out"/>
        <c:minorTickMark val="none"/>
        <c:tickLblPos val="nextTo"/>
        <c:crossAx val="406771584"/>
        <c:crosses val="autoZero"/>
        <c:crossBetween val="between"/>
      </c:valAx>
    </c:plotArea>
    <c:legend>
      <c:legendPos val="b"/>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'X graphs'!$D$90</c:f>
              <c:strCache>
                <c:ptCount val="1"/>
                <c:pt idx="0">
                  <c:v>No. HS 6-digit subheads exported</c:v>
                </c:pt>
              </c:strCache>
            </c:strRef>
          </c:tx>
          <c:spPr>
            <a:ln>
              <a:solidFill>
                <a:schemeClr val="accent1"/>
              </a:solidFill>
            </a:ln>
          </c:spPr>
          <c:marker>
            <c:symbol val="none"/>
          </c:marker>
          <c:cat>
            <c:strRef>
              <c:f>'X graphs'!$E$88:$I$89</c:f>
              <c:strCache>
                <c:ptCount val="5"/>
                <c:pt idx="0">
                  <c:v>2008</c:v>
                </c:pt>
                <c:pt idx="1">
                  <c:v>2009</c:v>
                </c:pt>
                <c:pt idx="2">
                  <c:v>2010</c:v>
                </c:pt>
                <c:pt idx="3">
                  <c:v>2011</c:v>
                </c:pt>
                <c:pt idx="4">
                  <c:v>2012</c:v>
                </c:pt>
              </c:strCache>
            </c:strRef>
          </c:cat>
          <c:val>
            <c:numRef>
              <c:f>'X graphs'!$E$90:$I$90</c:f>
              <c:numCache>
                <c:formatCode>_-* #,##0_-;\-* #,##0_-;_-* "-"??_-;_-@_-</c:formatCode>
                <c:ptCount val="5"/>
                <c:pt idx="0">
                  <c:v>32</c:v>
                </c:pt>
                <c:pt idx="1">
                  <c:v>29</c:v>
                </c:pt>
                <c:pt idx="2">
                  <c:v>31</c:v>
                </c:pt>
                <c:pt idx="3">
                  <c:v>30</c:v>
                </c:pt>
                <c:pt idx="4">
                  <c:v>4</c:v>
                </c:pt>
              </c:numCache>
            </c:numRef>
          </c:val>
          <c:smooth val="0"/>
        </c:ser>
        <c:ser>
          <c:idx val="0"/>
          <c:order val="1"/>
          <c:tx>
            <c:strRef>
              <c:f>'X graphs'!$D$91</c:f>
              <c:strCache>
                <c:ptCount val="1"/>
                <c:pt idx="0">
                  <c:v>No. of markets</c:v>
                </c:pt>
              </c:strCache>
            </c:strRef>
          </c:tx>
          <c:spPr>
            <a:ln>
              <a:solidFill>
                <a:schemeClr val="accent3"/>
              </a:solidFill>
            </a:ln>
          </c:spPr>
          <c:marker>
            <c:symbol val="none"/>
          </c:marker>
          <c:cat>
            <c:strRef>
              <c:f>'X graphs'!$E$88:$I$89</c:f>
              <c:strCache>
                <c:ptCount val="5"/>
                <c:pt idx="0">
                  <c:v>2008</c:v>
                </c:pt>
                <c:pt idx="1">
                  <c:v>2009</c:v>
                </c:pt>
                <c:pt idx="2">
                  <c:v>2010</c:v>
                </c:pt>
                <c:pt idx="3">
                  <c:v>2011</c:v>
                </c:pt>
                <c:pt idx="4">
                  <c:v>2012</c:v>
                </c:pt>
              </c:strCache>
            </c:strRef>
          </c:cat>
          <c:val>
            <c:numRef>
              <c:f>'X graphs'!$E$91:$I$91</c:f>
              <c:numCache>
                <c:formatCode>General</c:formatCode>
                <c:ptCount val="5"/>
                <c:pt idx="0">
                  <c:v>34</c:v>
                </c:pt>
                <c:pt idx="1">
                  <c:v>36</c:v>
                </c:pt>
                <c:pt idx="2">
                  <c:v>40</c:v>
                </c:pt>
                <c:pt idx="3">
                  <c:v>37</c:v>
                </c:pt>
                <c:pt idx="4">
                  <c:v>6</c:v>
                </c:pt>
              </c:numCache>
            </c:numRef>
          </c:val>
          <c:smooth val="0"/>
        </c:ser>
        <c:dLbls>
          <c:showLegendKey val="0"/>
          <c:showVal val="0"/>
          <c:showCatName val="0"/>
          <c:showSerName val="0"/>
          <c:showPercent val="0"/>
          <c:showBubbleSize val="0"/>
        </c:dLbls>
        <c:marker val="1"/>
        <c:smooth val="0"/>
        <c:axId val="382171392"/>
        <c:axId val="382181376"/>
      </c:lineChart>
      <c:catAx>
        <c:axId val="382171392"/>
        <c:scaling>
          <c:orientation val="minMax"/>
        </c:scaling>
        <c:delete val="0"/>
        <c:axPos val="b"/>
        <c:majorTickMark val="out"/>
        <c:minorTickMark val="none"/>
        <c:tickLblPos val="nextTo"/>
        <c:crossAx val="382181376"/>
        <c:crosses val="autoZero"/>
        <c:auto val="1"/>
        <c:lblAlgn val="ctr"/>
        <c:lblOffset val="100"/>
        <c:noMultiLvlLbl val="0"/>
      </c:catAx>
      <c:valAx>
        <c:axId val="382181376"/>
        <c:scaling>
          <c:orientation val="minMax"/>
        </c:scaling>
        <c:delete val="0"/>
        <c:axPos val="l"/>
        <c:majorGridlines/>
        <c:numFmt formatCode="#,##0" sourceLinked="0"/>
        <c:majorTickMark val="out"/>
        <c:minorTickMark val="none"/>
        <c:tickLblPos val="nextTo"/>
        <c:crossAx val="382171392"/>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cat>
            <c:numRef>
              <c:f>'X graphs'!$A$117:$A$125</c:f>
              <c:numCache>
                <c:formatCode>General</c:formatCode>
                <c:ptCount val="9"/>
                <c:pt idx="0">
                  <c:v>1</c:v>
                </c:pt>
                <c:pt idx="1">
                  <c:v>2</c:v>
                </c:pt>
                <c:pt idx="2">
                  <c:v>4</c:v>
                </c:pt>
                <c:pt idx="3">
                  <c:v>5</c:v>
                </c:pt>
                <c:pt idx="4">
                  <c:v>8</c:v>
                </c:pt>
                <c:pt idx="5">
                  <c:v>11</c:v>
                </c:pt>
                <c:pt idx="6">
                  <c:v>13</c:v>
                </c:pt>
                <c:pt idx="7">
                  <c:v>14</c:v>
                </c:pt>
                <c:pt idx="8">
                  <c:v>21</c:v>
                </c:pt>
              </c:numCache>
            </c:numRef>
          </c:cat>
          <c:val>
            <c:numRef>
              <c:f>'X graphs'!$D$117:$D$125</c:f>
              <c:numCache>
                <c:formatCode>0.0</c:formatCode>
                <c:ptCount val="9"/>
                <c:pt idx="0">
                  <c:v>-0.43255813532242166</c:v>
                </c:pt>
                <c:pt idx="1">
                  <c:v>10.444270522559741</c:v>
                </c:pt>
                <c:pt idx="2">
                  <c:v>-0.28935854107531933</c:v>
                </c:pt>
                <c:pt idx="3">
                  <c:v>0.27822560091277537</c:v>
                </c:pt>
                <c:pt idx="4">
                  <c:v>-0.55432653937973708</c:v>
                </c:pt>
                <c:pt idx="5">
                  <c:v>-4.0157803601105933</c:v>
                </c:pt>
                <c:pt idx="6">
                  <c:v>0.77133193011264911</c:v>
                </c:pt>
                <c:pt idx="7">
                  <c:v>-0.19170654586627645</c:v>
                </c:pt>
                <c:pt idx="8">
                  <c:v>-6.0100979318308116</c:v>
                </c:pt>
              </c:numCache>
            </c:numRef>
          </c:val>
        </c:ser>
        <c:dLbls>
          <c:showLegendKey val="0"/>
          <c:showVal val="0"/>
          <c:showCatName val="0"/>
          <c:showSerName val="0"/>
          <c:showPercent val="0"/>
          <c:showBubbleSize val="0"/>
        </c:dLbls>
        <c:gapWidth val="49"/>
        <c:axId val="382197120"/>
        <c:axId val="382203392"/>
      </c:barChart>
      <c:catAx>
        <c:axId val="382197120"/>
        <c:scaling>
          <c:orientation val="minMax"/>
        </c:scaling>
        <c:delete val="0"/>
        <c:axPos val="b"/>
        <c:title>
          <c:tx>
            <c:rich>
              <a:bodyPr/>
              <a:lstStyle/>
              <a:p>
                <a:pPr>
                  <a:defRPr b="0"/>
                </a:pPr>
                <a:r>
                  <a:rPr lang="en-US" b="0"/>
                  <a:t>HS Section</a:t>
                </a:r>
              </a:p>
            </c:rich>
          </c:tx>
          <c:overlay val="0"/>
        </c:title>
        <c:numFmt formatCode="General" sourceLinked="1"/>
        <c:majorTickMark val="out"/>
        <c:minorTickMark val="none"/>
        <c:tickLblPos val="low"/>
        <c:crossAx val="382203392"/>
        <c:crosses val="autoZero"/>
        <c:auto val="1"/>
        <c:lblAlgn val="ctr"/>
        <c:lblOffset val="100"/>
        <c:noMultiLvlLbl val="0"/>
      </c:catAx>
      <c:valAx>
        <c:axId val="382203392"/>
        <c:scaling>
          <c:orientation val="minMax"/>
          <c:max val="12"/>
          <c:min val="-6"/>
        </c:scaling>
        <c:delete val="0"/>
        <c:axPos val="l"/>
        <c:majorGridlines/>
        <c:title>
          <c:tx>
            <c:rich>
              <a:bodyPr rot="-5400000" vert="horz"/>
              <a:lstStyle/>
              <a:p>
                <a:pPr>
                  <a:defRPr b="0"/>
                </a:pPr>
                <a:r>
                  <a:rPr lang="en-US" b="0"/>
                  <a:t>Percentage points</a:t>
                </a:r>
              </a:p>
            </c:rich>
          </c:tx>
          <c:overlay val="0"/>
        </c:title>
        <c:numFmt formatCode="0" sourceLinked="0"/>
        <c:majorTickMark val="out"/>
        <c:minorTickMark val="none"/>
        <c:tickLblPos val="nextTo"/>
        <c:crossAx val="38219712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pieChart>
        <c:varyColors val="1"/>
        <c:ser>
          <c:idx val="0"/>
          <c:order val="0"/>
          <c:dPt>
            <c:idx val="9"/>
            <c:bubble3D val="0"/>
            <c:spPr>
              <a:solidFill>
                <a:schemeClr val="bg1">
                  <a:lumMod val="75000"/>
                </a:schemeClr>
              </a:solidFill>
            </c:spPr>
          </c:dPt>
          <c:dLbls>
            <c:dLblPos val="bestFit"/>
            <c:showLegendKey val="0"/>
            <c:showVal val="0"/>
            <c:showCatName val="1"/>
            <c:showSerName val="0"/>
            <c:showPercent val="1"/>
            <c:showBubbleSize val="0"/>
            <c:separator> </c:separator>
            <c:showLeaderLines val="0"/>
          </c:dLbls>
          <c:cat>
            <c:strRef>
              <c:f>'X graphs'!$B$142:$B$151</c:f>
              <c:strCache>
                <c:ptCount val="10"/>
                <c:pt idx="0">
                  <c:v>Carpets</c:v>
                </c:pt>
                <c:pt idx="1">
                  <c:v>Dried grapes</c:v>
                </c:pt>
                <c:pt idx="2">
                  <c:v>Vegetable saps</c:v>
                </c:pt>
                <c:pt idx="3">
                  <c:v>Sesame seeds</c:v>
                </c:pt>
                <c:pt idx="4">
                  <c:v>Cumin seeds</c:v>
                </c:pt>
                <c:pt idx="5">
                  <c:v>Almonds</c:v>
                </c:pt>
                <c:pt idx="6">
                  <c:v>Pistachios</c:v>
                </c:pt>
                <c:pt idx="7">
                  <c:v>Fresh grapes</c:v>
                </c:pt>
                <c:pt idx="8">
                  <c:v>Figs</c:v>
                </c:pt>
                <c:pt idx="9">
                  <c:v>All other products</c:v>
                </c:pt>
              </c:strCache>
            </c:strRef>
          </c:cat>
          <c:val>
            <c:numRef>
              <c:f>'X graphs'!$C$142:$C$151</c:f>
              <c:numCache>
                <c:formatCode>_-* #,##0_-;\-* #,##0_-;_-* "-"??_-;_-@_-</c:formatCode>
                <c:ptCount val="10"/>
                <c:pt idx="0">
                  <c:v>63963.782666666666</c:v>
                </c:pt>
                <c:pt idx="1">
                  <c:v>37413.073666666663</c:v>
                </c:pt>
                <c:pt idx="2">
                  <c:v>29285.741999999998</c:v>
                </c:pt>
                <c:pt idx="3">
                  <c:v>21369.477999999999</c:v>
                </c:pt>
                <c:pt idx="4">
                  <c:v>21128.106333333333</c:v>
                </c:pt>
                <c:pt idx="5">
                  <c:v>12054.161333333332</c:v>
                </c:pt>
                <c:pt idx="6">
                  <c:v>9888.1309999999994</c:v>
                </c:pt>
                <c:pt idx="7">
                  <c:v>4710.0533333333333</c:v>
                </c:pt>
                <c:pt idx="8">
                  <c:v>4145.6899999999996</c:v>
                </c:pt>
                <c:pt idx="9">
                  <c:v>20384.506666666683</c:v>
                </c:pt>
              </c:numCache>
            </c:numRef>
          </c:val>
        </c:ser>
        <c:dLbls>
          <c:showLegendKey val="0"/>
          <c:showVal val="1"/>
          <c:showCatName val="0"/>
          <c:showSerName val="0"/>
          <c:showPercent val="0"/>
          <c:showBubbleSize val="0"/>
          <c:showLeaderLines val="0"/>
        </c:dLbls>
        <c:firstSliceAng val="0"/>
      </c:pieChart>
    </c:plotArea>
    <c:legend>
      <c:legendPos val="r"/>
      <c:layout>
        <c:manualLayout>
          <c:xMode val="edge"/>
          <c:yMode val="edge"/>
          <c:x val="0.5564170792117118"/>
          <c:y val="0.15635207057451153"/>
          <c:w val="0.31118991820907488"/>
          <c:h val="0.73041035922170239"/>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pieChart>
        <c:varyColors val="1"/>
        <c:ser>
          <c:idx val="0"/>
          <c:order val="0"/>
          <c:dPt>
            <c:idx val="9"/>
            <c:bubble3D val="0"/>
            <c:spPr>
              <a:solidFill>
                <a:schemeClr val="bg1">
                  <a:lumMod val="75000"/>
                </a:schemeClr>
              </a:solidFill>
            </c:spPr>
          </c:dPt>
          <c:dLbls>
            <c:showLegendKey val="0"/>
            <c:showVal val="0"/>
            <c:showCatName val="1"/>
            <c:showSerName val="0"/>
            <c:showPercent val="1"/>
            <c:showBubbleSize val="0"/>
            <c:separator> </c:separator>
            <c:showLeaderLines val="1"/>
          </c:dLbls>
          <c:cat>
            <c:strRef>
              <c:f>'X graphs'!$A$159:$A$168</c:f>
              <c:strCache>
                <c:ptCount val="10"/>
                <c:pt idx="0">
                  <c:v>Pakistan</c:v>
                </c:pt>
                <c:pt idx="1">
                  <c:v>India</c:v>
                </c:pt>
                <c:pt idx="2">
                  <c:v>Unspecified</c:v>
                </c:pt>
                <c:pt idx="3">
                  <c:v>Iran</c:v>
                </c:pt>
                <c:pt idx="4">
                  <c:v>Russia</c:v>
                </c:pt>
                <c:pt idx="5">
                  <c:v>Turkey</c:v>
                </c:pt>
                <c:pt idx="6">
                  <c:v>EU28</c:v>
                </c:pt>
                <c:pt idx="7">
                  <c:v>Iraq</c:v>
                </c:pt>
                <c:pt idx="8">
                  <c:v>China</c:v>
                </c:pt>
                <c:pt idx="9">
                  <c:v>All others</c:v>
                </c:pt>
              </c:strCache>
            </c:strRef>
          </c:cat>
          <c:val>
            <c:numRef>
              <c:f>'X graphs'!$B$159:$B$168</c:f>
              <c:numCache>
                <c:formatCode>_-* #,##0_-;\-* #,##0_-;_-* "-"??_-;_-@_-</c:formatCode>
                <c:ptCount val="10"/>
                <c:pt idx="0">
                  <c:v>177795.13766666665</c:v>
                </c:pt>
                <c:pt idx="1">
                  <c:v>68503.042333333331</c:v>
                </c:pt>
                <c:pt idx="2">
                  <c:v>41035.85833333333</c:v>
                </c:pt>
                <c:pt idx="3">
                  <c:v>25956.474333333335</c:v>
                </c:pt>
                <c:pt idx="4">
                  <c:v>20873.021666666667</c:v>
                </c:pt>
                <c:pt idx="5">
                  <c:v>15410.253999999999</c:v>
                </c:pt>
                <c:pt idx="6">
                  <c:v>12313.351999999999</c:v>
                </c:pt>
                <c:pt idx="7">
                  <c:v>8048.6126666666669</c:v>
                </c:pt>
                <c:pt idx="8">
                  <c:v>7453.4703333333337</c:v>
                </c:pt>
                <c:pt idx="9">
                  <c:v>20356.538000000004</c:v>
                </c:pt>
              </c:numCache>
            </c:numRef>
          </c:val>
        </c:ser>
        <c:dLbls>
          <c:showLegendKey val="0"/>
          <c:showVal val="1"/>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'X graphs'!$B$3</c:f>
              <c:strCache>
                <c:ptCount val="1"/>
                <c:pt idx="0">
                  <c:v>Exports</c:v>
                </c:pt>
              </c:strCache>
            </c:strRef>
          </c:tx>
          <c:marker>
            <c:symbol val="none"/>
          </c:marker>
          <c:cat>
            <c:numRef>
              <c:f>'X graphs'!$A$4:$A$8</c:f>
              <c:numCache>
                <c:formatCode>General</c:formatCode>
                <c:ptCount val="5"/>
                <c:pt idx="0">
                  <c:v>2008</c:v>
                </c:pt>
                <c:pt idx="1">
                  <c:v>2009</c:v>
                </c:pt>
                <c:pt idx="2">
                  <c:v>2010</c:v>
                </c:pt>
                <c:pt idx="3">
                  <c:v>2011</c:v>
                </c:pt>
                <c:pt idx="4">
                  <c:v>2012</c:v>
                </c:pt>
              </c:numCache>
            </c:numRef>
          </c:cat>
          <c:val>
            <c:numRef>
              <c:f>'X graphs'!$B$4:$B$8</c:f>
              <c:numCache>
                <c:formatCode>_-* #,##0_-;\-* #,##0_-;_-* "-"??_-;_-@_-</c:formatCode>
                <c:ptCount val="5"/>
                <c:pt idx="0">
                  <c:v>540065.59400000004</c:v>
                </c:pt>
                <c:pt idx="1">
                  <c:v>403441.00599999999</c:v>
                </c:pt>
                <c:pt idx="2">
                  <c:v>388483.63500000001</c:v>
                </c:pt>
                <c:pt idx="3">
                  <c:v>375850.935</c:v>
                </c:pt>
                <c:pt idx="4">
                  <c:v>428902.71</c:v>
                </c:pt>
              </c:numCache>
            </c:numRef>
          </c:val>
          <c:smooth val="0"/>
        </c:ser>
        <c:ser>
          <c:idx val="1"/>
          <c:order val="1"/>
          <c:tx>
            <c:strRef>
              <c:f>'X graphs'!$C$3</c:f>
              <c:strCache>
                <c:ptCount val="1"/>
                <c:pt idx="0">
                  <c:v>Imports</c:v>
                </c:pt>
              </c:strCache>
            </c:strRef>
          </c:tx>
          <c:spPr>
            <a:ln>
              <a:solidFill>
                <a:schemeClr val="accent6"/>
              </a:solidFill>
            </a:ln>
          </c:spPr>
          <c:marker>
            <c:symbol val="none"/>
          </c:marker>
          <c:cat>
            <c:numRef>
              <c:f>'X graphs'!$A$4:$A$8</c:f>
              <c:numCache>
                <c:formatCode>General</c:formatCode>
                <c:ptCount val="5"/>
                <c:pt idx="0">
                  <c:v>2008</c:v>
                </c:pt>
                <c:pt idx="1">
                  <c:v>2009</c:v>
                </c:pt>
                <c:pt idx="2">
                  <c:v>2010</c:v>
                </c:pt>
                <c:pt idx="3">
                  <c:v>2011</c:v>
                </c:pt>
                <c:pt idx="4">
                  <c:v>2012</c:v>
                </c:pt>
              </c:numCache>
            </c:numRef>
          </c:cat>
          <c:val>
            <c:numRef>
              <c:f>'X graphs'!$C$4:$C$8</c:f>
              <c:numCache>
                <c:formatCode>_-* #,##0_-;\-* #,##0_-;_-* "-"??_-;_-@_-</c:formatCode>
                <c:ptCount val="5"/>
                <c:pt idx="0">
                  <c:v>3019860.1290000002</c:v>
                </c:pt>
                <c:pt idx="1">
                  <c:v>3336434.781</c:v>
                </c:pt>
                <c:pt idx="2">
                  <c:v>5154249.8669999996</c:v>
                </c:pt>
                <c:pt idx="3">
                  <c:v>6390310.9469999997</c:v>
                </c:pt>
                <c:pt idx="4">
                  <c:v>6204984.1009999998</c:v>
                </c:pt>
              </c:numCache>
            </c:numRef>
          </c:val>
          <c:smooth val="0"/>
        </c:ser>
        <c:dLbls>
          <c:showLegendKey val="0"/>
          <c:showVal val="0"/>
          <c:showCatName val="0"/>
          <c:showSerName val="0"/>
          <c:showPercent val="0"/>
          <c:showBubbleSize val="0"/>
        </c:dLbls>
        <c:marker val="1"/>
        <c:smooth val="0"/>
        <c:axId val="383568512"/>
        <c:axId val="383574400"/>
      </c:lineChart>
      <c:catAx>
        <c:axId val="383568512"/>
        <c:scaling>
          <c:orientation val="minMax"/>
        </c:scaling>
        <c:delete val="0"/>
        <c:axPos val="b"/>
        <c:numFmt formatCode="General" sourceLinked="1"/>
        <c:majorTickMark val="out"/>
        <c:minorTickMark val="none"/>
        <c:tickLblPos val="nextTo"/>
        <c:crossAx val="383574400"/>
        <c:crosses val="autoZero"/>
        <c:auto val="1"/>
        <c:lblAlgn val="ctr"/>
        <c:lblOffset val="100"/>
        <c:noMultiLvlLbl val="0"/>
      </c:catAx>
      <c:valAx>
        <c:axId val="383574400"/>
        <c:scaling>
          <c:orientation val="minMax"/>
        </c:scaling>
        <c:delete val="0"/>
        <c:axPos val="l"/>
        <c:majorGridlines/>
        <c:title>
          <c:tx>
            <c:rich>
              <a:bodyPr rot="-5400000" vert="horz"/>
              <a:lstStyle/>
              <a:p>
                <a:pPr>
                  <a:defRPr b="0"/>
                </a:pPr>
                <a:r>
                  <a:rPr lang="en-US" b="0"/>
                  <a:t>US$ billion</a:t>
                </a:r>
              </a:p>
            </c:rich>
          </c:tx>
          <c:overlay val="0"/>
        </c:title>
        <c:numFmt formatCode="#,##0" sourceLinked="0"/>
        <c:majorTickMark val="out"/>
        <c:minorTickMark val="none"/>
        <c:tickLblPos val="nextTo"/>
        <c:crossAx val="383568512"/>
        <c:crosses val="autoZero"/>
        <c:crossBetween val="between"/>
        <c:dispUnits>
          <c:builtInUnit val="millions"/>
        </c:dispUnits>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a:pPr>
            <a:r>
              <a:rPr lang="en-US" sz="800" b="1"/>
              <a:t>2008</a:t>
            </a:r>
          </a:p>
        </c:rich>
      </c:tx>
      <c:overlay val="0"/>
    </c:title>
    <c:autoTitleDeleted val="0"/>
    <c:plotArea>
      <c:layout/>
      <c:bubbleChart>
        <c:varyColors val="0"/>
        <c:ser>
          <c:idx val="0"/>
          <c:order val="0"/>
          <c:spPr>
            <a:solidFill>
              <a:schemeClr val="accent2"/>
            </a:solidFill>
          </c:spPr>
          <c:invertIfNegative val="0"/>
          <c:dLbls>
            <c:txPr>
              <a:bodyPr/>
              <a:lstStyle/>
              <a:p>
                <a:pPr>
                  <a:defRPr sz="700"/>
                </a:pPr>
                <a:endParaRPr lang="en-US"/>
              </a:p>
            </c:txPr>
            <c:dLblPos val="ctr"/>
            <c:showLegendKey val="0"/>
            <c:showVal val="0"/>
            <c:showCatName val="0"/>
            <c:showSerName val="0"/>
            <c:showPercent val="0"/>
            <c:showBubbleSize val="1"/>
            <c:showLeaderLines val="0"/>
          </c:dLbls>
          <c:xVal>
            <c:numRef>
              <c:f>'M graphs'!$A$28:$A$48</c:f>
              <c:numCache>
                <c:formatCode>General</c:formatCode>
                <c:ptCount val="21"/>
                <c:pt idx="0">
                  <c:v>1</c:v>
                </c:pt>
                <c:pt idx="1">
                  <c:v>2</c:v>
                </c:pt>
                <c:pt idx="2">
                  <c:v>3</c:v>
                </c:pt>
                <c:pt idx="3">
                  <c:v>4</c:v>
                </c:pt>
                <c:pt idx="4">
                  <c:v>5</c:v>
                </c:pt>
                <c:pt idx="5">
                  <c:v>6</c:v>
                </c:pt>
                <c:pt idx="6">
                  <c:v>7</c:v>
                </c:pt>
                <c:pt idx="7">
                  <c:v>8</c:v>
                </c:pt>
                <c:pt idx="8">
                  <c:v>10</c:v>
                </c:pt>
                <c:pt idx="9">
                  <c:v>11</c:v>
                </c:pt>
                <c:pt idx="10">
                  <c:v>12</c:v>
                </c:pt>
                <c:pt idx="11">
                  <c:v>13</c:v>
                </c:pt>
                <c:pt idx="12">
                  <c:v>14</c:v>
                </c:pt>
                <c:pt idx="13">
                  <c:v>15</c:v>
                </c:pt>
                <c:pt idx="14">
                  <c:v>16</c:v>
                </c:pt>
                <c:pt idx="15">
                  <c:v>17</c:v>
                </c:pt>
                <c:pt idx="16">
                  <c:v>18</c:v>
                </c:pt>
                <c:pt idx="17">
                  <c:v>20</c:v>
                </c:pt>
                <c:pt idx="18">
                  <c:v>21</c:v>
                </c:pt>
              </c:numCache>
            </c:numRef>
          </c:xVal>
          <c:yVal>
            <c:numRef>
              <c:f>'M graphs'!$B$28:$B$48</c:f>
              <c:numCache>
                <c:formatCode>0.0%</c:formatCode>
                <c:ptCount val="21"/>
                <c:pt idx="0">
                  <c:v>1.3016276821100075E-2</c:v>
                </c:pt>
                <c:pt idx="1">
                  <c:v>0.13944227692280178</c:v>
                </c:pt>
                <c:pt idx="2">
                  <c:v>0.10632492142793395</c:v>
                </c:pt>
                <c:pt idx="3">
                  <c:v>8.2898673132607306E-2</c:v>
                </c:pt>
                <c:pt idx="4">
                  <c:v>3.5408020663058599E-2</c:v>
                </c:pt>
                <c:pt idx="5">
                  <c:v>3.0720996852364752E-2</c:v>
                </c:pt>
                <c:pt idx="6">
                  <c:v>8.253460726505113E-2</c:v>
                </c:pt>
                <c:pt idx="7">
                  <c:v>1.4208292926154947E-3</c:v>
                </c:pt>
                <c:pt idx="8">
                  <c:v>9.2391121729397466E-3</c:v>
                </c:pt>
                <c:pt idx="9">
                  <c:v>4.7667766685840052E-2</c:v>
                </c:pt>
                <c:pt idx="10">
                  <c:v>5.2427548561648982E-3</c:v>
                </c:pt>
                <c:pt idx="11">
                  <c:v>0</c:v>
                </c:pt>
                <c:pt idx="12">
                  <c:v>6.2923737317082734E-3</c:v>
                </c:pt>
                <c:pt idx="13">
                  <c:v>2.9657013966849104E-2</c:v>
                </c:pt>
                <c:pt idx="14">
                  <c:v>5.2051285890196329E-2</c:v>
                </c:pt>
                <c:pt idx="15">
                  <c:v>6.1972531223844038E-2</c:v>
                </c:pt>
                <c:pt idx="16">
                  <c:v>2.9619251036092566E-2</c:v>
                </c:pt>
                <c:pt idx="17">
                  <c:v>3.12671751244358E-7</c:v>
                </c:pt>
                <c:pt idx="18">
                  <c:v>0.26649099538708071</c:v>
                </c:pt>
              </c:numCache>
            </c:numRef>
          </c:yVal>
          <c:bubbleSize>
            <c:numRef>
              <c:f>'M graphs'!$C$28:$C$48</c:f>
              <c:numCache>
                <c:formatCode>General</c:formatCode>
                <c:ptCount val="21"/>
                <c:pt idx="0">
                  <c:v>6</c:v>
                </c:pt>
                <c:pt idx="1">
                  <c:v>7</c:v>
                </c:pt>
                <c:pt idx="2">
                  <c:v>1</c:v>
                </c:pt>
                <c:pt idx="3">
                  <c:v>4</c:v>
                </c:pt>
                <c:pt idx="4">
                  <c:v>3</c:v>
                </c:pt>
                <c:pt idx="5">
                  <c:v>3</c:v>
                </c:pt>
                <c:pt idx="6">
                  <c:v>5</c:v>
                </c:pt>
                <c:pt idx="7">
                  <c:v>2</c:v>
                </c:pt>
                <c:pt idx="8">
                  <c:v>2</c:v>
                </c:pt>
                <c:pt idx="9">
                  <c:v>3</c:v>
                </c:pt>
                <c:pt idx="10">
                  <c:v>1</c:v>
                </c:pt>
                <c:pt idx="11">
                  <c:v>0</c:v>
                </c:pt>
                <c:pt idx="12">
                  <c:v>1</c:v>
                </c:pt>
                <c:pt idx="13">
                  <c:v>4</c:v>
                </c:pt>
                <c:pt idx="14">
                  <c:v>10</c:v>
                </c:pt>
                <c:pt idx="15">
                  <c:v>3</c:v>
                </c:pt>
                <c:pt idx="16">
                  <c:v>3</c:v>
                </c:pt>
                <c:pt idx="17">
                  <c:v>1</c:v>
                </c:pt>
                <c:pt idx="18">
                  <c:v>1</c:v>
                </c:pt>
              </c:numCache>
            </c:numRef>
          </c:bubbleSize>
          <c:bubble3D val="1"/>
        </c:ser>
        <c:dLbls>
          <c:showLegendKey val="0"/>
          <c:showVal val="1"/>
          <c:showCatName val="0"/>
          <c:showSerName val="0"/>
          <c:showPercent val="0"/>
          <c:showBubbleSize val="0"/>
        </c:dLbls>
        <c:bubbleScale val="100"/>
        <c:showNegBubbles val="0"/>
        <c:axId val="404993920"/>
        <c:axId val="404997248"/>
      </c:bubbleChart>
      <c:valAx>
        <c:axId val="404993920"/>
        <c:scaling>
          <c:orientation val="minMax"/>
          <c:max val="21"/>
          <c:min val="0"/>
        </c:scaling>
        <c:delete val="0"/>
        <c:axPos val="b"/>
        <c:majorGridlines/>
        <c:title>
          <c:tx>
            <c:rich>
              <a:bodyPr/>
              <a:lstStyle/>
              <a:p>
                <a:pPr>
                  <a:defRPr b="0"/>
                </a:pPr>
                <a:r>
                  <a:rPr lang="en-US" b="0"/>
                  <a:t>HS Section</a:t>
                </a:r>
              </a:p>
            </c:rich>
          </c:tx>
          <c:overlay val="0"/>
        </c:title>
        <c:numFmt formatCode="General" sourceLinked="1"/>
        <c:majorTickMark val="out"/>
        <c:minorTickMark val="none"/>
        <c:tickLblPos val="low"/>
        <c:crossAx val="404997248"/>
        <c:crosses val="autoZero"/>
        <c:crossBetween val="midCat"/>
        <c:majorUnit val="1"/>
      </c:valAx>
      <c:valAx>
        <c:axId val="404997248"/>
        <c:scaling>
          <c:orientation val="minMax"/>
          <c:min val="0"/>
        </c:scaling>
        <c:delete val="0"/>
        <c:axPos val="l"/>
        <c:majorGridlines/>
        <c:title>
          <c:tx>
            <c:rich>
              <a:bodyPr rot="-5400000" vert="horz"/>
              <a:lstStyle/>
              <a:p>
                <a:pPr>
                  <a:defRPr b="0"/>
                </a:pPr>
                <a:r>
                  <a:rPr lang="en-US" b="0"/>
                  <a:t>Share</a:t>
                </a:r>
                <a:r>
                  <a:rPr lang="en-US" b="0" baseline="0"/>
                  <a:t> of total import value</a:t>
                </a:r>
                <a:endParaRPr lang="en-US" b="0"/>
              </a:p>
            </c:rich>
          </c:tx>
          <c:overlay val="0"/>
        </c:title>
        <c:numFmt formatCode="0%" sourceLinked="0"/>
        <c:majorTickMark val="out"/>
        <c:minorTickMark val="none"/>
        <c:tickLblPos val="nextTo"/>
        <c:crossAx val="404993920"/>
        <c:crosses val="autoZero"/>
        <c:crossBetween val="midCat"/>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a:pPr>
            <a:r>
              <a:rPr lang="en-US" sz="800" b="1"/>
              <a:t>Average 2009-12</a:t>
            </a:r>
          </a:p>
        </c:rich>
      </c:tx>
      <c:overlay val="0"/>
    </c:title>
    <c:autoTitleDeleted val="0"/>
    <c:plotArea>
      <c:layout/>
      <c:bubbleChart>
        <c:varyColors val="0"/>
        <c:ser>
          <c:idx val="0"/>
          <c:order val="0"/>
          <c:spPr>
            <a:solidFill>
              <a:schemeClr val="accent2"/>
            </a:solidFill>
          </c:spPr>
          <c:invertIfNegative val="0"/>
          <c:dLbls>
            <c:txPr>
              <a:bodyPr/>
              <a:lstStyle/>
              <a:p>
                <a:pPr>
                  <a:defRPr sz="700"/>
                </a:pPr>
                <a:endParaRPr lang="en-US"/>
              </a:p>
            </c:txPr>
            <c:dLblPos val="ctr"/>
            <c:showLegendKey val="0"/>
            <c:showVal val="0"/>
            <c:showCatName val="0"/>
            <c:showSerName val="0"/>
            <c:showPercent val="0"/>
            <c:showBubbleSize val="1"/>
            <c:showLeaderLines val="0"/>
          </c:dLbls>
          <c:xVal>
            <c:numRef>
              <c:f>'M graphs'!$A$52:$A$72</c:f>
              <c:numCache>
                <c:formatCode>General</c:formatCode>
                <c:ptCount val="21"/>
                <c:pt idx="0">
                  <c:v>1</c:v>
                </c:pt>
                <c:pt idx="1">
                  <c:v>2</c:v>
                </c:pt>
                <c:pt idx="2">
                  <c:v>3</c:v>
                </c:pt>
                <c:pt idx="3">
                  <c:v>4</c:v>
                </c:pt>
                <c:pt idx="4">
                  <c:v>5</c:v>
                </c:pt>
                <c:pt idx="5">
                  <c:v>6</c:v>
                </c:pt>
                <c:pt idx="6">
                  <c:v>7</c:v>
                </c:pt>
                <c:pt idx="7">
                  <c:v>8</c:v>
                </c:pt>
                <c:pt idx="8">
                  <c:v>10</c:v>
                </c:pt>
                <c:pt idx="9">
                  <c:v>11</c:v>
                </c:pt>
                <c:pt idx="10">
                  <c:v>12</c:v>
                </c:pt>
                <c:pt idx="11">
                  <c:v>13</c:v>
                </c:pt>
                <c:pt idx="12">
                  <c:v>14</c:v>
                </c:pt>
                <c:pt idx="13">
                  <c:v>15</c:v>
                </c:pt>
                <c:pt idx="14">
                  <c:v>16</c:v>
                </c:pt>
                <c:pt idx="15">
                  <c:v>17</c:v>
                </c:pt>
                <c:pt idx="16">
                  <c:v>18</c:v>
                </c:pt>
                <c:pt idx="17">
                  <c:v>20</c:v>
                </c:pt>
                <c:pt idx="18">
                  <c:v>21</c:v>
                </c:pt>
              </c:numCache>
            </c:numRef>
          </c:xVal>
          <c:yVal>
            <c:numRef>
              <c:f>'M graphs'!$B$52:$B$72</c:f>
              <c:numCache>
                <c:formatCode>0.0%</c:formatCode>
                <c:ptCount val="21"/>
                <c:pt idx="0">
                  <c:v>9.072457538734183E-3</c:v>
                </c:pt>
                <c:pt idx="1">
                  <c:v>0.11335064156247174</c:v>
                </c:pt>
                <c:pt idx="2">
                  <c:v>3.0270218118910872E-2</c:v>
                </c:pt>
                <c:pt idx="3">
                  <c:v>7.3715772301009772E-2</c:v>
                </c:pt>
                <c:pt idx="4">
                  <c:v>0.51200346850804024</c:v>
                </c:pt>
                <c:pt idx="5">
                  <c:v>2.1896975848848511E-2</c:v>
                </c:pt>
                <c:pt idx="6">
                  <c:v>1.8295017588034677E-2</c:v>
                </c:pt>
                <c:pt idx="7">
                  <c:v>1.5598250529001679E-3</c:v>
                </c:pt>
                <c:pt idx="8">
                  <c:v>6.1372682150925284E-3</c:v>
                </c:pt>
                <c:pt idx="9">
                  <c:v>4.3863904309009577E-2</c:v>
                </c:pt>
                <c:pt idx="10">
                  <c:v>6.2535552897219409E-3</c:v>
                </c:pt>
                <c:pt idx="11">
                  <c:v>5.0387085091137956E-2</c:v>
                </c:pt>
                <c:pt idx="12">
                  <c:v>2.9788659846446525E-3</c:v>
                </c:pt>
                <c:pt idx="13">
                  <c:v>1.9505018913967182E-2</c:v>
                </c:pt>
                <c:pt idx="14">
                  <c:v>3.9124002249414092E-2</c:v>
                </c:pt>
                <c:pt idx="15">
                  <c:v>3.2897398325111175E-2</c:v>
                </c:pt>
                <c:pt idx="16">
                  <c:v>1.8687738397851386E-2</c:v>
                </c:pt>
                <c:pt idx="17">
                  <c:v>7.8670509908873728E-7</c:v>
                </c:pt>
                <c:pt idx="18">
                  <c:v>0</c:v>
                </c:pt>
              </c:numCache>
            </c:numRef>
          </c:yVal>
          <c:bubbleSize>
            <c:numRef>
              <c:f>'M graphs'!$C$52:$C$72</c:f>
              <c:numCache>
                <c:formatCode>General</c:formatCode>
                <c:ptCount val="21"/>
                <c:pt idx="0">
                  <c:v>7</c:v>
                </c:pt>
                <c:pt idx="1">
                  <c:v>6</c:v>
                </c:pt>
                <c:pt idx="2">
                  <c:v>1</c:v>
                </c:pt>
                <c:pt idx="3">
                  <c:v>5</c:v>
                </c:pt>
                <c:pt idx="4">
                  <c:v>7</c:v>
                </c:pt>
                <c:pt idx="5">
                  <c:v>3</c:v>
                </c:pt>
                <c:pt idx="6">
                  <c:v>5</c:v>
                </c:pt>
                <c:pt idx="7">
                  <c:v>2</c:v>
                </c:pt>
                <c:pt idx="8">
                  <c:v>2</c:v>
                </c:pt>
                <c:pt idx="9">
                  <c:v>2</c:v>
                </c:pt>
                <c:pt idx="10">
                  <c:v>1</c:v>
                </c:pt>
                <c:pt idx="11">
                  <c:v>1</c:v>
                </c:pt>
                <c:pt idx="12">
                  <c:v>1</c:v>
                </c:pt>
                <c:pt idx="13">
                  <c:v>4</c:v>
                </c:pt>
                <c:pt idx="14">
                  <c:v>11</c:v>
                </c:pt>
                <c:pt idx="15">
                  <c:v>3</c:v>
                </c:pt>
                <c:pt idx="16">
                  <c:v>3</c:v>
                </c:pt>
                <c:pt idx="17">
                  <c:v>1</c:v>
                </c:pt>
                <c:pt idx="18">
                  <c:v>0</c:v>
                </c:pt>
              </c:numCache>
            </c:numRef>
          </c:bubbleSize>
          <c:bubble3D val="1"/>
        </c:ser>
        <c:dLbls>
          <c:showLegendKey val="0"/>
          <c:showVal val="1"/>
          <c:showCatName val="0"/>
          <c:showSerName val="0"/>
          <c:showPercent val="0"/>
          <c:showBubbleSize val="0"/>
        </c:dLbls>
        <c:bubbleScale val="100"/>
        <c:showNegBubbles val="0"/>
        <c:axId val="405082880"/>
        <c:axId val="405102592"/>
      </c:bubbleChart>
      <c:valAx>
        <c:axId val="405082880"/>
        <c:scaling>
          <c:orientation val="minMax"/>
          <c:max val="21"/>
          <c:min val="0"/>
        </c:scaling>
        <c:delete val="0"/>
        <c:axPos val="b"/>
        <c:majorGridlines/>
        <c:title>
          <c:tx>
            <c:rich>
              <a:bodyPr/>
              <a:lstStyle/>
              <a:p>
                <a:pPr>
                  <a:defRPr b="0"/>
                </a:pPr>
                <a:r>
                  <a:rPr lang="en-US" b="0"/>
                  <a:t>HS Section</a:t>
                </a:r>
              </a:p>
            </c:rich>
          </c:tx>
          <c:overlay val="0"/>
        </c:title>
        <c:numFmt formatCode="General" sourceLinked="1"/>
        <c:majorTickMark val="out"/>
        <c:minorTickMark val="none"/>
        <c:tickLblPos val="low"/>
        <c:crossAx val="405102592"/>
        <c:crosses val="autoZero"/>
        <c:crossBetween val="midCat"/>
        <c:majorUnit val="1"/>
      </c:valAx>
      <c:valAx>
        <c:axId val="405102592"/>
        <c:scaling>
          <c:orientation val="minMax"/>
          <c:min val="0"/>
        </c:scaling>
        <c:delete val="0"/>
        <c:axPos val="l"/>
        <c:majorGridlines/>
        <c:title>
          <c:tx>
            <c:rich>
              <a:bodyPr rot="-5400000" vert="horz"/>
              <a:lstStyle/>
              <a:p>
                <a:pPr>
                  <a:defRPr b="0"/>
                </a:pPr>
                <a:r>
                  <a:rPr lang="en-US" b="0"/>
                  <a:t>Share</a:t>
                </a:r>
                <a:r>
                  <a:rPr lang="en-US" b="0" baseline="0"/>
                  <a:t> of total import value</a:t>
                </a:r>
                <a:endParaRPr lang="en-US" b="0"/>
              </a:p>
            </c:rich>
          </c:tx>
          <c:overlay val="0"/>
        </c:title>
        <c:numFmt formatCode="0%" sourceLinked="0"/>
        <c:majorTickMark val="out"/>
        <c:minorTickMark val="none"/>
        <c:tickLblPos val="nextTo"/>
        <c:crossAx val="405082880"/>
        <c:crosses val="autoZero"/>
        <c:crossBetween val="midCat"/>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4</xdr:col>
      <xdr:colOff>0</xdr:colOff>
      <xdr:row>40</xdr:row>
      <xdr:rowOff>0</xdr:rowOff>
    </xdr:from>
    <xdr:to>
      <xdr:col>15</xdr:col>
      <xdr:colOff>14288</xdr:colOff>
      <xdr:row>57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63</xdr:row>
      <xdr:rowOff>0</xdr:rowOff>
    </xdr:from>
    <xdr:to>
      <xdr:col>15</xdr:col>
      <xdr:colOff>14288</xdr:colOff>
      <xdr:row>80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90487</xdr:colOff>
      <xdr:row>92</xdr:row>
      <xdr:rowOff>95250</xdr:rowOff>
    </xdr:from>
    <xdr:to>
      <xdr:col>12</xdr:col>
      <xdr:colOff>395287</xdr:colOff>
      <xdr:row>110</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61912</xdr:colOff>
      <xdr:row>117</xdr:row>
      <xdr:rowOff>76200</xdr:rowOff>
    </xdr:from>
    <xdr:to>
      <xdr:col>13</xdr:col>
      <xdr:colOff>366712</xdr:colOff>
      <xdr:row>135</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141</xdr:row>
      <xdr:rowOff>0</xdr:rowOff>
    </xdr:from>
    <xdr:to>
      <xdr:col>14</xdr:col>
      <xdr:colOff>433388</xdr:colOff>
      <xdr:row>157</xdr:row>
      <xdr:rowOff>142875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0</xdr:colOff>
      <xdr:row>160</xdr:row>
      <xdr:rowOff>0</xdr:rowOff>
    </xdr:from>
    <xdr:to>
      <xdr:col>14</xdr:col>
      <xdr:colOff>433388</xdr:colOff>
      <xdr:row>176</xdr:row>
      <xdr:rowOff>142875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3</xdr:col>
      <xdr:colOff>224790</xdr:colOff>
      <xdr:row>2</xdr:row>
      <xdr:rowOff>0</xdr:rowOff>
    </xdr:from>
    <xdr:to>
      <xdr:col>12</xdr:col>
      <xdr:colOff>0</xdr:colOff>
      <xdr:row>15</xdr:row>
      <xdr:rowOff>150960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26</xdr:row>
      <xdr:rowOff>0</xdr:rowOff>
    </xdr:from>
    <xdr:to>
      <xdr:col>15</xdr:col>
      <xdr:colOff>14288</xdr:colOff>
      <xdr:row>43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49</xdr:row>
      <xdr:rowOff>0</xdr:rowOff>
    </xdr:from>
    <xdr:to>
      <xdr:col>15</xdr:col>
      <xdr:colOff>14288</xdr:colOff>
      <xdr:row>66</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78</xdr:row>
      <xdr:rowOff>0</xdr:rowOff>
    </xdr:from>
    <xdr:to>
      <xdr:col>12</xdr:col>
      <xdr:colOff>304800</xdr:colOff>
      <xdr:row>96</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61912</xdr:colOff>
      <xdr:row>102</xdr:row>
      <xdr:rowOff>76200</xdr:rowOff>
    </xdr:from>
    <xdr:to>
      <xdr:col>13</xdr:col>
      <xdr:colOff>366712</xdr:colOff>
      <xdr:row>120</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125</xdr:row>
      <xdr:rowOff>0</xdr:rowOff>
    </xdr:from>
    <xdr:to>
      <xdr:col>17</xdr:col>
      <xdr:colOff>128588</xdr:colOff>
      <xdr:row>141</xdr:row>
      <xdr:rowOff>142875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146</xdr:row>
      <xdr:rowOff>0</xdr:rowOff>
    </xdr:from>
    <xdr:to>
      <xdr:col>17</xdr:col>
      <xdr:colOff>128588</xdr:colOff>
      <xdr:row>162</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7</xdr:col>
      <xdr:colOff>45720</xdr:colOff>
      <xdr:row>38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0</xdr:colOff>
      <xdr:row>20</xdr:row>
      <xdr:rowOff>0</xdr:rowOff>
    </xdr:from>
    <xdr:to>
      <xdr:col>23</xdr:col>
      <xdr:colOff>45720</xdr:colOff>
      <xdr:row>40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710293</xdr:colOff>
      <xdr:row>80</xdr:row>
      <xdr:rowOff>3265</xdr:rowOff>
    </xdr:from>
    <xdr:to>
      <xdr:col>12</xdr:col>
      <xdr:colOff>0</xdr:colOff>
      <xdr:row>95</xdr:row>
      <xdr:rowOff>142240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26126</xdr:colOff>
      <xdr:row>20</xdr:row>
      <xdr:rowOff>125187</xdr:rowOff>
    </xdr:from>
    <xdr:to>
      <xdr:col>24</xdr:col>
      <xdr:colOff>619759</xdr:colOff>
      <xdr:row>38</xdr:row>
      <xdr:rowOff>30481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611414</xdr:colOff>
      <xdr:row>41</xdr:row>
      <xdr:rowOff>145324</xdr:rowOff>
    </xdr:from>
    <xdr:to>
      <xdr:col>24</xdr:col>
      <xdr:colOff>629919</xdr:colOff>
      <xdr:row>58</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60</xdr:row>
      <xdr:rowOff>0</xdr:rowOff>
    </xdr:from>
    <xdr:to>
      <xdr:col>26</xdr:col>
      <xdr:colOff>588010</xdr:colOff>
      <xdr:row>79</xdr:row>
      <xdr:rowOff>33746</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20320</xdr:colOff>
      <xdr:row>60</xdr:row>
      <xdr:rowOff>0</xdr:rowOff>
    </xdr:from>
    <xdr:to>
      <xdr:col>34</xdr:col>
      <xdr:colOff>306070</xdr:colOff>
      <xdr:row>79</xdr:row>
      <xdr:rowOff>33746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0</xdr:colOff>
      <xdr:row>1</xdr:row>
      <xdr:rowOff>0</xdr:rowOff>
    </xdr:from>
    <xdr:to>
      <xdr:col>26</xdr:col>
      <xdr:colOff>285750</xdr:colOff>
      <xdr:row>19</xdr:row>
      <xdr:rowOff>48986</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274320</xdr:colOff>
      <xdr:row>0</xdr:row>
      <xdr:rowOff>111760</xdr:rowOff>
    </xdr:from>
    <xdr:to>
      <xdr:col>33</xdr:col>
      <xdr:colOff>560070</xdr:colOff>
      <xdr:row>19</xdr:row>
      <xdr:rowOff>8346</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xdr:colOff>
      <xdr:row>7</xdr:row>
      <xdr:rowOff>0</xdr:rowOff>
    </xdr:from>
    <xdr:to>
      <xdr:col>4</xdr:col>
      <xdr:colOff>741681</xdr:colOff>
      <xdr:row>25</xdr:row>
      <xdr:rowOff>132080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32</xdr:row>
      <xdr:rowOff>1</xdr:rowOff>
    </xdr:from>
    <xdr:to>
      <xdr:col>5</xdr:col>
      <xdr:colOff>20320</xdr:colOff>
      <xdr:row>50</xdr:row>
      <xdr:rowOff>10161</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58</xdr:row>
      <xdr:rowOff>0</xdr:rowOff>
    </xdr:from>
    <xdr:to>
      <xdr:col>4</xdr:col>
      <xdr:colOff>741680</xdr:colOff>
      <xdr:row>76</xdr:row>
      <xdr:rowOff>48986</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0</xdr:colOff>
      <xdr:row>100</xdr:row>
      <xdr:rowOff>1</xdr:rowOff>
    </xdr:from>
    <xdr:to>
      <xdr:col>11</xdr:col>
      <xdr:colOff>599440</xdr:colOff>
      <xdr:row>116</xdr:row>
      <xdr:rowOff>1</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182880</xdr:colOff>
      <xdr:row>17</xdr:row>
      <xdr:rowOff>106680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imf.org/external/np/res/dfidimf/diversification.htm" TargetMode="External"/><Relationship Id="rId1" Type="http://schemas.openxmlformats.org/officeDocument/2006/relationships/hyperlink" Target="http://www.imf.org/external/np/res/dfidimf/diversificatio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tabSelected="1" workbookViewId="0">
      <selection activeCell="A8" sqref="A8"/>
    </sheetView>
  </sheetViews>
  <sheetFormatPr defaultColWidth="9.140625" defaultRowHeight="12" x14ac:dyDescent="0.25"/>
  <cols>
    <col min="1" max="1" width="13.42578125" style="1" customWidth="1"/>
    <col min="2" max="2" width="14.42578125" style="1" customWidth="1"/>
    <col min="3" max="3" width="53.140625" style="1" customWidth="1"/>
    <col min="4" max="16384" width="9.140625" style="1"/>
  </cols>
  <sheetData>
    <row r="1" spans="1:3" ht="15" x14ac:dyDescent="0.2">
      <c r="A1" s="3" t="s">
        <v>383</v>
      </c>
      <c r="C1" s="175" t="s">
        <v>387</v>
      </c>
    </row>
    <row r="3" spans="1:3" s="176" customFormat="1" ht="19.2" customHeight="1" x14ac:dyDescent="0.2">
      <c r="A3" s="176" t="s">
        <v>384</v>
      </c>
      <c r="B3" s="176" t="s">
        <v>385</v>
      </c>
      <c r="C3" s="176" t="s">
        <v>386</v>
      </c>
    </row>
    <row r="4" spans="1:3" x14ac:dyDescent="0.2">
      <c r="A4" s="1" t="s">
        <v>388</v>
      </c>
      <c r="B4" s="1" t="s">
        <v>389</v>
      </c>
      <c r="C4" s="1" t="s">
        <v>390</v>
      </c>
    </row>
    <row r="5" spans="1:3" x14ac:dyDescent="0.25">
      <c r="A5" s="1" t="s">
        <v>402</v>
      </c>
      <c r="B5" s="1" t="s">
        <v>403</v>
      </c>
      <c r="C5" s="1" t="s">
        <v>404</v>
      </c>
    </row>
    <row r="6" spans="1:3" x14ac:dyDescent="0.25">
      <c r="A6" s="1" t="s">
        <v>530</v>
      </c>
      <c r="B6" s="1" t="s">
        <v>403</v>
      </c>
      <c r="C6" s="72" t="s">
        <v>528</v>
      </c>
    </row>
    <row r="7" spans="1:3" x14ac:dyDescent="0.25">
      <c r="A7" s="1" t="s">
        <v>529</v>
      </c>
      <c r="B7" s="1" t="s">
        <v>403</v>
      </c>
      <c r="C7" s="1" t="s">
        <v>531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W26"/>
  <sheetViews>
    <sheetView showGridLines="0" zoomScaleNormal="100" zoomScalePageLayoutView="55" workbookViewId="0">
      <pane xSplit="3" topLeftCell="D1" activePane="topRight" state="frozen"/>
      <selection pane="topRight" activeCell="A29" sqref="A29"/>
    </sheetView>
  </sheetViews>
  <sheetFormatPr defaultColWidth="15.7109375" defaultRowHeight="12" x14ac:dyDescent="0.25"/>
  <cols>
    <col min="1" max="1" width="15.7109375" style="103"/>
    <col min="2" max="2" width="6.42578125" style="103" customWidth="1"/>
    <col min="3" max="3" width="51.140625" style="103" customWidth="1"/>
    <col min="4" max="5" width="11.42578125" style="103" bestFit="1" customWidth="1"/>
    <col min="6" max="7" width="12.42578125" style="103" bestFit="1" customWidth="1"/>
    <col min="8" max="8" width="2.42578125" style="104" customWidth="1"/>
    <col min="9" max="10" width="10.28515625" style="103" bestFit="1" customWidth="1"/>
    <col min="11" max="11" width="2.42578125" style="104" customWidth="1"/>
    <col min="12" max="15" width="8.42578125" style="103" customWidth="1"/>
    <col min="16" max="16" width="2.42578125" style="104" customWidth="1"/>
    <col min="17" max="20" width="12.85546875" style="103" customWidth="1"/>
    <col min="21" max="21" width="2.42578125" style="104" customWidth="1"/>
    <col min="22" max="25" width="8.140625" style="103" customWidth="1"/>
    <col min="26" max="26" width="2.42578125" style="104" customWidth="1"/>
    <col min="27" max="28" width="10.42578125" style="103" bestFit="1" customWidth="1"/>
    <col min="29" max="30" width="11.42578125" style="103" bestFit="1" customWidth="1"/>
    <col min="31" max="31" width="2.42578125" style="104" customWidth="1"/>
    <col min="32" max="33" width="10.28515625" style="103" bestFit="1" customWidth="1"/>
    <col min="34" max="34" width="2.42578125" style="104" customWidth="1"/>
    <col min="35" max="38" width="8" style="103" customWidth="1"/>
    <col min="39" max="39" width="2.42578125" style="104" customWidth="1"/>
    <col min="40" max="41" width="13.140625" style="103" bestFit="1" customWidth="1"/>
    <col min="42" max="43" width="14.140625" style="103" bestFit="1" customWidth="1"/>
    <col min="44" max="44" width="2.42578125" style="104" customWidth="1"/>
    <col min="45" max="48" width="7.28515625" style="103" customWidth="1"/>
    <col min="49" max="49" width="2.42578125" style="104" customWidth="1"/>
    <col min="50" max="50" width="13.140625" style="103" bestFit="1" customWidth="1"/>
    <col min="51" max="51" width="13.85546875" style="103" customWidth="1"/>
    <col min="52" max="53" width="14.140625" style="103" bestFit="1" customWidth="1"/>
    <col min="54" max="54" width="2.42578125" style="103" customWidth="1"/>
    <col min="55" max="56" width="10.28515625" style="103" bestFit="1" customWidth="1"/>
    <col min="57" max="58" width="15.7109375" style="103"/>
    <col min="59" max="59" width="3.42578125" style="103" customWidth="1"/>
    <col min="60" max="16384" width="15.7109375" style="103"/>
  </cols>
  <sheetData>
    <row r="1" spans="1:75" ht="15" x14ac:dyDescent="0.2">
      <c r="A1" s="161" t="s">
        <v>322</v>
      </c>
      <c r="B1" s="162"/>
    </row>
    <row r="2" spans="1:75" x14ac:dyDescent="0.2">
      <c r="A2" s="163" t="s">
        <v>241</v>
      </c>
      <c r="B2" s="163" t="s">
        <v>323</v>
      </c>
    </row>
    <row r="3" spans="1:75" x14ac:dyDescent="0.2">
      <c r="A3" s="164" t="s">
        <v>324</v>
      </c>
      <c r="B3" s="165" t="s">
        <v>350</v>
      </c>
    </row>
    <row r="4" spans="1:75" ht="14.4" x14ac:dyDescent="0.25">
      <c r="A4" s="166" t="s">
        <v>325</v>
      </c>
    </row>
    <row r="5" spans="1:75" s="189" customFormat="1" ht="23.4" customHeight="1" x14ac:dyDescent="0.25">
      <c r="A5" s="261" t="s">
        <v>326</v>
      </c>
      <c r="B5" s="261" t="s">
        <v>294</v>
      </c>
      <c r="C5" s="188"/>
      <c r="D5" s="263" t="s">
        <v>327</v>
      </c>
      <c r="E5" s="263"/>
      <c r="F5" s="263"/>
      <c r="G5" s="263"/>
      <c r="H5" s="188"/>
      <c r="I5" s="264" t="s">
        <v>328</v>
      </c>
      <c r="J5" s="266"/>
      <c r="K5" s="188"/>
      <c r="L5" s="270" t="s">
        <v>395</v>
      </c>
      <c r="M5" s="270"/>
      <c r="N5" s="270"/>
      <c r="O5" s="270"/>
      <c r="P5" s="188"/>
      <c r="Q5" s="188"/>
      <c r="R5" s="188"/>
      <c r="S5" s="188"/>
      <c r="T5" s="188"/>
      <c r="U5" s="188"/>
      <c r="V5" s="188"/>
      <c r="W5" s="188"/>
      <c r="X5" s="188"/>
      <c r="Y5" s="188"/>
      <c r="Z5" s="188"/>
      <c r="AA5" s="263" t="s">
        <v>329</v>
      </c>
      <c r="AB5" s="263"/>
      <c r="AC5" s="263"/>
      <c r="AD5" s="263"/>
      <c r="AE5" s="188"/>
      <c r="AF5" s="264" t="s">
        <v>330</v>
      </c>
      <c r="AG5" s="266"/>
      <c r="AH5" s="188"/>
      <c r="AI5" s="264" t="s">
        <v>396</v>
      </c>
      <c r="AJ5" s="265"/>
      <c r="AK5" s="265"/>
      <c r="AL5" s="266"/>
      <c r="AX5" s="263" t="s">
        <v>397</v>
      </c>
      <c r="AY5" s="263"/>
      <c r="AZ5" s="263"/>
      <c r="BA5" s="263"/>
      <c r="BC5" s="263" t="s">
        <v>398</v>
      </c>
      <c r="BD5" s="263"/>
      <c r="BE5" s="263"/>
      <c r="BF5" s="263"/>
      <c r="BH5" s="263" t="s">
        <v>399</v>
      </c>
      <c r="BI5" s="263"/>
    </row>
    <row r="6" spans="1:75" s="189" customFormat="1" x14ac:dyDescent="0.25">
      <c r="A6" s="262"/>
      <c r="B6" s="262"/>
      <c r="C6" s="188"/>
      <c r="D6" s="190">
        <v>1996</v>
      </c>
      <c r="E6" s="190">
        <v>2000</v>
      </c>
      <c r="F6" s="190">
        <v>2006</v>
      </c>
      <c r="G6" s="190">
        <v>2011</v>
      </c>
      <c r="H6" s="188"/>
      <c r="I6" s="190" t="s">
        <v>331</v>
      </c>
      <c r="J6" s="191" t="s">
        <v>332</v>
      </c>
      <c r="K6" s="192"/>
      <c r="L6" s="190">
        <v>1996</v>
      </c>
      <c r="M6" s="190">
        <v>2000</v>
      </c>
      <c r="N6" s="190">
        <v>2006</v>
      </c>
      <c r="O6" s="190">
        <v>2011</v>
      </c>
      <c r="P6" s="188"/>
      <c r="Q6" s="188"/>
      <c r="R6" s="188"/>
      <c r="S6" s="188"/>
      <c r="T6" s="188"/>
      <c r="U6" s="188"/>
      <c r="V6" s="188"/>
      <c r="W6" s="188"/>
      <c r="X6" s="188"/>
      <c r="Y6" s="188"/>
      <c r="Z6" s="188"/>
      <c r="AA6" s="190">
        <v>1996</v>
      </c>
      <c r="AB6" s="190">
        <v>2000</v>
      </c>
      <c r="AC6" s="190">
        <v>2006</v>
      </c>
      <c r="AD6" s="190">
        <v>2011</v>
      </c>
      <c r="AE6" s="188"/>
      <c r="AF6" s="190" t="s">
        <v>331</v>
      </c>
      <c r="AG6" s="191" t="s">
        <v>332</v>
      </c>
      <c r="AH6" s="192"/>
      <c r="AI6" s="190">
        <v>1996</v>
      </c>
      <c r="AJ6" s="190">
        <v>2000</v>
      </c>
      <c r="AK6" s="190">
        <v>2006</v>
      </c>
      <c r="AL6" s="190">
        <v>2011</v>
      </c>
      <c r="AX6" s="190">
        <v>1996</v>
      </c>
      <c r="AY6" s="190">
        <v>2000</v>
      </c>
      <c r="AZ6" s="190">
        <v>2006</v>
      </c>
      <c r="BA6" s="190">
        <v>2011</v>
      </c>
      <c r="BB6" s="188"/>
      <c r="BC6" s="190">
        <v>1996</v>
      </c>
      <c r="BD6" s="190">
        <v>2000</v>
      </c>
      <c r="BE6" s="190">
        <v>2006</v>
      </c>
      <c r="BF6" s="190">
        <v>2011</v>
      </c>
      <c r="BH6" s="190" t="s">
        <v>331</v>
      </c>
      <c r="BI6" s="191" t="s">
        <v>332</v>
      </c>
    </row>
    <row r="7" spans="1:75" s="189" customFormat="1" x14ac:dyDescent="0.25">
      <c r="A7" s="92" t="s">
        <v>318</v>
      </c>
      <c r="B7" s="193" t="s">
        <v>319</v>
      </c>
      <c r="D7" s="105">
        <v>117059.577597493</v>
      </c>
      <c r="E7" s="105">
        <v>256868.51924469299</v>
      </c>
      <c r="F7" s="105">
        <v>276260.05434564099</v>
      </c>
      <c r="G7" s="105">
        <v>623713.87529302505</v>
      </c>
      <c r="I7" s="106">
        <v>0.11799165927438793</v>
      </c>
      <c r="J7" s="106">
        <v>0.17688346879691719</v>
      </c>
      <c r="L7" s="106">
        <f t="shared" ref="L7:O7" si="0">D7/AX7</f>
        <v>0.87553217376344905</v>
      </c>
      <c r="M7" s="106">
        <f t="shared" si="0"/>
        <v>0.85499079888363094</v>
      </c>
      <c r="N7" s="106">
        <f t="shared" si="0"/>
        <v>0.87417409268751278</v>
      </c>
      <c r="O7" s="106">
        <f t="shared" si="0"/>
        <v>0.90532356764811406</v>
      </c>
      <c r="P7" s="194"/>
      <c r="Q7" s="194"/>
      <c r="R7" s="194"/>
      <c r="S7" s="194"/>
      <c r="T7" s="194"/>
      <c r="U7" s="194"/>
      <c r="V7" s="194"/>
      <c r="W7" s="194"/>
      <c r="X7" s="194"/>
      <c r="Y7" s="194"/>
      <c r="Z7" s="194"/>
      <c r="AA7" s="105">
        <v>16641.4800053543</v>
      </c>
      <c r="AB7" s="105">
        <v>43565.7305508469</v>
      </c>
      <c r="AC7" s="105">
        <v>39764.015295135301</v>
      </c>
      <c r="AD7" s="105">
        <v>65226.408138824598</v>
      </c>
      <c r="AF7" s="106">
        <v>9.5339546188316637E-2</v>
      </c>
      <c r="AG7" s="106">
        <v>0.10404467215754165</v>
      </c>
      <c r="AI7" s="106">
        <f t="shared" ref="AI7:AL7" si="1">AA7/AX7</f>
        <v>0.12446782623655106</v>
      </c>
      <c r="AJ7" s="106">
        <f t="shared" si="1"/>
        <v>0.14500920111636906</v>
      </c>
      <c r="AK7" s="106">
        <f t="shared" si="1"/>
        <v>0.12582590731248713</v>
      </c>
      <c r="AL7" s="106">
        <f t="shared" si="1"/>
        <v>9.4676432351885872E-2</v>
      </c>
      <c r="AX7" s="105">
        <f>D7+AA7</f>
        <v>133701.05760284729</v>
      </c>
      <c r="AY7" s="105">
        <f>E7+AB7</f>
        <v>300434.24979553989</v>
      </c>
      <c r="AZ7" s="105">
        <f>F7+AC7</f>
        <v>316024.06964077632</v>
      </c>
      <c r="BA7" s="105">
        <f>G7+AD7</f>
        <v>688940.28343184968</v>
      </c>
      <c r="BB7" s="195"/>
      <c r="BC7" s="105">
        <v>139408.35472897001</v>
      </c>
      <c r="BD7" s="105">
        <v>299354.09802040103</v>
      </c>
      <c r="BE7" s="105">
        <v>360386.41490698</v>
      </c>
      <c r="BF7" s="105">
        <v>730585.16360262001</v>
      </c>
      <c r="BH7" s="106">
        <v>0.11675730790477368</v>
      </c>
      <c r="BI7" s="106">
        <v>0.15180905226779795</v>
      </c>
    </row>
    <row r="9" spans="1:75" s="189" customFormat="1" ht="14.4" x14ac:dyDescent="0.25">
      <c r="A9" s="196" t="s">
        <v>333</v>
      </c>
      <c r="BD9" s="197"/>
      <c r="BE9" s="197"/>
    </row>
    <row r="10" spans="1:75" s="189" customFormat="1" ht="22.8" customHeight="1" x14ac:dyDescent="0.25">
      <c r="A10" s="190" t="s">
        <v>326</v>
      </c>
      <c r="B10" s="190" t="s">
        <v>294</v>
      </c>
      <c r="C10" s="190"/>
      <c r="D10" s="263" t="s">
        <v>334</v>
      </c>
      <c r="E10" s="263"/>
      <c r="F10" s="263"/>
      <c r="G10" s="263"/>
      <c r="H10" s="188"/>
      <c r="I10" s="264" t="s">
        <v>335</v>
      </c>
      <c r="J10" s="266"/>
      <c r="K10" s="188"/>
      <c r="L10" s="270" t="s">
        <v>395</v>
      </c>
      <c r="M10" s="270"/>
      <c r="N10" s="270"/>
      <c r="O10" s="270"/>
      <c r="P10" s="188"/>
      <c r="Q10" s="271" t="s">
        <v>361</v>
      </c>
      <c r="R10" s="271"/>
      <c r="S10" s="271"/>
      <c r="T10" s="271"/>
      <c r="U10" s="188"/>
      <c r="V10" s="263" t="s">
        <v>336</v>
      </c>
      <c r="W10" s="263"/>
      <c r="X10" s="263"/>
      <c r="Y10" s="263"/>
      <c r="AA10" s="272" t="s">
        <v>400</v>
      </c>
      <c r="AB10" s="272"/>
      <c r="AC10" s="272"/>
      <c r="AD10" s="272"/>
      <c r="AE10" s="188"/>
      <c r="AF10" s="270" t="s">
        <v>330</v>
      </c>
      <c r="AG10" s="270"/>
      <c r="AH10" s="188"/>
      <c r="AI10" s="267" t="s">
        <v>401</v>
      </c>
      <c r="AJ10" s="268"/>
      <c r="AK10" s="268"/>
      <c r="AL10" s="269"/>
      <c r="AM10" s="188"/>
      <c r="AN10" s="271" t="s">
        <v>362</v>
      </c>
      <c r="AO10" s="271"/>
      <c r="AP10" s="271"/>
      <c r="AQ10" s="271"/>
      <c r="AR10" s="188"/>
      <c r="AS10" s="264" t="s">
        <v>363</v>
      </c>
      <c r="AT10" s="265"/>
      <c r="AU10" s="265"/>
      <c r="AV10" s="266"/>
      <c r="AX10" s="263" t="s">
        <v>391</v>
      </c>
      <c r="AY10" s="263"/>
      <c r="AZ10" s="263"/>
      <c r="BA10" s="263"/>
      <c r="BB10" s="188"/>
      <c r="BC10" s="263" t="s">
        <v>398</v>
      </c>
      <c r="BD10" s="263"/>
      <c r="BE10" s="263"/>
      <c r="BF10" s="263"/>
      <c r="BG10" s="188"/>
      <c r="BH10" s="263" t="s">
        <v>399</v>
      </c>
      <c r="BI10" s="263"/>
      <c r="BJ10" s="188"/>
      <c r="BK10" s="188"/>
      <c r="BL10" s="188"/>
      <c r="BM10" s="188"/>
      <c r="BN10" s="188"/>
      <c r="BO10" s="188"/>
      <c r="BP10" s="188"/>
      <c r="BQ10" s="188"/>
      <c r="BR10" s="188"/>
      <c r="BS10" s="188"/>
      <c r="BT10" s="188"/>
      <c r="BU10" s="188"/>
      <c r="BV10" s="188"/>
      <c r="BW10" s="188"/>
    </row>
    <row r="11" spans="1:75" s="199" customFormat="1" x14ac:dyDescent="0.25">
      <c r="A11" s="198"/>
      <c r="B11" s="198"/>
      <c r="C11" s="198"/>
      <c r="D11" s="198">
        <v>1996</v>
      </c>
      <c r="E11" s="198">
        <v>2000</v>
      </c>
      <c r="F11" s="198">
        <v>2006</v>
      </c>
      <c r="G11" s="198">
        <v>2011</v>
      </c>
      <c r="I11" s="198" t="s">
        <v>331</v>
      </c>
      <c r="J11" s="200" t="s">
        <v>332</v>
      </c>
      <c r="L11" s="198">
        <v>1996</v>
      </c>
      <c r="M11" s="198">
        <v>2000</v>
      </c>
      <c r="N11" s="198">
        <v>2006</v>
      </c>
      <c r="O11" s="198">
        <v>2011</v>
      </c>
      <c r="Q11" s="198">
        <v>1996</v>
      </c>
      <c r="R11" s="198">
        <v>2000</v>
      </c>
      <c r="S11" s="198">
        <v>2006</v>
      </c>
      <c r="T11" s="198">
        <v>2011</v>
      </c>
      <c r="V11" s="198">
        <v>1996</v>
      </c>
      <c r="W11" s="198">
        <v>2000</v>
      </c>
      <c r="X11" s="198">
        <v>2006</v>
      </c>
      <c r="Y11" s="198">
        <v>2011</v>
      </c>
      <c r="AA11" s="198">
        <v>1996</v>
      </c>
      <c r="AB11" s="198">
        <v>2000</v>
      </c>
      <c r="AC11" s="198">
        <v>2006</v>
      </c>
      <c r="AD11" s="198">
        <v>2011</v>
      </c>
      <c r="AF11" s="198" t="s">
        <v>331</v>
      </c>
      <c r="AG11" s="198" t="s">
        <v>332</v>
      </c>
      <c r="AI11" s="198">
        <v>1996</v>
      </c>
      <c r="AJ11" s="198">
        <v>2000</v>
      </c>
      <c r="AK11" s="198">
        <v>2006</v>
      </c>
      <c r="AL11" s="198">
        <v>2011</v>
      </c>
      <c r="AM11" s="201"/>
      <c r="AN11" s="202">
        <v>1996</v>
      </c>
      <c r="AO11" s="202">
        <v>2000</v>
      </c>
      <c r="AP11" s="202">
        <v>2006</v>
      </c>
      <c r="AQ11" s="202">
        <v>2011</v>
      </c>
      <c r="AS11" s="198">
        <v>1996</v>
      </c>
      <c r="AT11" s="198">
        <v>2000</v>
      </c>
      <c r="AU11" s="198">
        <v>2006</v>
      </c>
      <c r="AV11" s="198">
        <v>2011</v>
      </c>
      <c r="AX11" s="198">
        <v>1996</v>
      </c>
      <c r="AY11" s="198">
        <v>2000</v>
      </c>
      <c r="AZ11" s="198">
        <v>2006</v>
      </c>
      <c r="BA11" s="198">
        <v>2011</v>
      </c>
      <c r="BC11" s="198">
        <v>1996</v>
      </c>
      <c r="BD11" s="198">
        <v>2000</v>
      </c>
      <c r="BE11" s="198">
        <v>2006</v>
      </c>
      <c r="BF11" s="198">
        <v>2011</v>
      </c>
      <c r="BH11" s="198" t="s">
        <v>331</v>
      </c>
      <c r="BI11" s="200" t="s">
        <v>332</v>
      </c>
    </row>
    <row r="12" spans="1:75" s="189" customFormat="1" x14ac:dyDescent="0.25">
      <c r="A12" s="193" t="s">
        <v>318</v>
      </c>
      <c r="B12" s="193" t="s">
        <v>319</v>
      </c>
      <c r="C12" s="193" t="s">
        <v>349</v>
      </c>
      <c r="D12" s="105">
        <v>70000.670139539696</v>
      </c>
      <c r="E12" s="105">
        <v>187328.94307090901</v>
      </c>
      <c r="F12" s="105">
        <v>179915.06250469701</v>
      </c>
      <c r="G12" s="105">
        <v>314776.58683874801</v>
      </c>
      <c r="H12" s="203"/>
      <c r="I12" s="106">
        <v>0.10541838055081332</v>
      </c>
      <c r="J12" s="106">
        <v>0.11837378770068674</v>
      </c>
      <c r="L12" s="106">
        <f>D12/AX12</f>
        <v>0.93002375513639635</v>
      </c>
      <c r="M12" s="106">
        <f t="shared" ref="M12:O26" si="2">E12/AY12</f>
        <v>0.87746375366839435</v>
      </c>
      <c r="N12" s="106">
        <f t="shared" si="2"/>
        <v>0.91035017931822027</v>
      </c>
      <c r="O12" s="106">
        <f t="shared" si="2"/>
        <v>0.94552518204506786</v>
      </c>
      <c r="Q12" s="105">
        <v>117059.577597493</v>
      </c>
      <c r="R12" s="105">
        <v>256868.51924469299</v>
      </c>
      <c r="S12" s="105">
        <v>276260.05434564099</v>
      </c>
      <c r="T12" s="105">
        <v>623585.15871721704</v>
      </c>
      <c r="V12" s="106">
        <f>D12/Q12</f>
        <v>0.59799182242255811</v>
      </c>
      <c r="W12" s="106">
        <f>E12/R12</f>
        <v>0.72927949139792969</v>
      </c>
      <c r="X12" s="106">
        <f>F12/S12</f>
        <v>0.65125254148975675</v>
      </c>
      <c r="Y12" s="106">
        <f>G12/T12</f>
        <v>0.50478524454667573</v>
      </c>
      <c r="AA12" s="105">
        <v>5266.9450723679502</v>
      </c>
      <c r="AB12" s="105">
        <v>26160.152390580799</v>
      </c>
      <c r="AC12" s="105">
        <v>17717.7458278493</v>
      </c>
      <c r="AD12" s="105">
        <v>18135.3152619666</v>
      </c>
      <c r="AF12" s="106">
        <v>8.5919807093337797E-2</v>
      </c>
      <c r="AG12" s="106">
        <v>4.6697555408241609E-3</v>
      </c>
      <c r="AI12" s="106">
        <f>AA12/AX12</f>
        <v>6.9976244863603682E-2</v>
      </c>
      <c r="AJ12" s="106">
        <f t="shared" ref="AJ12:AL26" si="3">AB12/AY12</f>
        <v>0.1225362463316057</v>
      </c>
      <c r="AK12" s="106">
        <f t="shared" si="3"/>
        <v>8.9649820681779624E-2</v>
      </c>
      <c r="AL12" s="106">
        <f t="shared" si="3"/>
        <v>5.447481795493208E-2</v>
      </c>
      <c r="AN12" s="105">
        <v>16641.4800053543</v>
      </c>
      <c r="AO12" s="105">
        <v>43565.7305508469</v>
      </c>
      <c r="AP12" s="105">
        <v>39764.015295135301</v>
      </c>
      <c r="AQ12" s="105">
        <v>65221.253557623699</v>
      </c>
      <c r="AS12" s="106">
        <f>AA12/AN12</f>
        <v>0.31649499147151222</v>
      </c>
      <c r="AT12" s="106">
        <f t="shared" ref="AT12:AV26" si="4">AB12/AO12</f>
        <v>0.60047546683622077</v>
      </c>
      <c r="AU12" s="106">
        <f t="shared" si="4"/>
        <v>0.44557235219695923</v>
      </c>
      <c r="AV12" s="106">
        <f t="shared" si="4"/>
        <v>0.27805836706195547</v>
      </c>
      <c r="AX12" s="204">
        <f>D12+AA12</f>
        <v>75267.615211907643</v>
      </c>
      <c r="AY12" s="204">
        <f t="shared" ref="AY12:BA26" si="5">E12+AB12</f>
        <v>213489.09546148981</v>
      </c>
      <c r="AZ12" s="204">
        <f t="shared" si="5"/>
        <v>197632.80833254632</v>
      </c>
      <c r="BA12" s="204">
        <f t="shared" si="5"/>
        <v>332911.90210071462</v>
      </c>
      <c r="BC12" s="204">
        <v>77075.333601570004</v>
      </c>
      <c r="BD12" s="204">
        <v>212863.35895860099</v>
      </c>
      <c r="BE12" s="204">
        <v>216609.00597175999</v>
      </c>
      <c r="BF12" s="204">
        <v>346666.26932890998</v>
      </c>
      <c r="BH12" s="106">
        <f t="shared" ref="BH12:BH26" si="6">((BF12/BC12)^(1/15))-1</f>
        <v>0.10543466212979835</v>
      </c>
      <c r="BI12" s="106">
        <f t="shared" ref="BI12:BI26" si="7">((BF12/BE12)^(1/5))-1</f>
        <v>9.8618771971234365E-2</v>
      </c>
    </row>
    <row r="13" spans="1:75" s="189" customFormat="1" x14ac:dyDescent="0.25">
      <c r="A13" s="193" t="s">
        <v>318</v>
      </c>
      <c r="B13" s="193" t="s">
        <v>319</v>
      </c>
      <c r="C13" s="193" t="s">
        <v>348</v>
      </c>
      <c r="D13" s="105">
        <v>2599.2558871364299</v>
      </c>
      <c r="E13" s="105">
        <v>4753.8873735655898</v>
      </c>
      <c r="F13" s="105">
        <v>5044.8526139999603</v>
      </c>
      <c r="G13" s="105">
        <v>18675.997899781101</v>
      </c>
      <c r="H13" s="203"/>
      <c r="I13" s="106">
        <v>0.14050095168747689</v>
      </c>
      <c r="J13" s="106">
        <v>0.2992330711462392</v>
      </c>
      <c r="L13" s="106">
        <f t="shared" ref="L13:L26" si="8">D13/AX13</f>
        <v>0.80615119301275051</v>
      </c>
      <c r="M13" s="106">
        <f t="shared" si="2"/>
        <v>0.80154445701734878</v>
      </c>
      <c r="N13" s="106">
        <f t="shared" si="2"/>
        <v>0.79137795563230173</v>
      </c>
      <c r="O13" s="106">
        <f t="shared" si="2"/>
        <v>0.86491945129225845</v>
      </c>
      <c r="Q13" s="105">
        <v>117059.577597493</v>
      </c>
      <c r="R13" s="105">
        <v>256868.51924469299</v>
      </c>
      <c r="S13" s="105">
        <v>276260.05434564099</v>
      </c>
      <c r="T13" s="105">
        <v>623585.15871721704</v>
      </c>
      <c r="V13" s="106">
        <f t="shared" ref="V13:Y26" si="9">D13/Q13</f>
        <v>2.2204555496295391E-2</v>
      </c>
      <c r="W13" s="106">
        <f t="shared" si="9"/>
        <v>1.8507084431926966E-2</v>
      </c>
      <c r="X13" s="106">
        <f t="shared" si="9"/>
        <v>1.8261245281911535E-2</v>
      </c>
      <c r="Y13" s="106">
        <f t="shared" si="9"/>
        <v>2.9949394463139042E-2</v>
      </c>
      <c r="AA13" s="105">
        <v>625.02252324771098</v>
      </c>
      <c r="AB13" s="105">
        <v>1177.0218005249201</v>
      </c>
      <c r="AC13" s="105">
        <v>1329.9175929477201</v>
      </c>
      <c r="AD13" s="105">
        <v>2916.76183279015</v>
      </c>
      <c r="AF13" s="106">
        <v>0.10815459948953654</v>
      </c>
      <c r="AG13" s="106">
        <v>0.17007916847766102</v>
      </c>
      <c r="AI13" s="106">
        <f t="shared" ref="AI13:AI26" si="10">AA13/AX13</f>
        <v>0.19384880698724952</v>
      </c>
      <c r="AJ13" s="106">
        <f t="shared" si="3"/>
        <v>0.19845554298265131</v>
      </c>
      <c r="AK13" s="106">
        <f t="shared" si="3"/>
        <v>0.20862204436769829</v>
      </c>
      <c r="AL13" s="106">
        <f t="shared" si="3"/>
        <v>0.13508054870774147</v>
      </c>
      <c r="AN13" s="105">
        <v>16641.4800053543</v>
      </c>
      <c r="AO13" s="105">
        <v>43565.7305508469</v>
      </c>
      <c r="AP13" s="105">
        <v>39764.015295135301</v>
      </c>
      <c r="AQ13" s="105">
        <v>65221.253557623699</v>
      </c>
      <c r="AS13" s="106">
        <f t="shared" ref="AS13:AS26" si="11">AA13/AN13</f>
        <v>3.7558109197415951E-2</v>
      </c>
      <c r="AT13" s="106">
        <f t="shared" si="4"/>
        <v>2.7017148241119976E-2</v>
      </c>
      <c r="AU13" s="106">
        <f t="shared" si="4"/>
        <v>3.344525403374999E-2</v>
      </c>
      <c r="AV13" s="106">
        <f t="shared" si="4"/>
        <v>4.4721033002120374E-2</v>
      </c>
      <c r="AX13" s="204">
        <f t="shared" ref="AX13:AX26" si="12">D13+AA13</f>
        <v>3224.2784103841409</v>
      </c>
      <c r="AY13" s="204">
        <f t="shared" si="5"/>
        <v>5930.9091740905096</v>
      </c>
      <c r="AZ13" s="204">
        <f t="shared" si="5"/>
        <v>6374.77020694768</v>
      </c>
      <c r="BA13" s="204">
        <f t="shared" si="5"/>
        <v>21592.759732571252</v>
      </c>
      <c r="BC13" s="204">
        <v>3213.9134478800001</v>
      </c>
      <c r="BD13" s="204">
        <v>5811.1947732299996</v>
      </c>
      <c r="BE13" s="204">
        <v>6663.4447324499897</v>
      </c>
      <c r="BF13" s="204">
        <v>22220.745788519998</v>
      </c>
      <c r="BH13" s="106">
        <f t="shared" si="6"/>
        <v>0.13757916764447309</v>
      </c>
      <c r="BI13" s="106">
        <f t="shared" si="7"/>
        <v>0.27236573857006885</v>
      </c>
    </row>
    <row r="14" spans="1:75" s="189" customFormat="1" x14ac:dyDescent="0.25">
      <c r="A14" s="193" t="s">
        <v>318</v>
      </c>
      <c r="B14" s="193" t="s">
        <v>319</v>
      </c>
      <c r="C14" s="193" t="s">
        <v>379</v>
      </c>
      <c r="D14" s="105">
        <v>994.61145394073105</v>
      </c>
      <c r="E14" s="105">
        <v>1791.8609431928901</v>
      </c>
      <c r="F14" s="105">
        <v>991.31303952728899</v>
      </c>
      <c r="G14" s="105">
        <v>18207.6580501524</v>
      </c>
      <c r="H14" s="203"/>
      <c r="I14" s="106">
        <v>0.21387334631685517</v>
      </c>
      <c r="J14" s="106">
        <v>0.78981710369665148</v>
      </c>
      <c r="L14" s="106">
        <f t="shared" si="8"/>
        <v>0.91053774624898765</v>
      </c>
      <c r="M14" s="106">
        <f t="shared" si="2"/>
        <v>0.90162440217464679</v>
      </c>
      <c r="N14" s="106">
        <f t="shared" si="2"/>
        <v>0.92900642691755964</v>
      </c>
      <c r="O14" s="106">
        <f t="shared" si="2"/>
        <v>0.95353556103022508</v>
      </c>
      <c r="Q14" s="105">
        <v>117059.577597493</v>
      </c>
      <c r="R14" s="105">
        <v>256868.51924469299</v>
      </c>
      <c r="S14" s="105">
        <v>276260.05434564099</v>
      </c>
      <c r="T14" s="105">
        <v>623585.15871721704</v>
      </c>
      <c r="V14" s="106">
        <f t="shared" si="9"/>
        <v>8.4966260288473153E-3</v>
      </c>
      <c r="W14" s="106">
        <f t="shared" si="9"/>
        <v>6.9757903711274291E-3</v>
      </c>
      <c r="X14" s="106">
        <f t="shared" si="9"/>
        <v>3.5883328911787372E-3</v>
      </c>
      <c r="Y14" s="106">
        <f t="shared" si="9"/>
        <v>2.9198350530996516E-2</v>
      </c>
      <c r="AA14" s="105">
        <v>97.722672830058798</v>
      </c>
      <c r="AB14" s="105">
        <v>195.508674212166</v>
      </c>
      <c r="AC14" s="105">
        <v>75.754970773202004</v>
      </c>
      <c r="AD14" s="105">
        <v>887.23341931766902</v>
      </c>
      <c r="AF14" s="106">
        <v>0.15842922030956808</v>
      </c>
      <c r="AG14" s="106">
        <v>0.63578172299146574</v>
      </c>
      <c r="AI14" s="106">
        <f t="shared" si="10"/>
        <v>8.9462253751012258E-2</v>
      </c>
      <c r="AJ14" s="106">
        <f t="shared" si="3"/>
        <v>9.8375597825353281E-2</v>
      </c>
      <c r="AK14" s="106">
        <f t="shared" si="3"/>
        <v>7.0993573082440239E-2</v>
      </c>
      <c r="AL14" s="106">
        <f t="shared" si="3"/>
        <v>4.6464438969774986E-2</v>
      </c>
      <c r="AN14" s="105">
        <v>16641.4800053543</v>
      </c>
      <c r="AO14" s="105">
        <v>43565.7305508469</v>
      </c>
      <c r="AP14" s="105">
        <v>39764.015295135301</v>
      </c>
      <c r="AQ14" s="105">
        <v>65221.253557623699</v>
      </c>
      <c r="AS14" s="106">
        <f t="shared" si="11"/>
        <v>5.8722344886763134E-3</v>
      </c>
      <c r="AT14" s="106">
        <f t="shared" si="4"/>
        <v>4.4876711979839716E-3</v>
      </c>
      <c r="AU14" s="106">
        <f t="shared" si="4"/>
        <v>1.9051137117551055E-3</v>
      </c>
      <c r="AV14" s="106">
        <f t="shared" si="4"/>
        <v>1.3603440150591225E-2</v>
      </c>
      <c r="AX14" s="204">
        <f t="shared" si="12"/>
        <v>1092.3341267707899</v>
      </c>
      <c r="AY14" s="204">
        <f t="shared" si="5"/>
        <v>1987.369617405056</v>
      </c>
      <c r="AZ14" s="204">
        <f t="shared" si="5"/>
        <v>1067.0680103004911</v>
      </c>
      <c r="BA14" s="204">
        <f t="shared" si="5"/>
        <v>19094.891469470069</v>
      </c>
      <c r="BC14" s="204">
        <v>1090.6401311500499</v>
      </c>
      <c r="BD14" s="204">
        <v>1955.0093828998699</v>
      </c>
      <c r="BE14" s="204">
        <v>1090.2396545500501</v>
      </c>
      <c r="BF14" s="204">
        <v>19381.130546550001</v>
      </c>
      <c r="BH14" s="106">
        <f t="shared" si="6"/>
        <v>0.21147142680524911</v>
      </c>
      <c r="BI14" s="106">
        <f t="shared" si="7"/>
        <v>0.77816241577103873</v>
      </c>
    </row>
    <row r="15" spans="1:75" s="189" customFormat="1" x14ac:dyDescent="0.25">
      <c r="A15" s="193" t="s">
        <v>318</v>
      </c>
      <c r="B15" s="193" t="s">
        <v>319</v>
      </c>
      <c r="C15" s="193" t="s">
        <v>347</v>
      </c>
      <c r="D15" s="105">
        <v>1010.35572833274</v>
      </c>
      <c r="E15" s="105">
        <v>710.99318076332395</v>
      </c>
      <c r="F15" s="105">
        <v>510.59905463320302</v>
      </c>
      <c r="G15" s="105">
        <v>1227.6490090258501</v>
      </c>
      <c r="H15" s="203"/>
      <c r="I15" s="106">
        <v>1.3071257702056194E-2</v>
      </c>
      <c r="J15" s="106">
        <v>0.19178754446931956</v>
      </c>
      <c r="L15" s="106">
        <f t="shared" si="8"/>
        <v>0.74772853997099387</v>
      </c>
      <c r="M15" s="106">
        <f t="shared" si="2"/>
        <v>0.69851609079998678</v>
      </c>
      <c r="N15" s="106">
        <f t="shared" si="2"/>
        <v>0.71063209860823684</v>
      </c>
      <c r="O15" s="106">
        <f t="shared" si="2"/>
        <v>0.75671568407919498</v>
      </c>
      <c r="Q15" s="105">
        <v>117059.577597493</v>
      </c>
      <c r="R15" s="105">
        <v>256868.51924469299</v>
      </c>
      <c r="S15" s="105">
        <v>276260.05434564099</v>
      </c>
      <c r="T15" s="105">
        <v>623585.15871721704</v>
      </c>
      <c r="V15" s="106">
        <f t="shared" si="9"/>
        <v>8.6311239889044176E-3</v>
      </c>
      <c r="W15" s="106">
        <f t="shared" si="9"/>
        <v>2.7679264973923556E-3</v>
      </c>
      <c r="X15" s="106">
        <f t="shared" si="9"/>
        <v>1.8482551009505351E-3</v>
      </c>
      <c r="Y15" s="106">
        <f t="shared" si="9"/>
        <v>1.9686950400667948E-3</v>
      </c>
      <c r="AA15" s="105">
        <v>340.87760612301599</v>
      </c>
      <c r="AB15" s="105">
        <v>306.869099186516</v>
      </c>
      <c r="AC15" s="105">
        <v>207.91486506336599</v>
      </c>
      <c r="AD15" s="105">
        <v>394.68951897718398</v>
      </c>
      <c r="AF15" s="106">
        <v>9.8196286659764098E-3</v>
      </c>
      <c r="AG15" s="106">
        <v>0.13677368237866161</v>
      </c>
      <c r="AI15" s="106">
        <f t="shared" si="10"/>
        <v>0.25227146002900619</v>
      </c>
      <c r="AJ15" s="106">
        <f t="shared" si="3"/>
        <v>0.30148390920001322</v>
      </c>
      <c r="AK15" s="106">
        <f t="shared" si="3"/>
        <v>0.2893679013917631</v>
      </c>
      <c r="AL15" s="106">
        <f t="shared" si="3"/>
        <v>0.24328431592080504</v>
      </c>
      <c r="AN15" s="105">
        <v>16641.4800053543</v>
      </c>
      <c r="AO15" s="105">
        <v>43565.7305508469</v>
      </c>
      <c r="AP15" s="105">
        <v>39764.015295135301</v>
      </c>
      <c r="AQ15" s="105">
        <v>65221.253557623699</v>
      </c>
      <c r="AS15" s="106">
        <f t="shared" si="11"/>
        <v>2.0483611194036865E-2</v>
      </c>
      <c r="AT15" s="106">
        <f t="shared" si="4"/>
        <v>7.0438185084113229E-3</v>
      </c>
      <c r="AU15" s="106">
        <f t="shared" si="4"/>
        <v>5.2287190697465138E-3</v>
      </c>
      <c r="AV15" s="106">
        <f t="shared" si="4"/>
        <v>6.0515475776384987E-3</v>
      </c>
      <c r="AX15" s="204">
        <f t="shared" si="12"/>
        <v>1351.233334455756</v>
      </c>
      <c r="AY15" s="204">
        <f t="shared" si="5"/>
        <v>1017.8622799498399</v>
      </c>
      <c r="AZ15" s="204">
        <f t="shared" si="5"/>
        <v>718.51391969656902</v>
      </c>
      <c r="BA15" s="204">
        <f t="shared" si="5"/>
        <v>1622.3385280030341</v>
      </c>
      <c r="BC15" s="204">
        <v>1636.9061811500501</v>
      </c>
      <c r="BD15" s="204">
        <v>1103.05012315005</v>
      </c>
      <c r="BE15" s="204">
        <v>1658.52256115005</v>
      </c>
      <c r="BF15" s="204">
        <v>2312.7548507299998</v>
      </c>
      <c r="BH15" s="106">
        <f t="shared" si="6"/>
        <v>2.33096134780717E-2</v>
      </c>
      <c r="BI15" s="106">
        <f t="shared" si="7"/>
        <v>6.8763573435690395E-2</v>
      </c>
    </row>
    <row r="16" spans="1:75" s="189" customFormat="1" x14ac:dyDescent="0.25">
      <c r="A16" s="193" t="s">
        <v>318</v>
      </c>
      <c r="B16" s="193" t="s">
        <v>319</v>
      </c>
      <c r="C16" s="193" t="s">
        <v>346</v>
      </c>
      <c r="D16" s="105">
        <v>1003.85950564389</v>
      </c>
      <c r="E16" s="105">
        <v>1526.5679611880701</v>
      </c>
      <c r="F16" s="105">
        <v>1761.1491011503699</v>
      </c>
      <c r="G16" s="105">
        <v>8497.3969451042904</v>
      </c>
      <c r="H16" s="203"/>
      <c r="I16" s="106">
        <v>0.15303068394268182</v>
      </c>
      <c r="J16" s="106">
        <v>0.36992867452104794</v>
      </c>
      <c r="L16" s="106">
        <f t="shared" si="8"/>
        <v>0.85867841845444381</v>
      </c>
      <c r="M16" s="106">
        <f t="shared" si="2"/>
        <v>0.80000554655609657</v>
      </c>
      <c r="N16" s="106">
        <f t="shared" si="2"/>
        <v>0.84697668694062522</v>
      </c>
      <c r="O16" s="106">
        <f t="shared" si="2"/>
        <v>0.89523597436817326</v>
      </c>
      <c r="Q16" s="105">
        <v>117059.577597493</v>
      </c>
      <c r="R16" s="105">
        <v>256868.51924469299</v>
      </c>
      <c r="S16" s="105">
        <v>276260.05434564099</v>
      </c>
      <c r="T16" s="105">
        <v>623585.15871721704</v>
      </c>
      <c r="V16" s="106">
        <f t="shared" si="9"/>
        <v>8.5756289766877568E-3</v>
      </c>
      <c r="W16" s="106">
        <f t="shared" si="9"/>
        <v>5.9429935816068657E-3</v>
      </c>
      <c r="X16" s="106">
        <f t="shared" si="9"/>
        <v>6.374968343946387E-3</v>
      </c>
      <c r="Y16" s="106">
        <f t="shared" si="9"/>
        <v>1.3626682460795517E-2</v>
      </c>
      <c r="AA16" s="105">
        <v>165.215533473503</v>
      </c>
      <c r="AB16" s="105">
        <v>381.628760396818</v>
      </c>
      <c r="AC16" s="105">
        <v>318.186880943586</v>
      </c>
      <c r="AD16" s="105">
        <v>994.39872486022398</v>
      </c>
      <c r="AF16" s="106">
        <v>0.12711261900184101</v>
      </c>
      <c r="AG16" s="106">
        <v>0.2559595653775748</v>
      </c>
      <c r="AI16" s="106">
        <f t="shared" si="10"/>
        <v>0.14132158154555624</v>
      </c>
      <c r="AJ16" s="106">
        <f t="shared" si="3"/>
        <v>0.1999944534439034</v>
      </c>
      <c r="AK16" s="106">
        <f t="shared" si="3"/>
        <v>0.15302331305937483</v>
      </c>
      <c r="AL16" s="106">
        <f t="shared" si="3"/>
        <v>0.10476402563182668</v>
      </c>
      <c r="AN16" s="105">
        <v>16641.4800053543</v>
      </c>
      <c r="AO16" s="105">
        <v>43565.7305508469</v>
      </c>
      <c r="AP16" s="105">
        <v>39764.015295135301</v>
      </c>
      <c r="AQ16" s="105">
        <v>65221.253557623699</v>
      </c>
      <c r="AS16" s="106">
        <f t="shared" si="11"/>
        <v>9.9279351007449963E-3</v>
      </c>
      <c r="AT16" s="106">
        <f t="shared" si="4"/>
        <v>8.7598384228036157E-3</v>
      </c>
      <c r="AU16" s="106">
        <f t="shared" si="4"/>
        <v>8.0018800561751299E-3</v>
      </c>
      <c r="AV16" s="106">
        <f t="shared" si="4"/>
        <v>1.5246544195622699E-2</v>
      </c>
      <c r="AX16" s="204">
        <f t="shared" si="12"/>
        <v>1169.0750391173929</v>
      </c>
      <c r="AY16" s="204">
        <f t="shared" si="5"/>
        <v>1908.1967215848881</v>
      </c>
      <c r="AZ16" s="204">
        <f t="shared" si="5"/>
        <v>2079.3359820939559</v>
      </c>
      <c r="BA16" s="204">
        <f t="shared" si="5"/>
        <v>9491.7956699645147</v>
      </c>
      <c r="BC16" s="204">
        <v>1198.2460741500399</v>
      </c>
      <c r="BD16" s="204">
        <v>1871.31821885</v>
      </c>
      <c r="BE16" s="204">
        <v>2321.0524305399999</v>
      </c>
      <c r="BF16" s="204">
        <v>9989.1146661900002</v>
      </c>
      <c r="BH16" s="106">
        <f t="shared" si="6"/>
        <v>0.15185744113320609</v>
      </c>
      <c r="BI16" s="106">
        <f t="shared" si="7"/>
        <v>0.33896248616800762</v>
      </c>
    </row>
    <row r="17" spans="1:61" s="189" customFormat="1" x14ac:dyDescent="0.25">
      <c r="A17" s="193" t="s">
        <v>318</v>
      </c>
      <c r="B17" s="193" t="s">
        <v>319</v>
      </c>
      <c r="C17" s="193" t="s">
        <v>380</v>
      </c>
      <c r="D17" s="105">
        <v>2997.61983548749</v>
      </c>
      <c r="E17" s="105">
        <v>3261.0909946880402</v>
      </c>
      <c r="F17" s="105">
        <v>7636.1054335952604</v>
      </c>
      <c r="G17" s="105">
        <v>18357.088752502899</v>
      </c>
      <c r="H17" s="203"/>
      <c r="I17" s="106">
        <v>0.12841404642245591</v>
      </c>
      <c r="J17" s="106">
        <v>0.19175334148604506</v>
      </c>
      <c r="L17" s="106">
        <f t="shared" si="8"/>
        <v>0.877832949053303</v>
      </c>
      <c r="M17" s="106">
        <f t="shared" si="2"/>
        <v>0.81419999715567304</v>
      </c>
      <c r="N17" s="106">
        <f t="shared" si="2"/>
        <v>0.87716701211195613</v>
      </c>
      <c r="O17" s="106">
        <f t="shared" si="2"/>
        <v>0.91710054654932183</v>
      </c>
      <c r="Q17" s="105">
        <v>117059.577597493</v>
      </c>
      <c r="R17" s="105">
        <v>256868.51924469299</v>
      </c>
      <c r="S17" s="105">
        <v>276260.05434564099</v>
      </c>
      <c r="T17" s="105">
        <v>623585.15871721704</v>
      </c>
      <c r="V17" s="106">
        <f t="shared" si="9"/>
        <v>2.5607642680847059E-2</v>
      </c>
      <c r="W17" s="106">
        <f t="shared" si="9"/>
        <v>1.2695565047352199E-2</v>
      </c>
      <c r="X17" s="106">
        <f t="shared" si="9"/>
        <v>2.7641004602284615E-2</v>
      </c>
      <c r="Y17" s="106">
        <f t="shared" si="9"/>
        <v>2.9437982119820558E-2</v>
      </c>
      <c r="AA17" s="105">
        <v>417.17547234444601</v>
      </c>
      <c r="AB17" s="105">
        <v>744.17921666093798</v>
      </c>
      <c r="AC17" s="105">
        <v>1069.31249498119</v>
      </c>
      <c r="AD17" s="105">
        <v>1659.3519982666801</v>
      </c>
      <c r="AF17" s="106">
        <v>9.641419705933707E-2</v>
      </c>
      <c r="AG17" s="106">
        <v>9.1859547943925479E-2</v>
      </c>
      <c r="AI17" s="106">
        <f t="shared" si="10"/>
        <v>0.122167050946697</v>
      </c>
      <c r="AJ17" s="106">
        <f t="shared" si="3"/>
        <v>0.18580000284432691</v>
      </c>
      <c r="AK17" s="106">
        <f t="shared" si="3"/>
        <v>0.12283298788804373</v>
      </c>
      <c r="AL17" s="106">
        <f t="shared" si="3"/>
        <v>8.2899453450678159E-2</v>
      </c>
      <c r="AN17" s="105">
        <v>16641.4800053543</v>
      </c>
      <c r="AO17" s="105">
        <v>43565.7305508469</v>
      </c>
      <c r="AP17" s="105">
        <v>39764.015295135301</v>
      </c>
      <c r="AQ17" s="105">
        <v>65221.253557623699</v>
      </c>
      <c r="AS17" s="106">
        <f t="shared" si="11"/>
        <v>2.5068411716399154E-2</v>
      </c>
      <c r="AT17" s="106">
        <f t="shared" si="4"/>
        <v>1.7081756859152943E-2</v>
      </c>
      <c r="AU17" s="106">
        <f t="shared" si="4"/>
        <v>2.689146171594016E-2</v>
      </c>
      <c r="AV17" s="106">
        <f t="shared" si="4"/>
        <v>2.5441890607033859E-2</v>
      </c>
      <c r="AX17" s="204">
        <f t="shared" si="12"/>
        <v>3414.795307831936</v>
      </c>
      <c r="AY17" s="204">
        <f t="shared" si="5"/>
        <v>4005.2702113489781</v>
      </c>
      <c r="AZ17" s="204">
        <f t="shared" si="5"/>
        <v>8705.4179285764512</v>
      </c>
      <c r="BA17" s="204">
        <f t="shared" si="5"/>
        <v>20016.44075076958</v>
      </c>
      <c r="BC17" s="204">
        <v>3508.3309747500002</v>
      </c>
      <c r="BD17" s="204">
        <v>3904.53146357999</v>
      </c>
      <c r="BE17" s="204">
        <v>9514.3267302900003</v>
      </c>
      <c r="BF17" s="204">
        <v>20987.407798730001</v>
      </c>
      <c r="BH17" s="106">
        <f t="shared" si="6"/>
        <v>0.12665396531569528</v>
      </c>
      <c r="BI17" s="106">
        <f t="shared" si="7"/>
        <v>0.17142947663739871</v>
      </c>
    </row>
    <row r="18" spans="1:61" s="189" customFormat="1" x14ac:dyDescent="0.25">
      <c r="A18" s="193" t="s">
        <v>318</v>
      </c>
      <c r="B18" s="193" t="s">
        <v>319</v>
      </c>
      <c r="C18" s="193" t="s">
        <v>345</v>
      </c>
      <c r="D18" s="105">
        <v>1277.59866663708</v>
      </c>
      <c r="E18" s="105">
        <v>1696.9730219701501</v>
      </c>
      <c r="F18" s="105">
        <v>2256.4315613624199</v>
      </c>
      <c r="G18" s="105">
        <v>8254.5913568735195</v>
      </c>
      <c r="H18" s="203"/>
      <c r="I18" s="106">
        <v>0.13245270958058297</v>
      </c>
      <c r="J18" s="106">
        <v>0.29614826407001082</v>
      </c>
      <c r="L18" s="106">
        <f t="shared" si="8"/>
        <v>0.80164444184708572</v>
      </c>
      <c r="M18" s="106">
        <f t="shared" si="2"/>
        <v>0.79090534060678008</v>
      </c>
      <c r="N18" s="106">
        <f t="shared" si="2"/>
        <v>0.77049425918672554</v>
      </c>
      <c r="O18" s="106">
        <f t="shared" si="2"/>
        <v>0.86468027457281171</v>
      </c>
      <c r="Q18" s="105">
        <v>117059.577597493</v>
      </c>
      <c r="R18" s="105">
        <v>256868.51924469299</v>
      </c>
      <c r="S18" s="105">
        <v>276260.05434564099</v>
      </c>
      <c r="T18" s="105">
        <v>623585.15871721704</v>
      </c>
      <c r="V18" s="106">
        <f t="shared" si="9"/>
        <v>1.0914089157489336E-2</v>
      </c>
      <c r="W18" s="106">
        <f t="shared" si="9"/>
        <v>6.6063876840961322E-3</v>
      </c>
      <c r="X18" s="106">
        <f t="shared" si="9"/>
        <v>8.1677807770909223E-3</v>
      </c>
      <c r="Y18" s="106">
        <f t="shared" si="9"/>
        <v>1.3237312083972809E-2</v>
      </c>
      <c r="AA18" s="105">
        <v>316.123686995583</v>
      </c>
      <c r="AB18" s="105">
        <v>448.63522574788601</v>
      </c>
      <c r="AC18" s="105">
        <v>672.11921556891696</v>
      </c>
      <c r="AD18" s="105">
        <v>1291.8174136418399</v>
      </c>
      <c r="AF18" s="106">
        <v>9.8389248182885636E-2</v>
      </c>
      <c r="AG18" s="106">
        <v>0.13959612685439615</v>
      </c>
      <c r="AI18" s="106">
        <f t="shared" si="10"/>
        <v>0.1983555581529142</v>
      </c>
      <c r="AJ18" s="106">
        <f t="shared" si="3"/>
        <v>0.20909465939321983</v>
      </c>
      <c r="AK18" s="106">
        <f t="shared" si="3"/>
        <v>0.22950574081327446</v>
      </c>
      <c r="AL18" s="106">
        <f t="shared" si="3"/>
        <v>0.13531972542718823</v>
      </c>
      <c r="AN18" s="105">
        <v>16641.4800053543</v>
      </c>
      <c r="AO18" s="105">
        <v>43565.7305508469</v>
      </c>
      <c r="AP18" s="105">
        <v>39764.015295135301</v>
      </c>
      <c r="AQ18" s="105">
        <v>65221.253557623699</v>
      </c>
      <c r="AS18" s="106">
        <f t="shared" si="11"/>
        <v>1.8996128162511509E-2</v>
      </c>
      <c r="AT18" s="106">
        <f t="shared" si="4"/>
        <v>1.0297892863847883E-2</v>
      </c>
      <c r="AU18" s="106">
        <f t="shared" si="4"/>
        <v>1.6902699855141225E-2</v>
      </c>
      <c r="AV18" s="106">
        <f t="shared" si="4"/>
        <v>1.9806694032651565E-2</v>
      </c>
      <c r="AX18" s="204">
        <f t="shared" si="12"/>
        <v>1593.722353632663</v>
      </c>
      <c r="AY18" s="204">
        <f t="shared" si="5"/>
        <v>2145.6082477180362</v>
      </c>
      <c r="AZ18" s="204">
        <f t="shared" si="5"/>
        <v>2928.5507769313367</v>
      </c>
      <c r="BA18" s="204">
        <f t="shared" si="5"/>
        <v>9546.4087705153597</v>
      </c>
      <c r="BC18" s="204">
        <v>1591.52749995</v>
      </c>
      <c r="BD18" s="204">
        <v>2060.08365821999</v>
      </c>
      <c r="BE18" s="204">
        <v>3157.8454920000099</v>
      </c>
      <c r="BF18" s="204">
        <v>9996.6660357800101</v>
      </c>
      <c r="BH18" s="106">
        <f t="shared" si="6"/>
        <v>0.1303234449942674</v>
      </c>
      <c r="BI18" s="106">
        <f t="shared" si="7"/>
        <v>0.25919462545474858</v>
      </c>
    </row>
    <row r="19" spans="1:61" s="189" customFormat="1" x14ac:dyDescent="0.25">
      <c r="A19" s="193" t="s">
        <v>318</v>
      </c>
      <c r="B19" s="193" t="s">
        <v>319</v>
      </c>
      <c r="C19" s="193" t="s">
        <v>344</v>
      </c>
      <c r="D19" s="105">
        <v>1136.7528015156199</v>
      </c>
      <c r="E19" s="105">
        <v>2226.6744288906998</v>
      </c>
      <c r="F19" s="105">
        <v>2119.8838874552498</v>
      </c>
      <c r="G19" s="105">
        <v>6090.2271427443402</v>
      </c>
      <c r="H19" s="203"/>
      <c r="I19" s="106">
        <v>0.11840173076325589</v>
      </c>
      <c r="J19" s="106">
        <v>0.23499239518241022</v>
      </c>
      <c r="L19" s="106">
        <f t="shared" si="8"/>
        <v>0.77538832944002711</v>
      </c>
      <c r="M19" s="106">
        <f t="shared" si="2"/>
        <v>0.78890267965975047</v>
      </c>
      <c r="N19" s="106">
        <f t="shared" si="2"/>
        <v>0.78355479364868097</v>
      </c>
      <c r="O19" s="106">
        <f t="shared" si="2"/>
        <v>0.84944305416042953</v>
      </c>
      <c r="Q19" s="105">
        <v>117059.577597493</v>
      </c>
      <c r="R19" s="105">
        <v>256868.51924469299</v>
      </c>
      <c r="S19" s="105">
        <v>276260.05434564099</v>
      </c>
      <c r="T19" s="105">
        <v>623585.15871721704</v>
      </c>
      <c r="V19" s="106">
        <f t="shared" si="9"/>
        <v>9.7108910252890323E-3</v>
      </c>
      <c r="W19" s="106">
        <f t="shared" si="9"/>
        <v>8.6685376450104015E-3</v>
      </c>
      <c r="X19" s="106">
        <f t="shared" si="9"/>
        <v>7.6735085442463961E-3</v>
      </c>
      <c r="Y19" s="106">
        <f t="shared" si="9"/>
        <v>9.7664722413737439E-3</v>
      </c>
      <c r="AA19" s="105">
        <v>329.290416257034</v>
      </c>
      <c r="AB19" s="105">
        <v>595.82128103774505</v>
      </c>
      <c r="AC19" s="105">
        <v>585.58598477136695</v>
      </c>
      <c r="AD19" s="105">
        <v>1079.44375269171</v>
      </c>
      <c r="AF19" s="106">
        <v>8.2367462818976334E-2</v>
      </c>
      <c r="AG19" s="106">
        <v>0.13011299452100089</v>
      </c>
      <c r="AI19" s="106">
        <f t="shared" si="10"/>
        <v>0.22461167055997294</v>
      </c>
      <c r="AJ19" s="106">
        <f t="shared" si="3"/>
        <v>0.21109732034024958</v>
      </c>
      <c r="AK19" s="106">
        <f t="shared" si="3"/>
        <v>0.21644520635131909</v>
      </c>
      <c r="AL19" s="106">
        <f t="shared" si="3"/>
        <v>0.15055694583957044</v>
      </c>
      <c r="AN19" s="105">
        <v>16641.4800053543</v>
      </c>
      <c r="AO19" s="105">
        <v>43565.7305508469</v>
      </c>
      <c r="AP19" s="105">
        <v>39764.015295135301</v>
      </c>
      <c r="AQ19" s="105">
        <v>65221.253557623699</v>
      </c>
      <c r="AS19" s="106">
        <f t="shared" si="11"/>
        <v>1.9787327578501834E-2</v>
      </c>
      <c r="AT19" s="106">
        <f t="shared" si="4"/>
        <v>1.3676375295539776E-2</v>
      </c>
      <c r="AU19" s="106">
        <f t="shared" si="4"/>
        <v>1.472653051823484E-2</v>
      </c>
      <c r="AV19" s="106">
        <f t="shared" si="4"/>
        <v>1.6550490734404691E-2</v>
      </c>
      <c r="AX19" s="204">
        <f t="shared" si="12"/>
        <v>1466.0432177726539</v>
      </c>
      <c r="AY19" s="204">
        <f t="shared" si="5"/>
        <v>2822.4957099284447</v>
      </c>
      <c r="AZ19" s="204">
        <f t="shared" si="5"/>
        <v>2705.4698722266166</v>
      </c>
      <c r="BA19" s="204">
        <f t="shared" si="5"/>
        <v>7169.6708954360502</v>
      </c>
      <c r="BC19" s="204">
        <v>1659.5531393900001</v>
      </c>
      <c r="BD19" s="204">
        <v>2787.9637960498899</v>
      </c>
      <c r="BE19" s="204">
        <v>3680.24669253</v>
      </c>
      <c r="BF19" s="204">
        <v>8403.7596436700005</v>
      </c>
      <c r="BH19" s="106">
        <f t="shared" si="6"/>
        <v>0.11420601151775078</v>
      </c>
      <c r="BI19" s="106">
        <f t="shared" si="7"/>
        <v>0.17955810290951213</v>
      </c>
    </row>
    <row r="20" spans="1:61" s="189" customFormat="1" x14ac:dyDescent="0.25">
      <c r="A20" s="193" t="s">
        <v>318</v>
      </c>
      <c r="B20" s="193" t="s">
        <v>319</v>
      </c>
      <c r="C20" s="193" t="s">
        <v>343</v>
      </c>
      <c r="D20" s="105">
        <v>1504.20497011774</v>
      </c>
      <c r="E20" s="105">
        <v>2088.79383729444</v>
      </c>
      <c r="F20" s="105">
        <v>2527.4579464326598</v>
      </c>
      <c r="G20" s="105">
        <v>7031.1563843554704</v>
      </c>
      <c r="H20" s="203"/>
      <c r="I20" s="106">
        <v>0.10827613771071176</v>
      </c>
      <c r="J20" s="106">
        <v>0.22706781155701661</v>
      </c>
      <c r="L20" s="106">
        <f t="shared" si="8"/>
        <v>0.792520795924198</v>
      </c>
      <c r="M20" s="106">
        <f t="shared" si="2"/>
        <v>0.77958381057471648</v>
      </c>
      <c r="N20" s="106">
        <f t="shared" si="2"/>
        <v>0.78351273840134927</v>
      </c>
      <c r="O20" s="106">
        <f t="shared" si="2"/>
        <v>0.85230118857870829</v>
      </c>
      <c r="Q20" s="105">
        <v>117059.577597493</v>
      </c>
      <c r="R20" s="105">
        <v>256868.51924469299</v>
      </c>
      <c r="S20" s="105">
        <v>276260.05434564099</v>
      </c>
      <c r="T20" s="105">
        <v>623585.15871721704</v>
      </c>
      <c r="V20" s="106">
        <f t="shared" si="9"/>
        <v>1.2849909430648371E-2</v>
      </c>
      <c r="W20" s="106">
        <f t="shared" si="9"/>
        <v>8.1317626754590921E-3</v>
      </c>
      <c r="X20" s="106">
        <f t="shared" si="9"/>
        <v>9.1488360574578289E-3</v>
      </c>
      <c r="Y20" s="106">
        <f t="shared" si="9"/>
        <v>1.1275374800162545E-2</v>
      </c>
      <c r="AA20" s="105">
        <v>393.79566009110101</v>
      </c>
      <c r="AB20" s="105">
        <v>590.57662802417894</v>
      </c>
      <c r="AC20" s="105">
        <v>698.34531439190903</v>
      </c>
      <c r="AD20" s="105">
        <v>1218.45828071449</v>
      </c>
      <c r="AF20" s="106">
        <v>7.8208246691887862E-2</v>
      </c>
      <c r="AG20" s="106">
        <v>0.11775877513188648</v>
      </c>
      <c r="AI20" s="106">
        <f t="shared" si="10"/>
        <v>0.20747920407580206</v>
      </c>
      <c r="AJ20" s="106">
        <f t="shared" si="3"/>
        <v>0.2204161894252836</v>
      </c>
      <c r="AK20" s="106">
        <f t="shared" si="3"/>
        <v>0.21648726159865073</v>
      </c>
      <c r="AL20" s="106">
        <f t="shared" si="3"/>
        <v>0.14769881142129163</v>
      </c>
      <c r="AN20" s="105">
        <v>16641.4800053543</v>
      </c>
      <c r="AO20" s="105">
        <v>43565.7305508469</v>
      </c>
      <c r="AP20" s="105">
        <v>39764.015295135301</v>
      </c>
      <c r="AQ20" s="105">
        <v>65221.253557623699</v>
      </c>
      <c r="AS20" s="106">
        <f t="shared" si="11"/>
        <v>2.3663499878880938E-2</v>
      </c>
      <c r="AT20" s="106">
        <f t="shared" si="4"/>
        <v>1.3555990466747684E-2</v>
      </c>
      <c r="AU20" s="106">
        <f t="shared" si="4"/>
        <v>1.7562243380319392E-2</v>
      </c>
      <c r="AV20" s="106">
        <f t="shared" si="4"/>
        <v>1.8681920604883325E-2</v>
      </c>
      <c r="AX20" s="204">
        <f t="shared" si="12"/>
        <v>1898.0006302088409</v>
      </c>
      <c r="AY20" s="204">
        <f t="shared" si="5"/>
        <v>2679.3704653186187</v>
      </c>
      <c r="AZ20" s="204">
        <f t="shared" si="5"/>
        <v>3225.803260824569</v>
      </c>
      <c r="BA20" s="204">
        <f t="shared" si="5"/>
        <v>8249.6146650699611</v>
      </c>
      <c r="BC20" s="204">
        <v>1958.97655665</v>
      </c>
      <c r="BD20" s="204">
        <v>2618.3050298600001</v>
      </c>
      <c r="BE20" s="204">
        <v>3840.5422257099899</v>
      </c>
      <c r="BF20" s="204">
        <v>8960.7752508300091</v>
      </c>
      <c r="BH20" s="106">
        <f t="shared" si="6"/>
        <v>0.10667752392981256</v>
      </c>
      <c r="BI20" s="106">
        <f t="shared" si="7"/>
        <v>0.184651498341317</v>
      </c>
    </row>
    <row r="21" spans="1:61" s="189" customFormat="1" x14ac:dyDescent="0.25">
      <c r="A21" s="193" t="s">
        <v>318</v>
      </c>
      <c r="B21" s="193" t="s">
        <v>319</v>
      </c>
      <c r="C21" s="193" t="s">
        <v>342</v>
      </c>
      <c r="D21" s="105">
        <v>2165.9997553284402</v>
      </c>
      <c r="E21" s="105">
        <v>5905.7887172350802</v>
      </c>
      <c r="F21" s="105">
        <v>3082.5766483059701</v>
      </c>
      <c r="G21" s="105">
        <v>13737.4300708503</v>
      </c>
      <c r="H21" s="203"/>
      <c r="I21" s="106">
        <v>0.131053477711778</v>
      </c>
      <c r="J21" s="106">
        <v>0.34833659596508171</v>
      </c>
      <c r="L21" s="106">
        <f t="shared" si="8"/>
        <v>0.81857139641333276</v>
      </c>
      <c r="M21" s="106">
        <f t="shared" si="2"/>
        <v>0.79143442006305864</v>
      </c>
      <c r="N21" s="106">
        <f t="shared" si="2"/>
        <v>0.80783896701630087</v>
      </c>
      <c r="O21" s="106">
        <f t="shared" si="2"/>
        <v>0.87319313461637316</v>
      </c>
      <c r="Q21" s="105">
        <v>117059.577597493</v>
      </c>
      <c r="R21" s="105">
        <v>256868.51924469299</v>
      </c>
      <c r="S21" s="105">
        <v>276260.05434564099</v>
      </c>
      <c r="T21" s="105">
        <v>623585.15871721704</v>
      </c>
      <c r="V21" s="106">
        <f t="shared" si="9"/>
        <v>1.8503396302831255E-2</v>
      </c>
      <c r="W21" s="106">
        <f t="shared" si="9"/>
        <v>2.2991485039119273E-2</v>
      </c>
      <c r="X21" s="106">
        <f t="shared" si="9"/>
        <v>1.115824238725887E-2</v>
      </c>
      <c r="Y21" s="106">
        <f t="shared" si="9"/>
        <v>2.2029757890822319E-2</v>
      </c>
      <c r="AA21" s="105">
        <v>480.07334815284901</v>
      </c>
      <c r="AB21" s="105">
        <v>1556.34404768122</v>
      </c>
      <c r="AC21" s="105">
        <v>733.25394933313703</v>
      </c>
      <c r="AD21" s="105">
        <v>1994.97725835491</v>
      </c>
      <c r="AF21" s="106">
        <v>9.9618463862938045E-2</v>
      </c>
      <c r="AG21" s="106">
        <v>0.22162161308467376</v>
      </c>
      <c r="AI21" s="106">
        <f t="shared" si="10"/>
        <v>0.18142860358666718</v>
      </c>
      <c r="AJ21" s="106">
        <f t="shared" si="3"/>
        <v>0.20856557993694136</v>
      </c>
      <c r="AK21" s="106">
        <f t="shared" si="3"/>
        <v>0.19216103298369919</v>
      </c>
      <c r="AL21" s="106">
        <f t="shared" si="3"/>
        <v>0.1268068653836269</v>
      </c>
      <c r="AN21" s="105">
        <v>16641.4800053543</v>
      </c>
      <c r="AO21" s="105">
        <v>43565.7305508469</v>
      </c>
      <c r="AP21" s="105">
        <v>39764.015295135301</v>
      </c>
      <c r="AQ21" s="105">
        <v>65221.253557623699</v>
      </c>
      <c r="AS21" s="106">
        <f t="shared" si="11"/>
        <v>2.8847995971415293E-2</v>
      </c>
      <c r="AT21" s="106">
        <f t="shared" si="4"/>
        <v>3.5724043370850014E-2</v>
      </c>
      <c r="AU21" s="106">
        <f t="shared" si="4"/>
        <v>1.8440138499364343E-2</v>
      </c>
      <c r="AV21" s="106">
        <f t="shared" si="4"/>
        <v>3.0587839845677384E-2</v>
      </c>
      <c r="AX21" s="204">
        <f t="shared" si="12"/>
        <v>2646.0731034812893</v>
      </c>
      <c r="AY21" s="204">
        <f t="shared" si="5"/>
        <v>7462.1327649163004</v>
      </c>
      <c r="AZ21" s="204">
        <f t="shared" si="5"/>
        <v>3815.8305976391071</v>
      </c>
      <c r="BA21" s="204">
        <f t="shared" si="5"/>
        <v>15732.407329205209</v>
      </c>
      <c r="BC21" s="204">
        <v>2670.15103304992</v>
      </c>
      <c r="BD21" s="204">
        <v>7293.34673105004</v>
      </c>
      <c r="BE21" s="204">
        <v>4125.3116638699903</v>
      </c>
      <c r="BF21" s="204">
        <v>16290.19378376</v>
      </c>
      <c r="BH21" s="106">
        <f t="shared" si="6"/>
        <v>0.12813055360993264</v>
      </c>
      <c r="BI21" s="106">
        <f t="shared" si="7"/>
        <v>0.31611517664588384</v>
      </c>
    </row>
    <row r="22" spans="1:61" s="189" customFormat="1" x14ac:dyDescent="0.25">
      <c r="A22" s="193" t="s">
        <v>318</v>
      </c>
      <c r="B22" s="193" t="s">
        <v>319</v>
      </c>
      <c r="C22" s="193" t="s">
        <v>341</v>
      </c>
      <c r="D22" s="105">
        <v>2274.2056274247798</v>
      </c>
      <c r="E22" s="105">
        <v>2411.5785978708</v>
      </c>
      <c r="F22" s="105">
        <v>5520.9812284277004</v>
      </c>
      <c r="G22" s="105">
        <v>16794.893139127998</v>
      </c>
      <c r="H22" s="203"/>
      <c r="I22" s="106">
        <v>0.14258846239514744</v>
      </c>
      <c r="J22" s="106">
        <v>0.24920063084249233</v>
      </c>
      <c r="L22" s="106">
        <f t="shared" si="8"/>
        <v>0.90760896049132123</v>
      </c>
      <c r="M22" s="106">
        <f t="shared" si="2"/>
        <v>0.88586387321425941</v>
      </c>
      <c r="N22" s="106">
        <f t="shared" si="2"/>
        <v>0.91078026240137422</v>
      </c>
      <c r="O22" s="106">
        <f t="shared" si="2"/>
        <v>0.94189809053788653</v>
      </c>
      <c r="Q22" s="105">
        <v>117059.577597493</v>
      </c>
      <c r="R22" s="105">
        <v>256868.51924469299</v>
      </c>
      <c r="S22" s="105">
        <v>276260.05434564099</v>
      </c>
      <c r="T22" s="105">
        <v>623585.15871721704</v>
      </c>
      <c r="V22" s="106">
        <f t="shared" si="9"/>
        <v>1.9427762119940239E-2</v>
      </c>
      <c r="W22" s="106">
        <f t="shared" si="9"/>
        <v>9.3883773884083088E-3</v>
      </c>
      <c r="X22" s="106">
        <f t="shared" si="9"/>
        <v>1.9984725050115861E-2</v>
      </c>
      <c r="Y22" s="106">
        <f t="shared" si="9"/>
        <v>2.6932798037844475E-2</v>
      </c>
      <c r="AA22" s="105">
        <v>231.505230909707</v>
      </c>
      <c r="AB22" s="105">
        <v>310.711666795545</v>
      </c>
      <c r="AC22" s="105">
        <v>540.83352134631696</v>
      </c>
      <c r="AD22" s="105">
        <v>1036.00949019679</v>
      </c>
      <c r="AF22" s="106">
        <v>0.1050625513753316</v>
      </c>
      <c r="AG22" s="106">
        <v>0.13883295587855815</v>
      </c>
      <c r="AI22" s="106">
        <f t="shared" si="10"/>
        <v>9.2391039508678788E-2</v>
      </c>
      <c r="AJ22" s="106">
        <f t="shared" si="3"/>
        <v>0.11413612678574049</v>
      </c>
      <c r="AK22" s="106">
        <f t="shared" si="3"/>
        <v>8.921973759862574E-2</v>
      </c>
      <c r="AL22" s="106">
        <f t="shared" si="3"/>
        <v>5.810190946211348E-2</v>
      </c>
      <c r="AN22" s="105">
        <v>16641.4800053543</v>
      </c>
      <c r="AO22" s="105">
        <v>43565.7305508469</v>
      </c>
      <c r="AP22" s="105">
        <v>39764.015295135301</v>
      </c>
      <c r="AQ22" s="105">
        <v>65221.253557623699</v>
      </c>
      <c r="AS22" s="106">
        <f t="shared" si="11"/>
        <v>1.3911336662077022E-2</v>
      </c>
      <c r="AT22" s="106">
        <f t="shared" si="4"/>
        <v>7.1320201191829866E-3</v>
      </c>
      <c r="AU22" s="106">
        <f t="shared" si="4"/>
        <v>1.3601079200180322E-2</v>
      </c>
      <c r="AV22" s="106">
        <f t="shared" si="4"/>
        <v>1.5884538148005146E-2</v>
      </c>
      <c r="AX22" s="204">
        <f t="shared" si="12"/>
        <v>2505.7108583344866</v>
      </c>
      <c r="AY22" s="204">
        <f t="shared" si="5"/>
        <v>2722.2902646663451</v>
      </c>
      <c r="AZ22" s="204">
        <f t="shared" si="5"/>
        <v>6061.8147497740174</v>
      </c>
      <c r="BA22" s="204">
        <f t="shared" si="5"/>
        <v>17830.902629324788</v>
      </c>
      <c r="BC22" s="204">
        <v>2521.3413683399999</v>
      </c>
      <c r="BD22" s="204">
        <v>2683.4725860799999</v>
      </c>
      <c r="BE22" s="204">
        <v>6338.1839916399804</v>
      </c>
      <c r="BF22" s="204">
        <v>18227.858884919999</v>
      </c>
      <c r="BH22" s="106">
        <f t="shared" si="6"/>
        <v>0.14096835819445208</v>
      </c>
      <c r="BI22" s="106">
        <f t="shared" si="7"/>
        <v>0.23524801056205868</v>
      </c>
    </row>
    <row r="23" spans="1:61" s="189" customFormat="1" x14ac:dyDescent="0.25">
      <c r="A23" s="193" t="s">
        <v>318</v>
      </c>
      <c r="B23" s="193" t="s">
        <v>319</v>
      </c>
      <c r="C23" s="193" t="s">
        <v>340</v>
      </c>
      <c r="D23" s="105">
        <v>6562.5064454146204</v>
      </c>
      <c r="E23" s="105">
        <v>10191.2494730694</v>
      </c>
      <c r="F23" s="105">
        <v>10405.974341424801</v>
      </c>
      <c r="G23" s="105">
        <v>17154.4530108246</v>
      </c>
      <c r="H23" s="203"/>
      <c r="I23" s="106">
        <v>6.6155312905807895E-2</v>
      </c>
      <c r="J23" s="106">
        <v>0.10514388450405776</v>
      </c>
      <c r="L23" s="106">
        <f t="shared" si="8"/>
        <v>0.78515508548770341</v>
      </c>
      <c r="M23" s="106">
        <f t="shared" si="2"/>
        <v>0.76655373659302084</v>
      </c>
      <c r="N23" s="106">
        <f t="shared" si="2"/>
        <v>0.78306553407845914</v>
      </c>
      <c r="O23" s="106">
        <f t="shared" si="2"/>
        <v>0.83832989143741754</v>
      </c>
      <c r="Q23" s="105">
        <v>117059.577597493</v>
      </c>
      <c r="R23" s="105">
        <v>256868.51924469299</v>
      </c>
      <c r="S23" s="105">
        <v>276260.05434564099</v>
      </c>
      <c r="T23" s="105">
        <v>623585.15871721704</v>
      </c>
      <c r="V23" s="106">
        <f t="shared" si="9"/>
        <v>5.6061251715597907E-2</v>
      </c>
      <c r="W23" s="106">
        <f t="shared" si="9"/>
        <v>3.9674964853755448E-2</v>
      </c>
      <c r="X23" s="106">
        <f t="shared" si="9"/>
        <v>3.7667314465975717E-2</v>
      </c>
      <c r="Y23" s="106">
        <f t="shared" si="9"/>
        <v>2.7509399110962146E-2</v>
      </c>
      <c r="AA23" s="105">
        <v>1795.7231154858</v>
      </c>
      <c r="AB23" s="105">
        <v>3103.6429611711801</v>
      </c>
      <c r="AC23" s="105">
        <v>2882.7912708568601</v>
      </c>
      <c r="AD23" s="105">
        <v>3308.1992052513701</v>
      </c>
      <c r="AF23" s="106">
        <v>4.1574051764351028E-2</v>
      </c>
      <c r="AG23" s="106">
        <v>2.7911419693496198E-2</v>
      </c>
      <c r="AI23" s="106">
        <f t="shared" si="10"/>
        <v>0.21484491451229643</v>
      </c>
      <c r="AJ23" s="106">
        <f t="shared" si="3"/>
        <v>0.2334462634069791</v>
      </c>
      <c r="AK23" s="106">
        <f t="shared" si="3"/>
        <v>0.21693446592154086</v>
      </c>
      <c r="AL23" s="106">
        <f t="shared" si="3"/>
        <v>0.16167010856258243</v>
      </c>
      <c r="AN23" s="105">
        <v>16641.4800053543</v>
      </c>
      <c r="AO23" s="105">
        <v>43565.7305508469</v>
      </c>
      <c r="AP23" s="105">
        <v>39764.015295135301</v>
      </c>
      <c r="AQ23" s="105">
        <v>65221.253557623699</v>
      </c>
      <c r="AS23" s="106">
        <f t="shared" si="11"/>
        <v>0.10790645512947385</v>
      </c>
      <c r="AT23" s="106">
        <f t="shared" si="4"/>
        <v>7.1240466346566209E-2</v>
      </c>
      <c r="AU23" s="106">
        <f t="shared" si="4"/>
        <v>7.2497489236443849E-2</v>
      </c>
      <c r="AV23" s="106">
        <f t="shared" si="4"/>
        <v>5.0722717286145684E-2</v>
      </c>
      <c r="AX23" s="204">
        <f t="shared" si="12"/>
        <v>8358.2295609004213</v>
      </c>
      <c r="AY23" s="204">
        <f t="shared" si="5"/>
        <v>13294.892434240581</v>
      </c>
      <c r="AZ23" s="204">
        <f t="shared" si="5"/>
        <v>13288.765612281661</v>
      </c>
      <c r="BA23" s="204">
        <f t="shared" si="5"/>
        <v>20462.652216075971</v>
      </c>
      <c r="BC23" s="204">
        <v>8852.4445189100006</v>
      </c>
      <c r="BD23" s="204">
        <v>13167.498205620001</v>
      </c>
      <c r="BE23" s="204">
        <v>16824.22218819</v>
      </c>
      <c r="BF23" s="204">
        <v>22771.026200169999</v>
      </c>
      <c r="BH23" s="106">
        <f t="shared" si="6"/>
        <v>6.5012305934075476E-2</v>
      </c>
      <c r="BI23" s="106">
        <f t="shared" si="7"/>
        <v>6.2403570414816478E-2</v>
      </c>
    </row>
    <row r="24" spans="1:61" s="189" customFormat="1" x14ac:dyDescent="0.25">
      <c r="A24" s="193" t="s">
        <v>318</v>
      </c>
      <c r="B24" s="193" t="s">
        <v>319</v>
      </c>
      <c r="C24" s="193" t="s">
        <v>339</v>
      </c>
      <c r="D24" s="105">
        <v>6547.0106452981299</v>
      </c>
      <c r="E24" s="105">
        <v>7740.6919803540804</v>
      </c>
      <c r="F24" s="105">
        <v>19887.493839554601</v>
      </c>
      <c r="G24" s="105">
        <v>45763.592564386003</v>
      </c>
      <c r="H24" s="203"/>
      <c r="I24" s="106">
        <v>0.13840939415242137</v>
      </c>
      <c r="J24" s="106">
        <v>0.18137563729584905</v>
      </c>
      <c r="L24" s="106">
        <f t="shared" si="8"/>
        <v>0.83844345267402132</v>
      </c>
      <c r="M24" s="106">
        <f t="shared" si="2"/>
        <v>0.81599772937473181</v>
      </c>
      <c r="N24" s="106">
        <f t="shared" si="2"/>
        <v>0.83448080257457324</v>
      </c>
      <c r="O24" s="106">
        <f t="shared" si="2"/>
        <v>0.87204009333273091</v>
      </c>
      <c r="Q24" s="105">
        <v>117059.577597493</v>
      </c>
      <c r="R24" s="105">
        <v>256868.51924469299</v>
      </c>
      <c r="S24" s="105">
        <v>276260.05434564099</v>
      </c>
      <c r="T24" s="105">
        <v>623585.15871721704</v>
      </c>
      <c r="V24" s="106">
        <f t="shared" si="9"/>
        <v>5.5928876386431993E-2</v>
      </c>
      <c r="W24" s="106">
        <f t="shared" si="9"/>
        <v>3.0134840980573008E-2</v>
      </c>
      <c r="X24" s="106">
        <f t="shared" si="9"/>
        <v>7.198830785239943E-2</v>
      </c>
      <c r="Y24" s="106">
        <f t="shared" si="9"/>
        <v>7.3387879625818428E-2</v>
      </c>
      <c r="AA24" s="105">
        <v>1261.5191063720099</v>
      </c>
      <c r="AB24" s="105">
        <v>1745.4765489204799</v>
      </c>
      <c r="AC24" s="105">
        <v>3944.6827404181399</v>
      </c>
      <c r="AD24" s="105">
        <v>6715.1786690424697</v>
      </c>
      <c r="AF24" s="106">
        <v>0.11792048927662013</v>
      </c>
      <c r="AG24" s="106">
        <v>0.11226711836426184</v>
      </c>
      <c r="AI24" s="106">
        <f t="shared" si="10"/>
        <v>0.16155654732597874</v>
      </c>
      <c r="AJ24" s="106">
        <f t="shared" si="3"/>
        <v>0.18400227062526817</v>
      </c>
      <c r="AK24" s="106">
        <f t="shared" si="3"/>
        <v>0.16551919742542676</v>
      </c>
      <c r="AL24" s="106">
        <f t="shared" si="3"/>
        <v>0.12795990666726903</v>
      </c>
      <c r="AN24" s="105">
        <v>16641.4800053543</v>
      </c>
      <c r="AO24" s="105">
        <v>43565.7305508469</v>
      </c>
      <c r="AP24" s="105">
        <v>39764.015295135301</v>
      </c>
      <c r="AQ24" s="105">
        <v>65221.253557623699</v>
      </c>
      <c r="AS24" s="106">
        <f t="shared" si="11"/>
        <v>7.5805703937758137E-2</v>
      </c>
      <c r="AT24" s="106">
        <f t="shared" si="4"/>
        <v>4.0065357032938557E-2</v>
      </c>
      <c r="AU24" s="106">
        <f t="shared" si="4"/>
        <v>9.9202324290945776E-2</v>
      </c>
      <c r="AV24" s="106">
        <f t="shared" si="4"/>
        <v>0.1029599755102765</v>
      </c>
      <c r="AX24" s="204">
        <f t="shared" si="12"/>
        <v>7808.5297516701394</v>
      </c>
      <c r="AY24" s="204">
        <f t="shared" si="5"/>
        <v>9486.1685292745606</v>
      </c>
      <c r="AZ24" s="204">
        <f t="shared" si="5"/>
        <v>23832.17657997274</v>
      </c>
      <c r="BA24" s="204">
        <f t="shared" si="5"/>
        <v>52478.771233428473</v>
      </c>
      <c r="BC24" s="204">
        <v>8042.3886100100199</v>
      </c>
      <c r="BD24" s="204">
        <v>9398.6364177400192</v>
      </c>
      <c r="BE24" s="204">
        <v>25702.723930799999</v>
      </c>
      <c r="BF24" s="204">
        <v>54854.592984620103</v>
      </c>
      <c r="BH24" s="106">
        <f t="shared" si="6"/>
        <v>0.13654995602196829</v>
      </c>
      <c r="BI24" s="106">
        <f t="shared" si="7"/>
        <v>0.16371536651126117</v>
      </c>
    </row>
    <row r="25" spans="1:61" s="189" customFormat="1" x14ac:dyDescent="0.25">
      <c r="A25" s="193" t="s">
        <v>318</v>
      </c>
      <c r="B25" s="193" t="s">
        <v>319</v>
      </c>
      <c r="C25" s="193" t="s">
        <v>338</v>
      </c>
      <c r="D25" s="105">
        <v>1006.6184100444</v>
      </c>
      <c r="E25" s="105">
        <v>1393.6314129795701</v>
      </c>
      <c r="F25" s="105">
        <v>2185.8817451526402</v>
      </c>
      <c r="G25" s="105">
        <v>10393.434637664501</v>
      </c>
      <c r="H25" s="203"/>
      <c r="I25" s="106">
        <v>0.16840376571750215</v>
      </c>
      <c r="J25" s="106">
        <v>0.36592384062449268</v>
      </c>
      <c r="L25" s="106">
        <f t="shared" si="8"/>
        <v>0.75004682681949653</v>
      </c>
      <c r="M25" s="106">
        <f t="shared" si="2"/>
        <v>0.74801431903191595</v>
      </c>
      <c r="N25" s="106">
        <f t="shared" si="2"/>
        <v>0.73001444570844831</v>
      </c>
      <c r="O25" s="106">
        <f t="shared" si="2"/>
        <v>0.82132124479887059</v>
      </c>
      <c r="Q25" s="105">
        <v>117059.577597493</v>
      </c>
      <c r="R25" s="105">
        <v>256868.51924469299</v>
      </c>
      <c r="S25" s="105">
        <v>276260.05434564099</v>
      </c>
      <c r="T25" s="105">
        <v>623585.15871721704</v>
      </c>
      <c r="V25" s="106">
        <f t="shared" si="9"/>
        <v>8.5991973549198776E-3</v>
      </c>
      <c r="W25" s="106">
        <f t="shared" si="9"/>
        <v>5.4254659818862294E-3</v>
      </c>
      <c r="X25" s="106">
        <f t="shared" si="9"/>
        <v>7.9124061215806035E-3</v>
      </c>
      <c r="Y25" s="106">
        <f t="shared" si="9"/>
        <v>1.6667225786843508E-2</v>
      </c>
      <c r="AA25" s="105">
        <v>335.455676600125</v>
      </c>
      <c r="AB25" s="105">
        <v>469.47652161614099</v>
      </c>
      <c r="AC25" s="105">
        <v>808.417556734919</v>
      </c>
      <c r="AD25" s="105">
        <v>2261.0957345648198</v>
      </c>
      <c r="AF25" s="106">
        <v>0.13565282878159324</v>
      </c>
      <c r="AG25" s="106">
        <v>0.22839104793889509</v>
      </c>
      <c r="AI25" s="106">
        <f t="shared" si="10"/>
        <v>0.2499531731805035</v>
      </c>
      <c r="AJ25" s="106">
        <f t="shared" si="3"/>
        <v>0.25198568096808416</v>
      </c>
      <c r="AK25" s="106">
        <f t="shared" si="3"/>
        <v>0.26998555429155174</v>
      </c>
      <c r="AL25" s="106">
        <f t="shared" si="3"/>
        <v>0.17867875520112941</v>
      </c>
      <c r="AN25" s="105">
        <v>16641.4800053543</v>
      </c>
      <c r="AO25" s="105">
        <v>43565.7305508469</v>
      </c>
      <c r="AP25" s="105">
        <v>39764.015295135301</v>
      </c>
      <c r="AQ25" s="105">
        <v>65221.253557623699</v>
      </c>
      <c r="AS25" s="106">
        <f t="shared" si="11"/>
        <v>2.0157803061518209E-2</v>
      </c>
      <c r="AT25" s="106">
        <f t="shared" si="4"/>
        <v>1.0776280247801666E-2</v>
      </c>
      <c r="AU25" s="106">
        <f t="shared" si="4"/>
        <v>2.0330380388768741E-2</v>
      </c>
      <c r="AV25" s="106">
        <f t="shared" si="4"/>
        <v>3.4668081510686032E-2</v>
      </c>
      <c r="AX25" s="204">
        <f t="shared" si="12"/>
        <v>1342.0740866445249</v>
      </c>
      <c r="AY25" s="204">
        <f t="shared" si="5"/>
        <v>1863.107934595711</v>
      </c>
      <c r="AZ25" s="204">
        <f t="shared" si="5"/>
        <v>2994.2993018875591</v>
      </c>
      <c r="BA25" s="204">
        <f t="shared" si="5"/>
        <v>12654.530372229321</v>
      </c>
      <c r="BC25" s="204">
        <v>1352.23615873002</v>
      </c>
      <c r="BD25" s="204">
        <v>1831.6458759500399</v>
      </c>
      <c r="BE25" s="204">
        <v>3275.38554091999</v>
      </c>
      <c r="BF25" s="204">
        <v>13299.43564603</v>
      </c>
      <c r="BH25" s="106">
        <f t="shared" si="6"/>
        <v>0.16462304062779998</v>
      </c>
      <c r="BI25" s="106">
        <f t="shared" si="7"/>
        <v>0.32347016962456476</v>
      </c>
    </row>
    <row r="26" spans="1:61" s="189" customFormat="1" x14ac:dyDescent="0.25">
      <c r="A26" s="193" t="s">
        <v>318</v>
      </c>
      <c r="B26" s="193" t="s">
        <v>319</v>
      </c>
      <c r="C26" s="193" t="s">
        <v>337</v>
      </c>
      <c r="D26" s="105">
        <v>1138.24475621902</v>
      </c>
      <c r="E26" s="105">
        <v>1304.29169783621</v>
      </c>
      <c r="F26" s="105">
        <v>1422.2001327860801</v>
      </c>
      <c r="G26" s="105">
        <v>5980.2794098165296</v>
      </c>
      <c r="H26" s="203"/>
      <c r="I26" s="106">
        <v>0.11694654175401054</v>
      </c>
      <c r="J26" s="106">
        <v>0.33276062085580715</v>
      </c>
      <c r="L26" s="106">
        <f t="shared" si="8"/>
        <v>0.83575942689595895</v>
      </c>
      <c r="M26" s="106">
        <f t="shared" si="2"/>
        <v>0.81042751526603041</v>
      </c>
      <c r="N26" s="106">
        <f t="shared" si="2"/>
        <v>0.83536708129584414</v>
      </c>
      <c r="O26" s="106">
        <f t="shared" si="2"/>
        <v>0.88553764186296757</v>
      </c>
      <c r="Q26" s="105">
        <v>117059.577597493</v>
      </c>
      <c r="R26" s="105">
        <v>256868.51924469299</v>
      </c>
      <c r="S26" s="105">
        <v>276260.05434564099</v>
      </c>
      <c r="T26" s="105">
        <v>623585.15871721704</v>
      </c>
      <c r="V26" s="106">
        <f t="shared" si="9"/>
        <v>9.7236362848741147E-3</v>
      </c>
      <c r="W26" s="106">
        <f t="shared" si="9"/>
        <v>5.0776626955743908E-3</v>
      </c>
      <c r="X26" s="106">
        <f t="shared" si="9"/>
        <v>5.1480484073412351E-3</v>
      </c>
      <c r="Y26" s="106">
        <f t="shared" si="9"/>
        <v>9.5901567351580636E-3</v>
      </c>
      <c r="AA26" s="105">
        <v>223.68395147920199</v>
      </c>
      <c r="AB26" s="105">
        <v>305.09553700867798</v>
      </c>
      <c r="AC26" s="105">
        <v>280.285115471398</v>
      </c>
      <c r="AD26" s="105">
        <v>772.995806396072</v>
      </c>
      <c r="AF26" s="106">
        <v>8.6182548493052069E-2</v>
      </c>
      <c r="AG26" s="106">
        <v>0.22494170335836405</v>
      </c>
      <c r="AI26" s="106">
        <f t="shared" si="10"/>
        <v>0.16424057310404105</v>
      </c>
      <c r="AJ26" s="106">
        <f t="shared" si="3"/>
        <v>0.18957248473396954</v>
      </c>
      <c r="AK26" s="106">
        <f t="shared" si="3"/>
        <v>0.16463291870415586</v>
      </c>
      <c r="AL26" s="106">
        <f t="shared" si="3"/>
        <v>0.11446235813703244</v>
      </c>
      <c r="AN26" s="105">
        <v>16641.4800053543</v>
      </c>
      <c r="AO26" s="105">
        <v>43565.7305508469</v>
      </c>
      <c r="AP26" s="105">
        <v>39764.015295135301</v>
      </c>
      <c r="AQ26" s="105">
        <v>65221.253557623699</v>
      </c>
      <c r="AS26" s="106">
        <f t="shared" si="11"/>
        <v>1.3441349652028122E-2</v>
      </c>
      <c r="AT26" s="106">
        <f t="shared" si="4"/>
        <v>7.0031084788671595E-3</v>
      </c>
      <c r="AU26" s="106">
        <f t="shared" si="4"/>
        <v>7.0487125958249965E-3</v>
      </c>
      <c r="AV26" s="106">
        <f t="shared" si="4"/>
        <v>1.185190048077076E-2</v>
      </c>
      <c r="AX26" s="204">
        <f t="shared" si="12"/>
        <v>1361.9287076982221</v>
      </c>
      <c r="AY26" s="204">
        <f t="shared" si="5"/>
        <v>1609.3872348448881</v>
      </c>
      <c r="AZ26" s="204">
        <f t="shared" si="5"/>
        <v>1702.4852482574781</v>
      </c>
      <c r="BA26" s="204">
        <f t="shared" si="5"/>
        <v>6753.2752162126017</v>
      </c>
      <c r="BC26" s="204">
        <v>1389.9901886300199</v>
      </c>
      <c r="BD26" s="204">
        <v>1571.89993129001</v>
      </c>
      <c r="BE26" s="204">
        <v>1887.6012305199999</v>
      </c>
      <c r="BF26" s="204">
        <v>7107.0194322399902</v>
      </c>
      <c r="BH26" s="106">
        <f t="shared" si="6"/>
        <v>0.11492345310703689</v>
      </c>
      <c r="BI26" s="106">
        <f t="shared" si="7"/>
        <v>0.30363331402996052</v>
      </c>
    </row>
  </sheetData>
  <mergeCells count="24">
    <mergeCell ref="I10:J10"/>
    <mergeCell ref="L10:O10"/>
    <mergeCell ref="Q10:T10"/>
    <mergeCell ref="V10:Y10"/>
    <mergeCell ref="AS10:AV10"/>
    <mergeCell ref="AA10:AD10"/>
    <mergeCell ref="AF10:AG10"/>
    <mergeCell ref="AN10:AQ10"/>
    <mergeCell ref="A5:A6"/>
    <mergeCell ref="B5:B6"/>
    <mergeCell ref="BC5:BF5"/>
    <mergeCell ref="BH5:BI5"/>
    <mergeCell ref="BC10:BF10"/>
    <mergeCell ref="BH10:BI10"/>
    <mergeCell ref="AI5:AL5"/>
    <mergeCell ref="AI10:AL10"/>
    <mergeCell ref="AX5:BA5"/>
    <mergeCell ref="AX10:BA10"/>
    <mergeCell ref="D5:G5"/>
    <mergeCell ref="I5:J5"/>
    <mergeCell ref="L5:O5"/>
    <mergeCell ref="AA5:AD5"/>
    <mergeCell ref="AF5:AG5"/>
    <mergeCell ref="D10:G10"/>
  </mergeCells>
  <pageMargins left="0.75" right="0.75" top="1" bottom="1" header="0.5" footer="0.5"/>
  <pageSetup paperSize="9"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17"/>
  <sheetViews>
    <sheetView topLeftCell="H28" zoomScale="75" zoomScaleNormal="75" workbookViewId="0">
      <selection activeCell="Y47" sqref="Y47"/>
    </sheetView>
  </sheetViews>
  <sheetFormatPr defaultColWidth="11.7109375" defaultRowHeight="12" x14ac:dyDescent="0.25"/>
  <cols>
    <col min="1" max="1" width="29.42578125" style="167" customWidth="1"/>
    <col min="2" max="5" width="14.140625" style="167" customWidth="1"/>
    <col min="6" max="12" width="11.7109375" style="167"/>
    <col min="13" max="13" width="3.140625" style="167" customWidth="1"/>
    <col min="14" max="14" width="29.42578125" style="167" customWidth="1"/>
    <col min="15" max="15" width="17.85546875" style="167" customWidth="1"/>
    <col min="16" max="16" width="12" style="167" customWidth="1"/>
    <col min="17" max="16384" width="11.7109375" style="167"/>
  </cols>
  <sheetData>
    <row r="1" spans="1:17" x14ac:dyDescent="0.2">
      <c r="A1" s="174" t="s">
        <v>364</v>
      </c>
      <c r="N1" s="174" t="s">
        <v>365</v>
      </c>
    </row>
    <row r="3" spans="1:17" x14ac:dyDescent="0.2">
      <c r="B3" s="167" t="s">
        <v>331</v>
      </c>
      <c r="C3" s="167" t="s">
        <v>332</v>
      </c>
      <c r="O3" s="167">
        <v>2000</v>
      </c>
      <c r="Q3" s="167">
        <v>2011</v>
      </c>
    </row>
    <row r="4" spans="1:17" x14ac:dyDescent="0.2">
      <c r="A4" s="167" t="s">
        <v>366</v>
      </c>
      <c r="B4" s="168">
        <v>0.11799165927438793</v>
      </c>
      <c r="C4" s="168">
        <v>0.17688346879691719</v>
      </c>
      <c r="N4" s="169" t="s">
        <v>349</v>
      </c>
      <c r="O4" s="170">
        <v>0.72927949139792969</v>
      </c>
      <c r="P4" s="169" t="s">
        <v>349</v>
      </c>
      <c r="Q4" s="170">
        <v>0.50478524454667573</v>
      </c>
    </row>
    <row r="5" spans="1:17" x14ac:dyDescent="0.2">
      <c r="A5" s="167" t="s">
        <v>367</v>
      </c>
      <c r="B5" s="168">
        <v>9.5339546188316637E-2</v>
      </c>
      <c r="C5" s="168">
        <v>0.10404467215754165</v>
      </c>
      <c r="N5" s="171" t="s">
        <v>368</v>
      </c>
      <c r="O5" s="170">
        <v>1.8507084431926966E-2</v>
      </c>
      <c r="P5" s="171" t="s">
        <v>368</v>
      </c>
      <c r="Q5" s="170">
        <v>2.9949394463139042E-2</v>
      </c>
    </row>
    <row r="6" spans="1:17" x14ac:dyDescent="0.2">
      <c r="A6" s="167" t="s">
        <v>353</v>
      </c>
      <c r="B6" s="170">
        <v>0.11675730790477368</v>
      </c>
      <c r="C6" s="170">
        <v>0.15180905226779795</v>
      </c>
      <c r="N6" s="171" t="s">
        <v>369</v>
      </c>
      <c r="O6" s="170">
        <v>6.9757903711274291E-3</v>
      </c>
      <c r="P6" s="171" t="s">
        <v>369</v>
      </c>
      <c r="Q6" s="170">
        <v>2.9198350530996516E-2</v>
      </c>
    </row>
    <row r="7" spans="1:17" x14ac:dyDescent="0.2">
      <c r="N7" s="169" t="s">
        <v>347</v>
      </c>
      <c r="O7" s="170">
        <v>2.7679264973923556E-3</v>
      </c>
      <c r="P7" s="169" t="s">
        <v>347</v>
      </c>
      <c r="Q7" s="170">
        <v>1.9686950400667948E-3</v>
      </c>
    </row>
    <row r="8" spans="1:17" x14ac:dyDescent="0.2">
      <c r="N8" s="171" t="s">
        <v>346</v>
      </c>
      <c r="O8" s="170">
        <v>5.9429935816068657E-3</v>
      </c>
      <c r="P8" s="171" t="s">
        <v>346</v>
      </c>
      <c r="Q8" s="170">
        <v>1.3626682460795517E-2</v>
      </c>
    </row>
    <row r="9" spans="1:17" x14ac:dyDescent="0.2">
      <c r="N9" s="171" t="s">
        <v>370</v>
      </c>
      <c r="O9" s="170">
        <v>1.2695565047352199E-2</v>
      </c>
      <c r="P9" s="171" t="s">
        <v>370</v>
      </c>
      <c r="Q9" s="170">
        <v>2.9437982119820558E-2</v>
      </c>
    </row>
    <row r="10" spans="1:17" x14ac:dyDescent="0.2">
      <c r="N10" s="169" t="s">
        <v>345</v>
      </c>
      <c r="O10" s="170">
        <v>6.6063876840961322E-3</v>
      </c>
      <c r="P10" s="169" t="s">
        <v>345</v>
      </c>
      <c r="Q10" s="170">
        <v>1.3237312083972809E-2</v>
      </c>
    </row>
    <row r="11" spans="1:17" x14ac:dyDescent="0.2">
      <c r="N11" s="171" t="s">
        <v>371</v>
      </c>
      <c r="O11" s="170">
        <v>8.6685376450104015E-3</v>
      </c>
      <c r="P11" s="171" t="s">
        <v>371</v>
      </c>
      <c r="Q11" s="170">
        <v>9.7664722413737439E-3</v>
      </c>
    </row>
    <row r="12" spans="1:17" x14ac:dyDescent="0.2">
      <c r="N12" s="169" t="s">
        <v>343</v>
      </c>
      <c r="O12" s="170">
        <v>8.1317626754590921E-3</v>
      </c>
      <c r="P12" s="169" t="s">
        <v>343</v>
      </c>
      <c r="Q12" s="170">
        <v>1.1275374800162545E-2</v>
      </c>
    </row>
    <row r="13" spans="1:17" x14ac:dyDescent="0.2">
      <c r="N13" s="171" t="s">
        <v>372</v>
      </c>
      <c r="O13" s="170">
        <v>2.2991485039119273E-2</v>
      </c>
      <c r="P13" s="171" t="s">
        <v>372</v>
      </c>
      <c r="Q13" s="170">
        <v>2.2029757890822319E-2</v>
      </c>
    </row>
    <row r="14" spans="1:17" x14ac:dyDescent="0.2">
      <c r="N14" s="171" t="s">
        <v>373</v>
      </c>
      <c r="O14" s="170">
        <v>9.3883773884083088E-3</v>
      </c>
      <c r="P14" s="171" t="s">
        <v>373</v>
      </c>
      <c r="Q14" s="170">
        <v>2.6932798037844475E-2</v>
      </c>
    </row>
    <row r="15" spans="1:17" x14ac:dyDescent="0.2">
      <c r="N15" s="171" t="s">
        <v>374</v>
      </c>
      <c r="O15" s="170">
        <v>3.9674964853755448E-2</v>
      </c>
      <c r="P15" s="171" t="s">
        <v>374</v>
      </c>
      <c r="Q15" s="170">
        <v>2.7509399110962146E-2</v>
      </c>
    </row>
    <row r="16" spans="1:17" x14ac:dyDescent="0.2">
      <c r="N16" s="169" t="s">
        <v>339</v>
      </c>
      <c r="O16" s="170">
        <v>3.0134840980573008E-2</v>
      </c>
      <c r="P16" s="169" t="s">
        <v>339</v>
      </c>
      <c r="Q16" s="170">
        <v>7.3387879625818428E-2</v>
      </c>
    </row>
    <row r="17" spans="1:17" x14ac:dyDescent="0.2">
      <c r="N17" s="171" t="s">
        <v>375</v>
      </c>
      <c r="O17" s="170">
        <v>5.4254659818862294E-3</v>
      </c>
      <c r="P17" s="171" t="s">
        <v>375</v>
      </c>
      <c r="Q17" s="170">
        <v>1.6667225786843508E-2</v>
      </c>
    </row>
    <row r="18" spans="1:17" x14ac:dyDescent="0.2">
      <c r="N18" s="171" t="s">
        <v>376</v>
      </c>
      <c r="O18" s="170">
        <v>5.0776626955743908E-3</v>
      </c>
      <c r="P18" s="171" t="s">
        <v>376</v>
      </c>
      <c r="Q18" s="170">
        <v>9.5901567351580636E-3</v>
      </c>
    </row>
    <row r="19" spans="1:17" x14ac:dyDescent="0.2">
      <c r="N19" s="167" t="s">
        <v>143</v>
      </c>
      <c r="O19" s="172">
        <f>1-SUM(O4:O18)</f>
        <v>8.7731663728782161E-2</v>
      </c>
      <c r="P19" s="167" t="s">
        <v>143</v>
      </c>
      <c r="Q19" s="172">
        <f>1-SUM(Q4:Q18)</f>
        <v>0.1806372745255479</v>
      </c>
    </row>
    <row r="21" spans="1:17" x14ac:dyDescent="0.2">
      <c r="N21" s="174" t="s">
        <v>377</v>
      </c>
    </row>
    <row r="22" spans="1:17" x14ac:dyDescent="0.2">
      <c r="O22" s="167" t="s">
        <v>331</v>
      </c>
      <c r="P22" s="167" t="s">
        <v>332</v>
      </c>
    </row>
    <row r="23" spans="1:17" x14ac:dyDescent="0.2">
      <c r="N23" s="169" t="s">
        <v>349</v>
      </c>
      <c r="O23" s="170">
        <v>8.5919807093337797E-2</v>
      </c>
      <c r="P23" s="170">
        <v>4.6697555408241609E-3</v>
      </c>
    </row>
    <row r="24" spans="1:17" x14ac:dyDescent="0.2">
      <c r="N24" s="169" t="s">
        <v>348</v>
      </c>
      <c r="O24" s="170">
        <v>0.10815459948953654</v>
      </c>
      <c r="P24" s="170">
        <v>0.17007916847766102</v>
      </c>
    </row>
    <row r="25" spans="1:17" x14ac:dyDescent="0.2">
      <c r="N25" s="169" t="s">
        <v>379</v>
      </c>
      <c r="O25" s="170">
        <v>0.15842922030956808</v>
      </c>
      <c r="P25" s="170">
        <v>0.63578172299146574</v>
      </c>
    </row>
    <row r="26" spans="1:17" x14ac:dyDescent="0.2">
      <c r="N26" s="169" t="s">
        <v>347</v>
      </c>
      <c r="O26" s="170">
        <v>9.8196286659764098E-3</v>
      </c>
      <c r="P26" s="170">
        <v>0.13677368237866161</v>
      </c>
    </row>
    <row r="27" spans="1:17" x14ac:dyDescent="0.2">
      <c r="N27" s="169" t="s">
        <v>346</v>
      </c>
      <c r="O27" s="170">
        <v>0.12711261900184101</v>
      </c>
      <c r="P27" s="170">
        <v>0.2559595653775748</v>
      </c>
    </row>
    <row r="28" spans="1:17" x14ac:dyDescent="0.2">
      <c r="A28" s="184" t="s">
        <v>392</v>
      </c>
      <c r="N28" s="169" t="s">
        <v>380</v>
      </c>
      <c r="O28" s="170">
        <v>9.641419705933707E-2</v>
      </c>
      <c r="P28" s="170">
        <v>9.1859547943925479E-2</v>
      </c>
    </row>
    <row r="29" spans="1:17" x14ac:dyDescent="0.2">
      <c r="B29" s="167">
        <v>1996</v>
      </c>
      <c r="C29" s="167">
        <v>2000</v>
      </c>
      <c r="D29" s="167">
        <v>2006</v>
      </c>
      <c r="E29" s="167">
        <v>2011</v>
      </c>
      <c r="N29" s="169" t="s">
        <v>345</v>
      </c>
      <c r="O29" s="170">
        <v>9.8389248182885636E-2</v>
      </c>
      <c r="P29" s="170">
        <v>0.13959612685439615</v>
      </c>
    </row>
    <row r="30" spans="1:17" x14ac:dyDescent="0.2">
      <c r="A30" s="167" t="s">
        <v>366</v>
      </c>
      <c r="B30" s="179">
        <v>0.87553217376344905</v>
      </c>
      <c r="C30" s="179">
        <v>0.85499079888363094</v>
      </c>
      <c r="D30" s="179">
        <v>0.87417409268751278</v>
      </c>
      <c r="E30" s="179">
        <v>0.90532356764811406</v>
      </c>
      <c r="N30" s="169" t="s">
        <v>344</v>
      </c>
      <c r="O30" s="170">
        <v>8.2367462818976334E-2</v>
      </c>
      <c r="P30" s="170">
        <v>0.13011299452100089</v>
      </c>
    </row>
    <row r="31" spans="1:17" x14ac:dyDescent="0.2">
      <c r="A31" s="167" t="s">
        <v>367</v>
      </c>
      <c r="B31" s="180">
        <v>0.12446782623655106</v>
      </c>
      <c r="C31" s="180">
        <v>0.14500920111636906</v>
      </c>
      <c r="D31" s="180">
        <v>0.12582590731248713</v>
      </c>
      <c r="E31" s="180">
        <v>9.4676432351885872E-2</v>
      </c>
      <c r="N31" s="169" t="s">
        <v>343</v>
      </c>
      <c r="O31" s="170">
        <v>7.8208246691887862E-2</v>
      </c>
      <c r="P31" s="170">
        <v>0.11775877513188648</v>
      </c>
    </row>
    <row r="32" spans="1:17" x14ac:dyDescent="0.2">
      <c r="N32" s="169" t="s">
        <v>342</v>
      </c>
      <c r="O32" s="170">
        <v>9.9618463862938045E-2</v>
      </c>
      <c r="P32" s="170">
        <v>0.22162161308467376</v>
      </c>
    </row>
    <row r="33" spans="14:16" x14ac:dyDescent="0.2">
      <c r="N33" s="169" t="s">
        <v>341</v>
      </c>
      <c r="O33" s="170">
        <v>0.1050625513753316</v>
      </c>
      <c r="P33" s="170">
        <v>0.13883295587855815</v>
      </c>
    </row>
    <row r="34" spans="14:16" x14ac:dyDescent="0.2">
      <c r="N34" s="169" t="s">
        <v>340</v>
      </c>
      <c r="O34" s="170">
        <v>4.1574051764351028E-2</v>
      </c>
      <c r="P34" s="170">
        <v>2.7911419693496198E-2</v>
      </c>
    </row>
    <row r="35" spans="14:16" x14ac:dyDescent="0.25">
      <c r="N35" s="169" t="s">
        <v>339</v>
      </c>
      <c r="O35" s="170">
        <v>0.11792048927662013</v>
      </c>
      <c r="P35" s="170">
        <v>0.11226711836426184</v>
      </c>
    </row>
    <row r="36" spans="14:16" x14ac:dyDescent="0.25">
      <c r="N36" s="169" t="s">
        <v>338</v>
      </c>
      <c r="O36" s="170">
        <v>0.13565282878159324</v>
      </c>
      <c r="P36" s="170">
        <v>0.22839104793889509</v>
      </c>
    </row>
    <row r="37" spans="14:16" x14ac:dyDescent="0.25">
      <c r="N37" s="169" t="s">
        <v>337</v>
      </c>
      <c r="O37" s="170">
        <v>8.6182548493052069E-2</v>
      </c>
      <c r="P37" s="170">
        <v>0.22494170335836405</v>
      </c>
    </row>
    <row r="38" spans="14:16" x14ac:dyDescent="0.25">
      <c r="O38" s="172"/>
      <c r="P38" s="172"/>
    </row>
    <row r="41" spans="14:16" x14ac:dyDescent="0.25">
      <c r="N41" s="187" t="s">
        <v>394</v>
      </c>
    </row>
    <row r="43" spans="14:16" x14ac:dyDescent="0.25">
      <c r="O43" s="177">
        <v>2000</v>
      </c>
      <c r="P43" s="177">
        <v>2011</v>
      </c>
    </row>
    <row r="44" spans="14:16" x14ac:dyDescent="0.25">
      <c r="N44" s="169" t="s">
        <v>349</v>
      </c>
      <c r="O44" s="178">
        <v>0.1225362463316057</v>
      </c>
      <c r="P44" s="178">
        <v>5.447481795493208E-2</v>
      </c>
    </row>
    <row r="45" spans="14:16" x14ac:dyDescent="0.25">
      <c r="N45" s="169" t="s">
        <v>348</v>
      </c>
      <c r="O45" s="178">
        <v>0.19845554298265131</v>
      </c>
      <c r="P45" s="178">
        <v>0.13508054870774147</v>
      </c>
    </row>
    <row r="46" spans="14:16" x14ac:dyDescent="0.25">
      <c r="N46" s="169" t="s">
        <v>379</v>
      </c>
      <c r="O46" s="178">
        <v>9.8375597825353281E-2</v>
      </c>
      <c r="P46" s="178">
        <v>4.6464438969774986E-2</v>
      </c>
    </row>
    <row r="47" spans="14:16" x14ac:dyDescent="0.25">
      <c r="N47" s="169" t="s">
        <v>347</v>
      </c>
      <c r="O47" s="178">
        <v>0.30148390920001322</v>
      </c>
      <c r="P47" s="178">
        <v>0.24328431592080504</v>
      </c>
    </row>
    <row r="48" spans="14:16" x14ac:dyDescent="0.25">
      <c r="N48" s="169" t="s">
        <v>346</v>
      </c>
      <c r="O48" s="178">
        <v>0.1999944534439034</v>
      </c>
      <c r="P48" s="178">
        <v>0.10476402563182668</v>
      </c>
    </row>
    <row r="49" spans="1:17" x14ac:dyDescent="0.25">
      <c r="N49" s="169" t="s">
        <v>380</v>
      </c>
      <c r="O49" s="178">
        <v>0.18580000284432691</v>
      </c>
      <c r="P49" s="178">
        <v>8.2899453450678159E-2</v>
      </c>
    </row>
    <row r="50" spans="1:17" x14ac:dyDescent="0.25">
      <c r="N50" s="169" t="s">
        <v>345</v>
      </c>
      <c r="O50" s="178">
        <v>0.20909465939321983</v>
      </c>
      <c r="P50" s="178">
        <v>0.13531972542718823</v>
      </c>
    </row>
    <row r="51" spans="1:17" x14ac:dyDescent="0.25">
      <c r="N51" s="169" t="s">
        <v>344</v>
      </c>
      <c r="O51" s="178">
        <v>0.21109732034024958</v>
      </c>
      <c r="P51" s="178">
        <v>0.15055694583957044</v>
      </c>
    </row>
    <row r="52" spans="1:17" x14ac:dyDescent="0.25">
      <c r="N52" s="169" t="s">
        <v>343</v>
      </c>
      <c r="O52" s="178">
        <v>0.2204161894252836</v>
      </c>
      <c r="P52" s="178">
        <v>0.14769881142129163</v>
      </c>
    </row>
    <row r="53" spans="1:17" x14ac:dyDescent="0.25">
      <c r="A53" s="174" t="s">
        <v>378</v>
      </c>
      <c r="N53" s="169" t="s">
        <v>342</v>
      </c>
      <c r="O53" s="178">
        <v>0.20856557993694136</v>
      </c>
      <c r="P53" s="178">
        <v>0.1268068653836269</v>
      </c>
    </row>
    <row r="54" spans="1:17" x14ac:dyDescent="0.25">
      <c r="N54" s="169" t="s">
        <v>341</v>
      </c>
      <c r="O54" s="178">
        <v>0.11413612678574049</v>
      </c>
      <c r="P54" s="178">
        <v>5.810190946211348E-2</v>
      </c>
    </row>
    <row r="55" spans="1:17" x14ac:dyDescent="0.25">
      <c r="B55" s="167">
        <v>1996</v>
      </c>
      <c r="C55" s="167">
        <v>2000</v>
      </c>
      <c r="D55" s="167">
        <v>2006</v>
      </c>
      <c r="E55" s="167">
        <v>2011</v>
      </c>
      <c r="N55" s="169" t="s">
        <v>340</v>
      </c>
      <c r="O55" s="178">
        <v>0.2334462634069791</v>
      </c>
      <c r="P55" s="178">
        <v>0.16167010856258243</v>
      </c>
    </row>
    <row r="56" spans="1:17" x14ac:dyDescent="0.25">
      <c r="A56" s="167" t="s">
        <v>366</v>
      </c>
      <c r="B56" s="173">
        <v>117059.577597493</v>
      </c>
      <c r="C56" s="173">
        <v>256868.51924469299</v>
      </c>
      <c r="D56" s="173">
        <v>276260.05434564099</v>
      </c>
      <c r="E56" s="173">
        <v>623713.87529302505</v>
      </c>
      <c r="N56" s="169" t="s">
        <v>339</v>
      </c>
      <c r="O56" s="178">
        <v>0.18400227062526817</v>
      </c>
      <c r="P56" s="178">
        <v>0.12795990666726903</v>
      </c>
    </row>
    <row r="57" spans="1:17" x14ac:dyDescent="0.25">
      <c r="A57" s="167" t="s">
        <v>367</v>
      </c>
      <c r="B57" s="173">
        <v>16641.4800053543</v>
      </c>
      <c r="C57" s="173">
        <v>43565.7305508469</v>
      </c>
      <c r="D57" s="173">
        <v>39764.015295135301</v>
      </c>
      <c r="E57" s="173">
        <v>65226.408138824598</v>
      </c>
      <c r="N57" s="169" t="s">
        <v>338</v>
      </c>
      <c r="O57" s="178">
        <v>0.25198568096808416</v>
      </c>
      <c r="P57" s="178">
        <v>0.17867875520112941</v>
      </c>
    </row>
    <row r="58" spans="1:17" x14ac:dyDescent="0.25">
      <c r="N58" s="169" t="s">
        <v>337</v>
      </c>
      <c r="O58" s="181">
        <v>0.18957248473396954</v>
      </c>
      <c r="P58" s="181">
        <v>0.11446235813703244</v>
      </c>
    </row>
    <row r="59" spans="1:17" x14ac:dyDescent="0.25">
      <c r="O59" s="172"/>
      <c r="P59" s="172"/>
    </row>
    <row r="61" spans="1:17" x14ac:dyDescent="0.25">
      <c r="N61" s="174" t="s">
        <v>382</v>
      </c>
    </row>
    <row r="63" spans="1:17" x14ac:dyDescent="0.25">
      <c r="O63" s="167">
        <v>2000</v>
      </c>
      <c r="Q63" s="167">
        <v>2011</v>
      </c>
    </row>
    <row r="64" spans="1:17" x14ac:dyDescent="0.25">
      <c r="N64" s="169" t="s">
        <v>349</v>
      </c>
      <c r="O64" s="170">
        <v>0.60047546683622077</v>
      </c>
      <c r="P64" s="169" t="s">
        <v>349</v>
      </c>
      <c r="Q64" s="170">
        <v>0.27805836706195547</v>
      </c>
    </row>
    <row r="65" spans="1:17" x14ac:dyDescent="0.25">
      <c r="N65" s="171" t="s">
        <v>368</v>
      </c>
      <c r="O65" s="170">
        <v>2.7017148241119976E-2</v>
      </c>
      <c r="P65" s="171" t="s">
        <v>368</v>
      </c>
      <c r="Q65" s="170">
        <v>4.4721033002120374E-2</v>
      </c>
    </row>
    <row r="66" spans="1:17" x14ac:dyDescent="0.25">
      <c r="N66" s="171" t="s">
        <v>369</v>
      </c>
      <c r="O66" s="170">
        <v>4.4876711979839716E-3</v>
      </c>
      <c r="P66" s="171" t="s">
        <v>369</v>
      </c>
      <c r="Q66" s="170">
        <v>1.3603440150591225E-2</v>
      </c>
    </row>
    <row r="67" spans="1:17" x14ac:dyDescent="0.25">
      <c r="N67" s="169" t="s">
        <v>347</v>
      </c>
      <c r="O67" s="170">
        <v>7.0438185084113229E-3</v>
      </c>
      <c r="P67" s="169" t="s">
        <v>347</v>
      </c>
      <c r="Q67" s="170">
        <v>6.0515475776384987E-3</v>
      </c>
    </row>
    <row r="68" spans="1:17" x14ac:dyDescent="0.25">
      <c r="N68" s="171" t="s">
        <v>346</v>
      </c>
      <c r="O68" s="170">
        <v>8.7598384228036157E-3</v>
      </c>
      <c r="P68" s="171" t="s">
        <v>346</v>
      </c>
      <c r="Q68" s="170">
        <v>1.5246544195622699E-2</v>
      </c>
    </row>
    <row r="69" spans="1:17" x14ac:dyDescent="0.25">
      <c r="N69" s="171" t="s">
        <v>370</v>
      </c>
      <c r="O69" s="170">
        <v>1.7081756859152943E-2</v>
      </c>
      <c r="P69" s="171" t="s">
        <v>370</v>
      </c>
      <c r="Q69" s="170">
        <v>2.5441890607033859E-2</v>
      </c>
    </row>
    <row r="70" spans="1:17" x14ac:dyDescent="0.25">
      <c r="N70" s="169" t="s">
        <v>345</v>
      </c>
      <c r="O70" s="170">
        <v>1.0297892863847883E-2</v>
      </c>
      <c r="P70" s="169" t="s">
        <v>345</v>
      </c>
      <c r="Q70" s="170">
        <v>1.9806694032651565E-2</v>
      </c>
    </row>
    <row r="71" spans="1:17" x14ac:dyDescent="0.25">
      <c r="N71" s="171" t="s">
        <v>371</v>
      </c>
      <c r="O71" s="170">
        <v>1.3676375295539776E-2</v>
      </c>
      <c r="P71" s="171" t="s">
        <v>371</v>
      </c>
      <c r="Q71" s="170">
        <v>1.6550490734404691E-2</v>
      </c>
    </row>
    <row r="72" spans="1:17" x14ac:dyDescent="0.25">
      <c r="N72" s="169" t="s">
        <v>343</v>
      </c>
      <c r="O72" s="170">
        <v>1.3555990466747684E-2</v>
      </c>
      <c r="P72" s="169" t="s">
        <v>343</v>
      </c>
      <c r="Q72" s="170">
        <v>1.8681920604883325E-2</v>
      </c>
    </row>
    <row r="73" spans="1:17" x14ac:dyDescent="0.25">
      <c r="N73" s="171" t="s">
        <v>372</v>
      </c>
      <c r="O73" s="170">
        <v>3.5724043370850014E-2</v>
      </c>
      <c r="P73" s="171" t="s">
        <v>372</v>
      </c>
      <c r="Q73" s="170">
        <v>3.0587839845677384E-2</v>
      </c>
    </row>
    <row r="74" spans="1:17" x14ac:dyDescent="0.25">
      <c r="N74" s="171" t="s">
        <v>373</v>
      </c>
      <c r="O74" s="170">
        <v>7.1320201191829866E-3</v>
      </c>
      <c r="P74" s="171" t="s">
        <v>373</v>
      </c>
      <c r="Q74" s="170">
        <v>1.5884538148005146E-2</v>
      </c>
    </row>
    <row r="75" spans="1:17" x14ac:dyDescent="0.25">
      <c r="N75" s="171" t="s">
        <v>374</v>
      </c>
      <c r="O75" s="170">
        <v>7.1240466346566209E-2</v>
      </c>
      <c r="P75" s="171" t="s">
        <v>374</v>
      </c>
      <c r="Q75" s="170">
        <v>5.0722717286145684E-2</v>
      </c>
    </row>
    <row r="76" spans="1:17" x14ac:dyDescent="0.25">
      <c r="N76" s="169" t="s">
        <v>339</v>
      </c>
      <c r="O76" s="170">
        <v>4.0065357032938557E-2</v>
      </c>
      <c r="P76" s="169" t="s">
        <v>339</v>
      </c>
      <c r="Q76" s="170">
        <v>0.1029599755102765</v>
      </c>
    </row>
    <row r="77" spans="1:17" x14ac:dyDescent="0.25">
      <c r="N77" s="171" t="s">
        <v>375</v>
      </c>
      <c r="O77" s="170">
        <v>1.0776280247801666E-2</v>
      </c>
      <c r="P77" s="171" t="s">
        <v>375</v>
      </c>
      <c r="Q77" s="170">
        <v>3.4668081510686032E-2</v>
      </c>
    </row>
    <row r="78" spans="1:17" x14ac:dyDescent="0.25">
      <c r="N78" s="171" t="s">
        <v>376</v>
      </c>
      <c r="O78" s="170">
        <v>7.0031084788671595E-3</v>
      </c>
      <c r="P78" s="171" t="s">
        <v>376</v>
      </c>
      <c r="Q78" s="170">
        <v>1.185190048077076E-2</v>
      </c>
    </row>
    <row r="79" spans="1:17" x14ac:dyDescent="0.25">
      <c r="A79" s="174" t="s">
        <v>381</v>
      </c>
      <c r="N79" s="167" t="s">
        <v>143</v>
      </c>
      <c r="O79" s="172">
        <f>1-SUM(O64:O78)</f>
        <v>0.12566276571196544</v>
      </c>
      <c r="P79" s="167" t="s">
        <v>143</v>
      </c>
      <c r="Q79" s="172">
        <f>1-SUM(Q64:Q78)</f>
        <v>0.31516301925153689</v>
      </c>
    </row>
    <row r="81" spans="1:3" x14ac:dyDescent="0.25">
      <c r="B81" s="167" t="s">
        <v>331</v>
      </c>
      <c r="C81" s="167" t="s">
        <v>332</v>
      </c>
    </row>
    <row r="82" spans="1:3" x14ac:dyDescent="0.25">
      <c r="A82" s="169" t="s">
        <v>349</v>
      </c>
      <c r="B82" s="170">
        <v>0.10541838055081332</v>
      </c>
      <c r="C82" s="170">
        <v>0.11837378770068674</v>
      </c>
    </row>
    <row r="83" spans="1:3" x14ac:dyDescent="0.25">
      <c r="A83" s="169" t="s">
        <v>348</v>
      </c>
      <c r="B83" s="170">
        <v>0.14050095168747689</v>
      </c>
      <c r="C83" s="170">
        <v>0.2992330711462392</v>
      </c>
    </row>
    <row r="84" spans="1:3" x14ac:dyDescent="0.25">
      <c r="A84" s="169" t="s">
        <v>379</v>
      </c>
      <c r="B84" s="170">
        <v>0.21387334631685517</v>
      </c>
      <c r="C84" s="170">
        <v>0.78981710369665148</v>
      </c>
    </row>
    <row r="85" spans="1:3" x14ac:dyDescent="0.25">
      <c r="A85" s="169" t="s">
        <v>347</v>
      </c>
      <c r="B85" s="170">
        <v>1.3071257702056194E-2</v>
      </c>
      <c r="C85" s="170">
        <v>0.19178754446931956</v>
      </c>
    </row>
    <row r="86" spans="1:3" x14ac:dyDescent="0.25">
      <c r="A86" s="169" t="s">
        <v>346</v>
      </c>
      <c r="B86" s="170">
        <v>0.15303068394268182</v>
      </c>
      <c r="C86" s="170">
        <v>0.36992867452104794</v>
      </c>
    </row>
    <row r="87" spans="1:3" x14ac:dyDescent="0.25">
      <c r="A87" s="169" t="s">
        <v>380</v>
      </c>
      <c r="B87" s="170">
        <v>0.12841404642245591</v>
      </c>
      <c r="C87" s="170">
        <v>0.19175334148604506</v>
      </c>
    </row>
    <row r="88" spans="1:3" x14ac:dyDescent="0.25">
      <c r="A88" s="169" t="s">
        <v>345</v>
      </c>
      <c r="B88" s="170">
        <v>0.13245270958058297</v>
      </c>
      <c r="C88" s="170">
        <v>0.29614826407001082</v>
      </c>
    </row>
    <row r="89" spans="1:3" x14ac:dyDescent="0.25">
      <c r="A89" s="169" t="s">
        <v>344</v>
      </c>
      <c r="B89" s="170">
        <v>0.11840173076325589</v>
      </c>
      <c r="C89" s="170">
        <v>0.23499239518241022</v>
      </c>
    </row>
    <row r="90" spans="1:3" x14ac:dyDescent="0.25">
      <c r="A90" s="169" t="s">
        <v>343</v>
      </c>
      <c r="B90" s="170">
        <v>0.10827613771071176</v>
      </c>
      <c r="C90" s="170">
        <v>0.22706781155701661</v>
      </c>
    </row>
    <row r="91" spans="1:3" x14ac:dyDescent="0.25">
      <c r="A91" s="169" t="s">
        <v>342</v>
      </c>
      <c r="B91" s="170">
        <v>0.131053477711778</v>
      </c>
      <c r="C91" s="170">
        <v>0.34833659596508171</v>
      </c>
    </row>
    <row r="92" spans="1:3" x14ac:dyDescent="0.25">
      <c r="A92" s="169" t="s">
        <v>341</v>
      </c>
      <c r="B92" s="170">
        <v>0.14258846239514744</v>
      </c>
      <c r="C92" s="170">
        <v>0.24920063084249233</v>
      </c>
    </row>
    <row r="93" spans="1:3" x14ac:dyDescent="0.25">
      <c r="A93" s="169" t="s">
        <v>340</v>
      </c>
      <c r="B93" s="170">
        <v>6.6155312905807895E-2</v>
      </c>
      <c r="C93" s="170">
        <v>0.10514388450405776</v>
      </c>
    </row>
    <row r="94" spans="1:3" x14ac:dyDescent="0.25">
      <c r="A94" s="169" t="s">
        <v>339</v>
      </c>
      <c r="B94" s="170">
        <v>0.13840939415242137</v>
      </c>
      <c r="C94" s="170">
        <v>0.18137563729584905</v>
      </c>
    </row>
    <row r="95" spans="1:3" x14ac:dyDescent="0.25">
      <c r="A95" s="169" t="s">
        <v>338</v>
      </c>
      <c r="B95" s="170">
        <v>0.16840376571750215</v>
      </c>
      <c r="C95" s="170">
        <v>0.36592384062449268</v>
      </c>
    </row>
    <row r="96" spans="1:3" x14ac:dyDescent="0.25">
      <c r="A96" s="169" t="s">
        <v>337</v>
      </c>
      <c r="B96" s="170">
        <v>0.11694654175401054</v>
      </c>
      <c r="C96" s="170">
        <v>0.33276062085580715</v>
      </c>
    </row>
    <row r="97" spans="1:4" x14ac:dyDescent="0.25">
      <c r="A97" s="169"/>
    </row>
    <row r="99" spans="1:4" x14ac:dyDescent="0.25">
      <c r="A99" s="182" t="s">
        <v>393</v>
      </c>
      <c r="B99" s="183"/>
      <c r="C99" s="183"/>
      <c r="D99" s="183"/>
    </row>
    <row r="100" spans="1:4" x14ac:dyDescent="0.25">
      <c r="A100" s="183"/>
      <c r="B100" s="183"/>
      <c r="C100" s="183"/>
      <c r="D100" s="183"/>
    </row>
    <row r="101" spans="1:4" x14ac:dyDescent="0.25">
      <c r="A101" s="183"/>
      <c r="B101" s="183">
        <v>2000</v>
      </c>
      <c r="C101" s="183">
        <v>2011</v>
      </c>
      <c r="D101" s="183"/>
    </row>
    <row r="102" spans="1:4" x14ac:dyDescent="0.25">
      <c r="A102" s="186" t="s">
        <v>349</v>
      </c>
      <c r="B102" s="185">
        <v>0.87746375366839435</v>
      </c>
      <c r="C102" s="185">
        <v>0.94552518204506786</v>
      </c>
      <c r="D102" s="183"/>
    </row>
    <row r="103" spans="1:4" x14ac:dyDescent="0.25">
      <c r="A103" s="186" t="s">
        <v>348</v>
      </c>
      <c r="B103" s="185">
        <v>0.80154445701734878</v>
      </c>
      <c r="C103" s="185">
        <v>0.86491945129225845</v>
      </c>
      <c r="D103" s="183"/>
    </row>
    <row r="104" spans="1:4" x14ac:dyDescent="0.25">
      <c r="A104" s="186" t="s">
        <v>379</v>
      </c>
      <c r="B104" s="185">
        <v>0.90162440217464679</v>
      </c>
      <c r="C104" s="185">
        <v>0.95353556103022508</v>
      </c>
      <c r="D104" s="183"/>
    </row>
    <row r="105" spans="1:4" x14ac:dyDescent="0.25">
      <c r="A105" s="186" t="s">
        <v>347</v>
      </c>
      <c r="B105" s="185">
        <v>0.69851609079998678</v>
      </c>
      <c r="C105" s="185">
        <v>0.75671568407919498</v>
      </c>
      <c r="D105" s="183"/>
    </row>
    <row r="106" spans="1:4" x14ac:dyDescent="0.25">
      <c r="A106" s="186" t="s">
        <v>346</v>
      </c>
      <c r="B106" s="185">
        <v>0.80000554655609657</v>
      </c>
      <c r="C106" s="185">
        <v>0.89523597436817326</v>
      </c>
      <c r="D106" s="183"/>
    </row>
    <row r="107" spans="1:4" x14ac:dyDescent="0.25">
      <c r="A107" s="186" t="s">
        <v>380</v>
      </c>
      <c r="B107" s="185">
        <v>0.81419999715567304</v>
      </c>
      <c r="C107" s="185">
        <v>0.91710054654932183</v>
      </c>
      <c r="D107" s="183"/>
    </row>
    <row r="108" spans="1:4" x14ac:dyDescent="0.25">
      <c r="A108" s="186" t="s">
        <v>345</v>
      </c>
      <c r="B108" s="185">
        <v>0.79090534060678008</v>
      </c>
      <c r="C108" s="185">
        <v>0.86468027457281171</v>
      </c>
      <c r="D108" s="183"/>
    </row>
    <row r="109" spans="1:4" x14ac:dyDescent="0.25">
      <c r="A109" s="186" t="s">
        <v>344</v>
      </c>
      <c r="B109" s="185">
        <v>0.78890267965975047</v>
      </c>
      <c r="C109" s="185">
        <v>0.84944305416042953</v>
      </c>
      <c r="D109" s="183"/>
    </row>
    <row r="110" spans="1:4" x14ac:dyDescent="0.25">
      <c r="A110" s="186" t="s">
        <v>343</v>
      </c>
      <c r="B110" s="185">
        <v>0.77958381057471648</v>
      </c>
      <c r="C110" s="185">
        <v>0.85230118857870829</v>
      </c>
      <c r="D110" s="183"/>
    </row>
    <row r="111" spans="1:4" x14ac:dyDescent="0.25">
      <c r="A111" s="186" t="s">
        <v>342</v>
      </c>
      <c r="B111" s="185">
        <v>0.79143442006305864</v>
      </c>
      <c r="C111" s="185">
        <v>0.87319313461637316</v>
      </c>
      <c r="D111" s="183"/>
    </row>
    <row r="112" spans="1:4" x14ac:dyDescent="0.25">
      <c r="A112" s="186" t="s">
        <v>341</v>
      </c>
      <c r="B112" s="185">
        <v>0.88586387321425941</v>
      </c>
      <c r="C112" s="185">
        <v>0.94189809053788653</v>
      </c>
      <c r="D112" s="183"/>
    </row>
    <row r="113" spans="1:4" x14ac:dyDescent="0.25">
      <c r="A113" s="186" t="s">
        <v>340</v>
      </c>
      <c r="B113" s="185">
        <v>0.76655373659302084</v>
      </c>
      <c r="C113" s="185">
        <v>0.83832989143741754</v>
      </c>
      <c r="D113" s="183"/>
    </row>
    <row r="114" spans="1:4" x14ac:dyDescent="0.25">
      <c r="A114" s="186" t="s">
        <v>339</v>
      </c>
      <c r="B114" s="185">
        <v>0.81599772937473181</v>
      </c>
      <c r="C114" s="185">
        <v>0.87204009333273091</v>
      </c>
      <c r="D114" s="183"/>
    </row>
    <row r="115" spans="1:4" x14ac:dyDescent="0.25">
      <c r="A115" s="186" t="s">
        <v>338</v>
      </c>
      <c r="B115" s="185">
        <v>0.74801431903191595</v>
      </c>
      <c r="C115" s="185">
        <v>0.82132124479887059</v>
      </c>
      <c r="D115" s="183"/>
    </row>
    <row r="116" spans="1:4" x14ac:dyDescent="0.25">
      <c r="A116" s="186" t="s">
        <v>337</v>
      </c>
      <c r="B116" s="185">
        <v>0.81042751526603041</v>
      </c>
      <c r="C116" s="185">
        <v>0.88553764186296757</v>
      </c>
      <c r="D116" s="183"/>
    </row>
    <row r="117" spans="1:4" x14ac:dyDescent="0.25">
      <c r="A117" s="183"/>
      <c r="B117" s="183"/>
      <c r="C117" s="183"/>
      <c r="D117" s="183"/>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A18" sqref="A18:B18"/>
    </sheetView>
  </sheetViews>
  <sheetFormatPr defaultRowHeight="12" x14ac:dyDescent="0.25"/>
  <cols>
    <col min="1" max="1" width="9.140625" style="1"/>
    <col min="2" max="3" width="17.140625" style="1" customWidth="1"/>
    <col min="4" max="4" width="17.140625" style="223" customWidth="1"/>
    <col min="5" max="5" width="11" style="223" customWidth="1"/>
    <col min="6" max="6" width="3.7109375" style="1" customWidth="1"/>
    <col min="7" max="16384" width="9.140625" style="1"/>
  </cols>
  <sheetData>
    <row r="1" spans="1:5" ht="14.4" x14ac:dyDescent="0.25">
      <c r="A1" s="3" t="s">
        <v>532</v>
      </c>
    </row>
    <row r="2" spans="1:5" s="47" customFormat="1" x14ac:dyDescent="0.25">
      <c r="A2" s="47" t="s">
        <v>241</v>
      </c>
      <c r="B2" s="47" t="s">
        <v>533</v>
      </c>
      <c r="D2" s="224"/>
      <c r="E2" s="224"/>
    </row>
    <row r="3" spans="1:5" x14ac:dyDescent="0.25">
      <c r="A3" s="60"/>
      <c r="B3" s="60"/>
    </row>
    <row r="4" spans="1:5" s="2" customFormat="1" ht="36" x14ac:dyDescent="0.25">
      <c r="A4" s="225" t="s">
        <v>534</v>
      </c>
      <c r="B4" s="225" t="s">
        <v>535</v>
      </c>
      <c r="C4" s="225" t="s">
        <v>536</v>
      </c>
      <c r="D4" s="226" t="s">
        <v>532</v>
      </c>
      <c r="E4" s="273" t="s">
        <v>537</v>
      </c>
    </row>
    <row r="5" spans="1:5" s="2" customFormat="1" x14ac:dyDescent="0.25">
      <c r="A5" s="227"/>
      <c r="B5" s="227" t="s">
        <v>538</v>
      </c>
      <c r="C5" s="227" t="s">
        <v>539</v>
      </c>
      <c r="D5" s="228"/>
      <c r="E5" s="274"/>
    </row>
    <row r="6" spans="1:5" x14ac:dyDescent="0.25">
      <c r="A6" s="229" t="s">
        <v>540</v>
      </c>
      <c r="B6" s="91">
        <v>563187587.53999901</v>
      </c>
      <c r="C6" s="91">
        <v>1220268383.02473</v>
      </c>
      <c r="D6" s="230">
        <f>+C6+B6</f>
        <v>1783455970.564729</v>
      </c>
      <c r="E6" s="231">
        <f>+C6/D6</f>
        <v>0.6842155921787817</v>
      </c>
    </row>
    <row r="7" spans="1:5" x14ac:dyDescent="0.25">
      <c r="A7" s="229" t="s">
        <v>541</v>
      </c>
      <c r="B7" s="91">
        <v>406220602.82666701</v>
      </c>
      <c r="C7" s="91">
        <v>1894119878.3913701</v>
      </c>
      <c r="D7" s="230">
        <f t="shared" ref="D7:D11" si="0">+C7+B7</f>
        <v>2300340481.2180371</v>
      </c>
      <c r="E7" s="231">
        <f t="shared" ref="E7:E11" si="1">+C7/D7</f>
        <v>0.82340848837665459</v>
      </c>
    </row>
    <row r="8" spans="1:5" x14ac:dyDescent="0.25">
      <c r="A8" s="229" t="s">
        <v>542</v>
      </c>
      <c r="B8" s="91">
        <v>453400791.35000002</v>
      </c>
      <c r="C8" s="91">
        <v>3140528383.8186598</v>
      </c>
      <c r="D8" s="230">
        <f t="shared" si="0"/>
        <v>3593929175.1686597</v>
      </c>
      <c r="E8" s="231">
        <f t="shared" si="1"/>
        <v>0.87384259142259746</v>
      </c>
    </row>
    <row r="9" spans="1:5" x14ac:dyDescent="0.25">
      <c r="A9" s="229" t="s">
        <v>543</v>
      </c>
      <c r="B9" s="91">
        <v>430713373.81999898</v>
      </c>
      <c r="C9" s="91">
        <v>3475991717.2254</v>
      </c>
      <c r="D9" s="230">
        <f t="shared" si="0"/>
        <v>3906705091.0453987</v>
      </c>
      <c r="E9" s="231">
        <f t="shared" si="1"/>
        <v>0.88975022076602572</v>
      </c>
    </row>
    <row r="10" spans="1:5" x14ac:dyDescent="0.25">
      <c r="A10" s="229" t="s">
        <v>544</v>
      </c>
      <c r="B10" s="91">
        <v>619880622.803666</v>
      </c>
      <c r="C10" s="91">
        <v>3056407232.54319</v>
      </c>
      <c r="D10" s="230">
        <f t="shared" si="0"/>
        <v>3676287855.3468561</v>
      </c>
      <c r="E10" s="231">
        <f t="shared" si="1"/>
        <v>0.83138408982253631</v>
      </c>
    </row>
    <row r="11" spans="1:5" x14ac:dyDescent="0.25">
      <c r="A11" s="229" t="s">
        <v>545</v>
      </c>
      <c r="B11" s="91">
        <v>620866170.05953801</v>
      </c>
      <c r="C11" s="91">
        <v>2959995742.2200098</v>
      </c>
      <c r="D11" s="230">
        <f t="shared" si="0"/>
        <v>3580861912.2795477</v>
      </c>
      <c r="E11" s="231">
        <f t="shared" si="1"/>
        <v>0.8266154391683036</v>
      </c>
    </row>
    <row r="18" spans="1:2" ht="13.8" x14ac:dyDescent="0.25">
      <c r="A18" s="238"/>
      <c r="B18" s="239"/>
    </row>
  </sheetData>
  <mergeCells count="1">
    <mergeCell ref="E4:E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CC"/>
  </sheetPr>
  <dimension ref="A1:E18"/>
  <sheetViews>
    <sheetView showGridLines="0" workbookViewId="0">
      <selection activeCell="K22" sqref="K22"/>
    </sheetView>
  </sheetViews>
  <sheetFormatPr defaultRowHeight="12" x14ac:dyDescent="0.25"/>
  <cols>
    <col min="1" max="1" width="9.140625" style="1"/>
    <col min="2" max="3" width="16.7109375" style="1" customWidth="1"/>
    <col min="4" max="5" width="16.7109375" style="223" customWidth="1"/>
    <col min="6" max="6" width="3.7109375" style="1" customWidth="1"/>
    <col min="7" max="16384" width="9.140625" style="1"/>
  </cols>
  <sheetData>
    <row r="1" spans="1:5" ht="14.4" x14ac:dyDescent="0.25">
      <c r="A1" s="3" t="s">
        <v>546</v>
      </c>
    </row>
    <row r="2" spans="1:5" s="47" customFormat="1" x14ac:dyDescent="0.25">
      <c r="A2" s="47" t="s">
        <v>241</v>
      </c>
      <c r="B2" s="47" t="s">
        <v>533</v>
      </c>
      <c r="D2" s="224"/>
      <c r="E2" s="224"/>
    </row>
    <row r="3" spans="1:5" x14ac:dyDescent="0.25">
      <c r="A3" s="60"/>
      <c r="B3" s="60"/>
    </row>
    <row r="4" spans="1:5" s="2" customFormat="1" ht="39.6" customHeight="1" x14ac:dyDescent="0.25">
      <c r="A4" s="232" t="s">
        <v>534</v>
      </c>
      <c r="B4" s="233" t="s">
        <v>547</v>
      </c>
      <c r="C4" s="233" t="s">
        <v>548</v>
      </c>
      <c r="D4" s="233" t="s">
        <v>549</v>
      </c>
      <c r="E4" s="234" t="s">
        <v>550</v>
      </c>
    </row>
    <row r="5" spans="1:5" s="2" customFormat="1" ht="24" customHeight="1" x14ac:dyDescent="0.25">
      <c r="A5" s="235"/>
      <c r="B5" s="236" t="s">
        <v>551</v>
      </c>
      <c r="C5" s="236" t="s">
        <v>552</v>
      </c>
      <c r="D5" s="236" t="s">
        <v>553</v>
      </c>
      <c r="E5" s="236" t="s">
        <v>554</v>
      </c>
    </row>
    <row r="6" spans="1:5" x14ac:dyDescent="0.25">
      <c r="A6" s="229" t="s">
        <v>555</v>
      </c>
      <c r="B6" s="237" t="s">
        <v>556</v>
      </c>
      <c r="C6" s="237" t="s">
        <v>556</v>
      </c>
      <c r="D6" s="237" t="s">
        <v>556</v>
      </c>
      <c r="E6" s="237" t="s">
        <v>556</v>
      </c>
    </row>
    <row r="7" spans="1:5" x14ac:dyDescent="0.25">
      <c r="A7" s="229" t="s">
        <v>557</v>
      </c>
      <c r="B7" s="237" t="s">
        <v>556</v>
      </c>
      <c r="C7" s="237" t="s">
        <v>556</v>
      </c>
      <c r="D7" s="237" t="s">
        <v>556</v>
      </c>
      <c r="E7" s="237" t="s">
        <v>556</v>
      </c>
    </row>
    <row r="8" spans="1:5" x14ac:dyDescent="0.25">
      <c r="A8" s="229" t="s">
        <v>558</v>
      </c>
      <c r="B8" s="237" t="s">
        <v>556</v>
      </c>
      <c r="C8" s="237" t="s">
        <v>556</v>
      </c>
      <c r="D8" s="237" t="s">
        <v>556</v>
      </c>
      <c r="E8" s="237" t="s">
        <v>556</v>
      </c>
    </row>
    <row r="9" spans="1:5" x14ac:dyDescent="0.25">
      <c r="A9" s="229" t="s">
        <v>257</v>
      </c>
      <c r="B9" s="237">
        <v>87.749599132103342</v>
      </c>
      <c r="C9" s="237">
        <v>4.0782341687854302</v>
      </c>
      <c r="D9" s="237">
        <v>7.0308233542523153</v>
      </c>
      <c r="E9" s="237">
        <v>1.7435361512245968</v>
      </c>
    </row>
    <row r="10" spans="1:5" x14ac:dyDescent="0.25">
      <c r="A10" s="229" t="s">
        <v>559</v>
      </c>
      <c r="B10" s="237">
        <v>76.183585579362173</v>
      </c>
      <c r="C10" s="237">
        <v>15.163092242499351</v>
      </c>
      <c r="D10" s="237">
        <v>6.6005685652955988</v>
      </c>
      <c r="E10" s="237">
        <v>2.0610484349678355</v>
      </c>
    </row>
    <row r="11" spans="1:5" x14ac:dyDescent="0.25">
      <c r="A11" s="229" t="s">
        <v>560</v>
      </c>
      <c r="B11" s="237">
        <v>74.808907817394172</v>
      </c>
      <c r="C11" s="237">
        <v>16.510699637158272</v>
      </c>
      <c r="D11" s="237">
        <v>7.1359685176682799</v>
      </c>
      <c r="E11" s="237">
        <v>1.7570048990579721</v>
      </c>
    </row>
    <row r="12" spans="1:5" x14ac:dyDescent="0.25">
      <c r="A12" s="5" t="s">
        <v>561</v>
      </c>
      <c r="B12" s="237">
        <v>81.200327925780684</v>
      </c>
      <c r="C12" s="237">
        <v>8.9748536529602649</v>
      </c>
      <c r="D12" s="237">
        <v>7.7796378512273572</v>
      </c>
      <c r="E12" s="237">
        <v>2.0451805738693065</v>
      </c>
    </row>
    <row r="13" spans="1:5" x14ac:dyDescent="0.25">
      <c r="A13" s="5" t="s">
        <v>562</v>
      </c>
      <c r="B13" s="237">
        <v>78.524556382512273</v>
      </c>
      <c r="C13" s="237">
        <v>8.4158920729279867</v>
      </c>
      <c r="D13" s="237">
        <v>11.23316242202206</v>
      </c>
      <c r="E13" s="237">
        <v>1.8263891285701304</v>
      </c>
    </row>
    <row r="14" spans="1:5" x14ac:dyDescent="0.25">
      <c r="A14" s="5" t="s">
        <v>520</v>
      </c>
      <c r="B14" s="237">
        <v>87.334462468415225</v>
      </c>
      <c r="C14" s="237">
        <v>4.6037385350357489</v>
      </c>
      <c r="D14" s="237">
        <v>6.166716730968548</v>
      </c>
      <c r="E14" s="237">
        <v>1.8950822560281453</v>
      </c>
    </row>
    <row r="15" spans="1:5" x14ac:dyDescent="0.25">
      <c r="A15" s="5" t="s">
        <v>563</v>
      </c>
      <c r="B15" s="237" t="s">
        <v>556</v>
      </c>
      <c r="C15" s="237" t="s">
        <v>556</v>
      </c>
      <c r="D15" s="237" t="s">
        <v>556</v>
      </c>
      <c r="E15" s="237" t="s">
        <v>556</v>
      </c>
    </row>
    <row r="18" spans="1:2" ht="13.8" x14ac:dyDescent="0.25">
      <c r="A18" s="238"/>
      <c r="B18" s="23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56"/>
  <sheetViews>
    <sheetView showGridLines="0" workbookViewId="0">
      <pane ySplit="18" topLeftCell="A19" activePane="bottomLeft" state="frozen"/>
      <selection activeCell="B2" sqref="B2"/>
      <selection pane="bottomLeft" activeCell="A2" sqref="A2:XFD2"/>
    </sheetView>
  </sheetViews>
  <sheetFormatPr defaultColWidth="9.28515625" defaultRowHeight="12" x14ac:dyDescent="0.25"/>
  <cols>
    <col min="1" max="1" width="7.42578125" style="1" customWidth="1"/>
    <col min="2" max="2" width="9.28515625" style="1"/>
    <col min="3" max="3" width="3" style="1" customWidth="1"/>
    <col min="4" max="4" width="7.28515625" style="67" customWidth="1"/>
    <col min="5" max="5" width="56" style="1" customWidth="1"/>
    <col min="6" max="6" width="14.28515625" style="12" customWidth="1"/>
    <col min="7" max="7" width="8.7109375" style="12" customWidth="1"/>
    <col min="8" max="8" width="10" style="17" customWidth="1"/>
    <col min="9" max="9" width="14.28515625" style="12" customWidth="1"/>
    <col min="10" max="10" width="8.85546875" style="12" customWidth="1"/>
    <col min="11" max="12" width="10" style="17" customWidth="1"/>
    <col min="13" max="17" width="12.28515625" style="1" customWidth="1"/>
    <col min="18" max="16384" width="9.28515625" style="1"/>
  </cols>
  <sheetData>
    <row r="1" spans="1:18" ht="15" x14ac:dyDescent="0.2">
      <c r="A1" s="31" t="s">
        <v>250</v>
      </c>
    </row>
    <row r="2" spans="1:18" x14ac:dyDescent="0.2">
      <c r="A2" s="47" t="s">
        <v>241</v>
      </c>
      <c r="B2" s="65" t="s">
        <v>254</v>
      </c>
    </row>
    <row r="3" spans="1:18" ht="36" customHeight="1" x14ac:dyDescent="0.2">
      <c r="A3" s="116" t="s">
        <v>324</v>
      </c>
      <c r="B3" s="240" t="s">
        <v>352</v>
      </c>
      <c r="C3" s="240"/>
      <c r="D3" s="240"/>
      <c r="E3" s="240"/>
      <c r="F3" s="240"/>
      <c r="G3" s="240"/>
      <c r="H3" s="240"/>
      <c r="I3" s="240"/>
      <c r="J3" s="240"/>
      <c r="K3" s="240"/>
      <c r="L3" s="240"/>
    </row>
    <row r="4" spans="1:18" s="2" customFormat="1" ht="12.75" customHeight="1" x14ac:dyDescent="0.25">
      <c r="A4" s="247" t="s">
        <v>146</v>
      </c>
      <c r="B4" s="248" t="s">
        <v>134</v>
      </c>
      <c r="C4" s="248" t="s">
        <v>135</v>
      </c>
      <c r="D4" s="248" t="s">
        <v>136</v>
      </c>
      <c r="E4" s="248" t="s">
        <v>0</v>
      </c>
      <c r="F4" s="243">
        <v>2008</v>
      </c>
      <c r="G4" s="243"/>
      <c r="H4" s="243"/>
      <c r="I4" s="244" t="s">
        <v>137</v>
      </c>
      <c r="J4" s="243"/>
      <c r="K4" s="243"/>
      <c r="L4" s="245" t="s">
        <v>260</v>
      </c>
      <c r="M4" s="241" t="s">
        <v>158</v>
      </c>
      <c r="N4" s="241" t="s">
        <v>159</v>
      </c>
      <c r="O4" s="241" t="s">
        <v>160</v>
      </c>
      <c r="P4" s="241" t="s">
        <v>161</v>
      </c>
      <c r="Q4" s="241" t="s">
        <v>162</v>
      </c>
    </row>
    <row r="5" spans="1:18" s="2" customFormat="1" ht="24.75" customHeight="1" x14ac:dyDescent="0.25">
      <c r="A5" s="247"/>
      <c r="B5" s="249"/>
      <c r="C5" s="249"/>
      <c r="D5" s="249"/>
      <c r="E5" s="249"/>
      <c r="F5" s="22" t="s">
        <v>140</v>
      </c>
      <c r="G5" s="22" t="s">
        <v>139</v>
      </c>
      <c r="H5" s="23" t="s">
        <v>141</v>
      </c>
      <c r="I5" s="24" t="s">
        <v>256</v>
      </c>
      <c r="J5" s="22" t="s">
        <v>139</v>
      </c>
      <c r="K5" s="25" t="s">
        <v>138</v>
      </c>
      <c r="L5" s="246"/>
      <c r="M5" s="242"/>
      <c r="N5" s="242"/>
      <c r="O5" s="242"/>
      <c r="P5" s="242"/>
      <c r="Q5" s="242"/>
    </row>
    <row r="6" spans="1:18" s="2" customFormat="1" x14ac:dyDescent="0.2">
      <c r="A6" s="4"/>
      <c r="B6" s="4"/>
      <c r="C6" s="4"/>
      <c r="D6" s="55"/>
      <c r="E6" s="36" t="s">
        <v>148</v>
      </c>
      <c r="F6" s="13"/>
      <c r="G6" s="13"/>
      <c r="H6" s="18"/>
      <c r="I6" s="13"/>
      <c r="J6" s="13"/>
      <c r="K6" s="18"/>
      <c r="L6" s="18"/>
      <c r="M6" s="9">
        <f>COUNTIF(M19:M4815,"&gt;0")</f>
        <v>32</v>
      </c>
      <c r="N6" s="9">
        <f>COUNTIF(N19:N4815,"&gt;0")</f>
        <v>29</v>
      </c>
      <c r="O6" s="9">
        <f>COUNTIF(O19:O4815,"&gt;0")</f>
        <v>31</v>
      </c>
      <c r="P6" s="9">
        <f>COUNTIF(P19:P4815,"&gt;0")</f>
        <v>30</v>
      </c>
      <c r="Q6" s="9">
        <f>COUNTIF(Q19:Q4815,"&gt;0")</f>
        <v>4</v>
      </c>
    </row>
    <row r="7" spans="1:18" s="7" customFormat="1" x14ac:dyDescent="0.2">
      <c r="A7" s="6"/>
      <c r="B7" s="6" t="s">
        <v>1</v>
      </c>
      <c r="C7" s="6"/>
      <c r="D7" s="68"/>
      <c r="E7" s="6" t="s">
        <v>2</v>
      </c>
      <c r="F7" s="33">
        <f>+M7</f>
        <v>540065.59400000004</v>
      </c>
      <c r="G7" s="33"/>
      <c r="H7" s="19"/>
      <c r="I7" s="33">
        <f>SUM(N7:Q7)/4</f>
        <v>399169.57150000002</v>
      </c>
      <c r="J7" s="14"/>
      <c r="K7" s="19"/>
      <c r="L7" s="119">
        <f>SUM(O7:Q7)/3</f>
        <v>397745.76</v>
      </c>
      <c r="M7" s="71">
        <v>540065.59400000004</v>
      </c>
      <c r="N7" s="71">
        <v>403441.00599999999</v>
      </c>
      <c r="O7" s="71">
        <v>388483.63500000001</v>
      </c>
      <c r="P7" s="71">
        <v>375850.935</v>
      </c>
      <c r="Q7" s="71">
        <v>428902.71</v>
      </c>
    </row>
    <row r="8" spans="1:18" s="7" customFormat="1" x14ac:dyDescent="0.2">
      <c r="A8" s="6"/>
      <c r="B8" s="6"/>
      <c r="C8" s="6"/>
      <c r="D8" s="68"/>
      <c r="E8" s="6" t="s">
        <v>147</v>
      </c>
      <c r="F8" s="33">
        <f t="shared" ref="F8:K8" si="0">SUM(F9:F17)</f>
        <v>497803.51899999997</v>
      </c>
      <c r="G8" s="33">
        <f t="shared" si="0"/>
        <v>32</v>
      </c>
      <c r="H8" s="34">
        <f t="shared" si="0"/>
        <v>1.0000000000000002</v>
      </c>
      <c r="I8" s="33">
        <f t="shared" si="0"/>
        <v>249369.12625</v>
      </c>
      <c r="J8" s="33">
        <f t="shared" si="0"/>
        <v>33</v>
      </c>
      <c r="K8" s="34">
        <f t="shared" si="0"/>
        <v>1</v>
      </c>
      <c r="L8" s="119">
        <f>SUM(O8:Q8)/3</f>
        <v>224342.72500000001</v>
      </c>
      <c r="M8" s="33">
        <f>SUM(M9:M17)</f>
        <v>497803.51899999997</v>
      </c>
      <c r="N8" s="33">
        <f>SUM(N9:N17)</f>
        <v>324448.32999999996</v>
      </c>
      <c r="O8" s="33">
        <f>SUM(O9:O17)</f>
        <v>274719.77600000007</v>
      </c>
      <c r="P8" s="33">
        <f>SUM(P9:P17)</f>
        <v>249745.75000000003</v>
      </c>
      <c r="Q8" s="33">
        <f>SUM(Q9:Q17)</f>
        <v>148562.64899999998</v>
      </c>
      <c r="R8" s="160"/>
    </row>
    <row r="9" spans="1:18" x14ac:dyDescent="0.25">
      <c r="A9" s="5"/>
      <c r="B9" s="5"/>
      <c r="C9" s="5"/>
      <c r="D9" s="120">
        <v>1</v>
      </c>
      <c r="E9" s="10" t="s">
        <v>113</v>
      </c>
      <c r="F9" s="15">
        <f>+M9</f>
        <v>3861.8119999999999</v>
      </c>
      <c r="G9" s="15">
        <f t="shared" ref="G9:G17" si="1">COUNTIFS($D$19:$D$4815,$D9,$F$19:$F$4815,"&gt;0")</f>
        <v>2</v>
      </c>
      <c r="H9" s="20">
        <f>+F9/$F$8</f>
        <v>7.7577032957856611E-3</v>
      </c>
      <c r="I9" s="15">
        <f>SUM(N9:Q9)/4</f>
        <v>855.86524999999995</v>
      </c>
      <c r="J9" s="15">
        <f t="shared" ref="J9:J17" si="2">COUNTIFS($D$19:$D$4815,$D9,$I$19:$I$4815,"&gt;0")</f>
        <v>2</v>
      </c>
      <c r="K9" s="20">
        <f>+I9/$I$8</f>
        <v>3.432121942561444E-3</v>
      </c>
      <c r="L9" s="118">
        <f t="shared" ref="L9:Q17" si="3">SUMIF($D$19:$D$9989,$D9,L$19:L$9989)</f>
        <v>1044.4133333333332</v>
      </c>
      <c r="M9" s="32">
        <f t="shared" si="3"/>
        <v>3861.8119999999999</v>
      </c>
      <c r="N9" s="32">
        <f t="shared" si="3"/>
        <v>290.221</v>
      </c>
      <c r="O9" s="32">
        <f t="shared" si="3"/>
        <v>1499.777</v>
      </c>
      <c r="P9" s="32">
        <f t="shared" si="3"/>
        <v>618.66</v>
      </c>
      <c r="Q9" s="32">
        <f t="shared" si="3"/>
        <v>1014.803</v>
      </c>
      <c r="R9" s="160"/>
    </row>
    <row r="10" spans="1:18" x14ac:dyDescent="0.2">
      <c r="A10" s="5"/>
      <c r="B10" s="5"/>
      <c r="C10" s="5"/>
      <c r="D10" s="120">
        <v>2</v>
      </c>
      <c r="E10" s="10" t="s">
        <v>114</v>
      </c>
      <c r="F10" s="15">
        <f t="shared" ref="F10:F17" si="4">+M10</f>
        <v>305544.49700000003</v>
      </c>
      <c r="G10" s="15">
        <f t="shared" si="1"/>
        <v>24</v>
      </c>
      <c r="H10" s="20">
        <f t="shared" ref="H10:H17" si="5">+F10/$F$8</f>
        <v>0.61378532962921872</v>
      </c>
      <c r="I10" s="15">
        <f t="shared" ref="I10:I17" si="6">SUM(N10:Q10)/4</f>
        <v>179103.89750000002</v>
      </c>
      <c r="J10" s="15">
        <f t="shared" si="2"/>
        <v>25</v>
      </c>
      <c r="K10" s="20">
        <f t="shared" ref="K10:K17" si="7">+I10/$I$8</f>
        <v>0.71822803485481601</v>
      </c>
      <c r="L10" s="118">
        <f t="shared" si="3"/>
        <v>155202.73099999997</v>
      </c>
      <c r="M10" s="32">
        <f t="shared" si="3"/>
        <v>305544.49700000003</v>
      </c>
      <c r="N10" s="32">
        <f t="shared" si="3"/>
        <v>250807.39699999997</v>
      </c>
      <c r="O10" s="32">
        <f t="shared" si="3"/>
        <v>195904.75000000006</v>
      </c>
      <c r="P10" s="32">
        <f t="shared" si="3"/>
        <v>194914.72200000004</v>
      </c>
      <c r="Q10" s="32">
        <f t="shared" si="3"/>
        <v>74788.72099999999</v>
      </c>
      <c r="R10" s="160"/>
    </row>
    <row r="11" spans="1:18" x14ac:dyDescent="0.25">
      <c r="A11" s="5"/>
      <c r="B11" s="5"/>
      <c r="C11" s="5"/>
      <c r="D11" s="120">
        <v>4</v>
      </c>
      <c r="E11" s="10" t="s">
        <v>116</v>
      </c>
      <c r="F11" s="15">
        <f t="shared" si="4"/>
        <v>1440.4369999999999</v>
      </c>
      <c r="G11" s="15">
        <f t="shared" si="1"/>
        <v>1</v>
      </c>
      <c r="H11" s="20">
        <f t="shared" si="5"/>
        <v>2.8935854107531933E-3</v>
      </c>
      <c r="I11" s="15">
        <f t="shared" si="6"/>
        <v>0</v>
      </c>
      <c r="J11" s="15">
        <f t="shared" si="2"/>
        <v>0</v>
      </c>
      <c r="K11" s="20">
        <f t="shared" si="7"/>
        <v>0</v>
      </c>
      <c r="L11" s="118">
        <f t="shared" si="3"/>
        <v>0</v>
      </c>
      <c r="M11" s="32">
        <f t="shared" si="3"/>
        <v>1440.4369999999999</v>
      </c>
      <c r="N11" s="32">
        <f t="shared" si="3"/>
        <v>0</v>
      </c>
      <c r="O11" s="32">
        <f t="shared" si="3"/>
        <v>0</v>
      </c>
      <c r="P11" s="32">
        <f t="shared" si="3"/>
        <v>0</v>
      </c>
      <c r="Q11" s="32">
        <f t="shared" si="3"/>
        <v>0</v>
      </c>
      <c r="R11" s="160"/>
    </row>
    <row r="12" spans="1:18" x14ac:dyDescent="0.25">
      <c r="A12" s="5"/>
      <c r="B12" s="5"/>
      <c r="C12" s="5"/>
      <c r="D12" s="120">
        <v>5</v>
      </c>
      <c r="E12" s="10" t="s">
        <v>117</v>
      </c>
      <c r="F12" s="15">
        <f t="shared" si="4"/>
        <v>0</v>
      </c>
      <c r="G12" s="15">
        <f t="shared" si="1"/>
        <v>0</v>
      </c>
      <c r="H12" s="20">
        <f t="shared" si="5"/>
        <v>0</v>
      </c>
      <c r="I12" s="15">
        <f t="shared" si="6"/>
        <v>693.80874999999992</v>
      </c>
      <c r="J12" s="15">
        <f t="shared" si="2"/>
        <v>2</v>
      </c>
      <c r="K12" s="20">
        <f t="shared" si="7"/>
        <v>2.7822560091277536E-3</v>
      </c>
      <c r="L12" s="118">
        <f t="shared" si="3"/>
        <v>739.52666666666653</v>
      </c>
      <c r="M12" s="32">
        <f t="shared" si="3"/>
        <v>0</v>
      </c>
      <c r="N12" s="32">
        <f t="shared" si="3"/>
        <v>556.65499999999997</v>
      </c>
      <c r="O12" s="32">
        <f t="shared" si="3"/>
        <v>1069.28</v>
      </c>
      <c r="P12" s="32">
        <f t="shared" si="3"/>
        <v>1149.3</v>
      </c>
      <c r="Q12" s="32">
        <f t="shared" si="3"/>
        <v>0</v>
      </c>
      <c r="R12" s="160"/>
    </row>
    <row r="13" spans="1:18" x14ac:dyDescent="0.25">
      <c r="A13" s="5"/>
      <c r="B13" s="5"/>
      <c r="C13" s="5"/>
      <c r="D13" s="120">
        <v>8</v>
      </c>
      <c r="E13" s="10" t="s">
        <v>120</v>
      </c>
      <c r="F13" s="15">
        <f t="shared" si="4"/>
        <v>2879.2939999999999</v>
      </c>
      <c r="G13" s="15">
        <f t="shared" si="1"/>
        <v>1</v>
      </c>
      <c r="H13" s="20">
        <f t="shared" si="5"/>
        <v>5.783996878495349E-3</v>
      </c>
      <c r="I13" s="15">
        <f t="shared" si="6"/>
        <v>60.031000000000006</v>
      </c>
      <c r="J13" s="15">
        <f t="shared" si="2"/>
        <v>1</v>
      </c>
      <c r="K13" s="20">
        <f t="shared" si="7"/>
        <v>2.4073148469797796E-4</v>
      </c>
      <c r="L13" s="118">
        <f t="shared" si="3"/>
        <v>19.255333333333333</v>
      </c>
      <c r="M13" s="32">
        <f t="shared" si="3"/>
        <v>2879.2939999999999</v>
      </c>
      <c r="N13" s="32">
        <f t="shared" si="3"/>
        <v>182.358</v>
      </c>
      <c r="O13" s="32">
        <f t="shared" si="3"/>
        <v>25.905999999999999</v>
      </c>
      <c r="P13" s="32">
        <f t="shared" si="3"/>
        <v>31.86</v>
      </c>
      <c r="Q13" s="32">
        <f t="shared" si="3"/>
        <v>0</v>
      </c>
      <c r="R13" s="160"/>
    </row>
    <row r="14" spans="1:18" x14ac:dyDescent="0.25">
      <c r="A14" s="5"/>
      <c r="B14" s="5"/>
      <c r="C14" s="5"/>
      <c r="D14" s="120">
        <v>11</v>
      </c>
      <c r="E14" s="10" t="s">
        <v>123</v>
      </c>
      <c r="F14" s="15">
        <f t="shared" si="4"/>
        <v>149622.91</v>
      </c>
      <c r="G14" s="15">
        <f t="shared" si="1"/>
        <v>1</v>
      </c>
      <c r="H14" s="20">
        <f t="shared" si="5"/>
        <v>0.30056619587697214</v>
      </c>
      <c r="I14" s="15">
        <f t="shared" si="6"/>
        <v>64937.813249999999</v>
      </c>
      <c r="J14" s="15">
        <f t="shared" si="2"/>
        <v>1</v>
      </c>
      <c r="K14" s="20">
        <f t="shared" si="7"/>
        <v>0.26040839227586621</v>
      </c>
      <c r="L14" s="118">
        <f t="shared" si="3"/>
        <v>63963.782666666666</v>
      </c>
      <c r="M14" s="32">
        <f t="shared" si="3"/>
        <v>149622.91</v>
      </c>
      <c r="N14" s="32">
        <f t="shared" si="3"/>
        <v>67859.904999999999</v>
      </c>
      <c r="O14" s="32">
        <f t="shared" si="3"/>
        <v>70016.062999999995</v>
      </c>
      <c r="P14" s="32">
        <f t="shared" si="3"/>
        <v>49116.160000000003</v>
      </c>
      <c r="Q14" s="32">
        <f t="shared" si="3"/>
        <v>72759.125</v>
      </c>
      <c r="R14" s="160"/>
    </row>
    <row r="15" spans="1:18" x14ac:dyDescent="0.25">
      <c r="A15" s="5"/>
      <c r="B15" s="5"/>
      <c r="C15" s="5"/>
      <c r="D15" s="120">
        <v>13</v>
      </c>
      <c r="E15" s="10" t="s">
        <v>125</v>
      </c>
      <c r="F15" s="15">
        <f t="shared" si="4"/>
        <v>3581.2719999999999</v>
      </c>
      <c r="G15" s="15">
        <f t="shared" si="1"/>
        <v>1</v>
      </c>
      <c r="H15" s="20">
        <f t="shared" si="5"/>
        <v>7.19414761710433E-3</v>
      </c>
      <c r="I15" s="15">
        <f t="shared" si="6"/>
        <v>3717.4619999999995</v>
      </c>
      <c r="J15" s="15">
        <f t="shared" si="2"/>
        <v>1</v>
      </c>
      <c r="K15" s="20">
        <f t="shared" si="7"/>
        <v>1.4907466918230819E-2</v>
      </c>
      <c r="L15" s="118">
        <f t="shared" si="3"/>
        <v>3373.0159999999996</v>
      </c>
      <c r="M15" s="32">
        <f t="shared" si="3"/>
        <v>3581.2719999999999</v>
      </c>
      <c r="N15" s="32">
        <f t="shared" si="3"/>
        <v>4750.8</v>
      </c>
      <c r="O15" s="32">
        <f t="shared" si="3"/>
        <v>6204</v>
      </c>
      <c r="P15" s="32">
        <f t="shared" si="3"/>
        <v>3915.0479999999998</v>
      </c>
      <c r="Q15" s="32">
        <f t="shared" si="3"/>
        <v>0</v>
      </c>
      <c r="R15" s="160"/>
    </row>
    <row r="16" spans="1:18" x14ac:dyDescent="0.25">
      <c r="A16" s="5"/>
      <c r="B16" s="5"/>
      <c r="C16" s="5"/>
      <c r="D16" s="120">
        <v>14</v>
      </c>
      <c r="E16" s="10" t="s">
        <v>126</v>
      </c>
      <c r="F16" s="15">
        <f t="shared" si="4"/>
        <v>954.81799999999998</v>
      </c>
      <c r="G16" s="15">
        <f t="shared" si="1"/>
        <v>1</v>
      </c>
      <c r="H16" s="20">
        <f t="shared" si="5"/>
        <v>1.918061973362627E-3</v>
      </c>
      <c r="I16" s="15">
        <f t="shared" si="6"/>
        <v>0.2485</v>
      </c>
      <c r="J16" s="15">
        <f t="shared" si="2"/>
        <v>1</v>
      </c>
      <c r="K16" s="20">
        <f t="shared" si="7"/>
        <v>9.9651469986252959E-7</v>
      </c>
      <c r="L16" s="118">
        <f t="shared" si="3"/>
        <v>0</v>
      </c>
      <c r="M16" s="32">
        <f t="shared" si="3"/>
        <v>954.81799999999998</v>
      </c>
      <c r="N16" s="32">
        <f t="shared" si="3"/>
        <v>0.99399999999999999</v>
      </c>
      <c r="O16" s="32">
        <f t="shared" si="3"/>
        <v>0</v>
      </c>
      <c r="P16" s="32">
        <f t="shared" si="3"/>
        <v>0</v>
      </c>
      <c r="Q16" s="32">
        <f t="shared" si="3"/>
        <v>0</v>
      </c>
      <c r="R16" s="160"/>
    </row>
    <row r="17" spans="1:18" x14ac:dyDescent="0.25">
      <c r="A17" s="5"/>
      <c r="B17" s="5"/>
      <c r="C17" s="5"/>
      <c r="D17" s="120">
        <v>21</v>
      </c>
      <c r="E17" s="10" t="s">
        <v>133</v>
      </c>
      <c r="F17" s="15">
        <f t="shared" si="4"/>
        <v>29918.478999999999</v>
      </c>
      <c r="G17" s="15">
        <f t="shared" si="1"/>
        <v>1</v>
      </c>
      <c r="H17" s="20">
        <f t="shared" si="5"/>
        <v>6.0100979318308115E-2</v>
      </c>
      <c r="I17" s="15">
        <f t="shared" si="6"/>
        <v>0</v>
      </c>
      <c r="J17" s="15">
        <f t="shared" si="2"/>
        <v>0</v>
      </c>
      <c r="K17" s="20">
        <f t="shared" si="7"/>
        <v>0</v>
      </c>
      <c r="L17" s="118">
        <f t="shared" si="3"/>
        <v>0</v>
      </c>
      <c r="M17" s="32">
        <f t="shared" si="3"/>
        <v>29918.478999999999</v>
      </c>
      <c r="N17" s="32">
        <f t="shared" si="3"/>
        <v>0</v>
      </c>
      <c r="O17" s="32">
        <f t="shared" si="3"/>
        <v>0</v>
      </c>
      <c r="P17" s="32">
        <f t="shared" si="3"/>
        <v>0</v>
      </c>
      <c r="Q17" s="32">
        <f t="shared" si="3"/>
        <v>0</v>
      </c>
      <c r="R17" s="160"/>
    </row>
    <row r="18" spans="1:18" x14ac:dyDescent="0.2">
      <c r="A18" s="27"/>
      <c r="B18" s="27"/>
      <c r="C18" s="27"/>
      <c r="D18" s="69"/>
      <c r="E18" s="27"/>
      <c r="F18" s="28"/>
      <c r="G18" s="28"/>
      <c r="H18" s="29"/>
      <c r="I18" s="28"/>
      <c r="J18" s="28"/>
      <c r="K18" s="29"/>
      <c r="L18" s="29"/>
      <c r="M18" s="30"/>
      <c r="N18" s="30"/>
      <c r="O18" s="30"/>
      <c r="P18" s="30"/>
      <c r="Q18" s="30"/>
    </row>
    <row r="19" spans="1:18" x14ac:dyDescent="0.25">
      <c r="A19" s="5" t="s">
        <v>142</v>
      </c>
      <c r="B19" s="43" t="s">
        <v>84</v>
      </c>
      <c r="C19" s="5" t="str">
        <f t="shared" ref="C19:C56" si="8">LEFT(B19,2)</f>
        <v>57</v>
      </c>
      <c r="D19" s="35">
        <v>11</v>
      </c>
      <c r="E19" s="5" t="s">
        <v>405</v>
      </c>
      <c r="F19" s="70">
        <f t="shared" ref="F19:F56" si="9">+M19</f>
        <v>149622.91</v>
      </c>
      <c r="G19" s="16"/>
      <c r="H19" s="21"/>
      <c r="I19" s="15">
        <f t="shared" ref="I19:I56" si="10">SUM(N19:Q19)/4</f>
        <v>64937.813249999999</v>
      </c>
      <c r="J19" s="16"/>
      <c r="K19" s="21"/>
      <c r="L19" s="77">
        <f t="shared" ref="L19:L56" si="11">SUM(O19:Q19)/3</f>
        <v>63963.782666666666</v>
      </c>
      <c r="M19" s="66">
        <v>149622.91</v>
      </c>
      <c r="N19" s="66">
        <v>67859.904999999999</v>
      </c>
      <c r="O19" s="66">
        <v>70016.062999999995</v>
      </c>
      <c r="P19" s="66">
        <v>49116.160000000003</v>
      </c>
      <c r="Q19" s="66">
        <v>72759.125</v>
      </c>
    </row>
    <row r="20" spans="1:18" x14ac:dyDescent="0.25">
      <c r="A20" s="5" t="s">
        <v>142</v>
      </c>
      <c r="B20" s="43" t="s">
        <v>9</v>
      </c>
      <c r="C20" s="5" t="str">
        <f t="shared" si="8"/>
        <v>08</v>
      </c>
      <c r="D20" s="35">
        <v>2</v>
      </c>
      <c r="E20" s="5" t="s">
        <v>406</v>
      </c>
      <c r="F20" s="70">
        <f t="shared" si="9"/>
        <v>96439.038</v>
      </c>
      <c r="G20" s="16"/>
      <c r="H20" s="21"/>
      <c r="I20" s="15">
        <f t="shared" si="10"/>
        <v>41399.641000000003</v>
      </c>
      <c r="J20" s="16"/>
      <c r="K20" s="21"/>
      <c r="L20" s="77">
        <f t="shared" si="11"/>
        <v>37413.073666666663</v>
      </c>
      <c r="M20" s="66">
        <v>96439.038</v>
      </c>
      <c r="N20" s="66">
        <v>53359.343000000001</v>
      </c>
      <c r="O20" s="66">
        <v>52527.008999999998</v>
      </c>
      <c r="P20" s="66">
        <v>59712.212</v>
      </c>
      <c r="Q20" s="66" t="s">
        <v>255</v>
      </c>
    </row>
    <row r="21" spans="1:18" x14ac:dyDescent="0.25">
      <c r="A21" s="5" t="s">
        <v>142</v>
      </c>
      <c r="B21" s="43" t="s">
        <v>58</v>
      </c>
      <c r="C21" s="5" t="str">
        <f t="shared" si="8"/>
        <v>13</v>
      </c>
      <c r="D21" s="35">
        <v>2</v>
      </c>
      <c r="E21" s="5" t="s">
        <v>407</v>
      </c>
      <c r="F21" s="70">
        <f t="shared" si="9"/>
        <v>22814.393</v>
      </c>
      <c r="G21" s="16"/>
      <c r="H21" s="21"/>
      <c r="I21" s="15">
        <f t="shared" si="10"/>
        <v>29538.986250000002</v>
      </c>
      <c r="J21" s="16"/>
      <c r="K21" s="21"/>
      <c r="L21" s="77">
        <f t="shared" si="11"/>
        <v>29285.741999999998</v>
      </c>
      <c r="M21" s="66">
        <v>22814.393</v>
      </c>
      <c r="N21" s="66">
        <v>30298.719000000001</v>
      </c>
      <c r="O21" s="66">
        <v>40098.805</v>
      </c>
      <c r="P21" s="66">
        <v>47758.421000000002</v>
      </c>
      <c r="Q21" s="66" t="s">
        <v>255</v>
      </c>
    </row>
    <row r="22" spans="1:18" x14ac:dyDescent="0.25">
      <c r="A22" s="5" t="s">
        <v>142</v>
      </c>
      <c r="B22" s="43" t="s">
        <v>90</v>
      </c>
      <c r="C22" s="5" t="str">
        <f t="shared" si="8"/>
        <v>12</v>
      </c>
      <c r="D22" s="35">
        <v>2</v>
      </c>
      <c r="E22" s="5" t="s">
        <v>408</v>
      </c>
      <c r="F22" s="70">
        <f t="shared" si="9"/>
        <v>3388.2339999999999</v>
      </c>
      <c r="G22" s="16"/>
      <c r="H22" s="21"/>
      <c r="I22" s="15">
        <f t="shared" si="10"/>
        <v>19599.357</v>
      </c>
      <c r="J22" s="16"/>
      <c r="K22" s="21"/>
      <c r="L22" s="77">
        <f t="shared" si="11"/>
        <v>21369.477999999999</v>
      </c>
      <c r="M22" s="66">
        <v>3388.2339999999999</v>
      </c>
      <c r="N22" s="66">
        <v>14288.994000000001</v>
      </c>
      <c r="O22" s="66">
        <v>24640.3</v>
      </c>
      <c r="P22" s="66">
        <v>18826.717000000001</v>
      </c>
      <c r="Q22" s="66">
        <v>20641.417000000001</v>
      </c>
    </row>
    <row r="23" spans="1:18" x14ac:dyDescent="0.25">
      <c r="A23" s="5" t="s">
        <v>142</v>
      </c>
      <c r="B23" s="43" t="s">
        <v>110</v>
      </c>
      <c r="C23" s="5" t="str">
        <f t="shared" si="8"/>
        <v>09</v>
      </c>
      <c r="D23" s="35">
        <v>2</v>
      </c>
      <c r="E23" s="5" t="s">
        <v>409</v>
      </c>
      <c r="F23" s="70">
        <f t="shared" si="9"/>
        <v>883.87</v>
      </c>
      <c r="G23" s="16"/>
      <c r="H23" s="21"/>
      <c r="I23" s="15">
        <f t="shared" si="10"/>
        <v>17268.18275</v>
      </c>
      <c r="J23" s="16"/>
      <c r="K23" s="21"/>
      <c r="L23" s="77">
        <f t="shared" si="11"/>
        <v>21128.106333333333</v>
      </c>
      <c r="M23" s="66">
        <v>883.87</v>
      </c>
      <c r="N23" s="66">
        <v>5688.4120000000003</v>
      </c>
      <c r="O23" s="66">
        <v>6244.6350000000002</v>
      </c>
      <c r="P23" s="66">
        <v>2992.38</v>
      </c>
      <c r="Q23" s="66">
        <v>54147.303999999996</v>
      </c>
    </row>
    <row r="24" spans="1:18" x14ac:dyDescent="0.25">
      <c r="A24" s="5" t="s">
        <v>142</v>
      </c>
      <c r="B24" s="43" t="s">
        <v>80</v>
      </c>
      <c r="C24" s="5" t="str">
        <f t="shared" si="8"/>
        <v>08</v>
      </c>
      <c r="D24" s="35">
        <v>2</v>
      </c>
      <c r="E24" s="5" t="s">
        <v>410</v>
      </c>
      <c r="F24" s="70">
        <f t="shared" si="9"/>
        <v>36065.938000000002</v>
      </c>
      <c r="G24" s="16"/>
      <c r="H24" s="21"/>
      <c r="I24" s="15">
        <f t="shared" si="10"/>
        <v>17909.53325</v>
      </c>
      <c r="J24" s="16"/>
      <c r="K24" s="21"/>
      <c r="L24" s="77">
        <f t="shared" si="11"/>
        <v>12054.161333333332</v>
      </c>
      <c r="M24" s="66">
        <v>36065.938000000002</v>
      </c>
      <c r="N24" s="66">
        <v>35475.648999999998</v>
      </c>
      <c r="O24" s="66">
        <v>15892.878000000001</v>
      </c>
      <c r="P24" s="66">
        <v>20269.606</v>
      </c>
      <c r="Q24" s="66" t="s">
        <v>255</v>
      </c>
    </row>
    <row r="25" spans="1:18" x14ac:dyDescent="0.25">
      <c r="A25" s="5" t="s">
        <v>142</v>
      </c>
      <c r="B25" s="43" t="s">
        <v>109</v>
      </c>
      <c r="C25" s="5" t="str">
        <f t="shared" si="8"/>
        <v>08</v>
      </c>
      <c r="D25" s="35">
        <v>2</v>
      </c>
      <c r="E25" s="5" t="s">
        <v>411</v>
      </c>
      <c r="F25" s="70">
        <f t="shared" si="9"/>
        <v>41841.245000000003</v>
      </c>
      <c r="G25" s="16"/>
      <c r="H25" s="21"/>
      <c r="I25" s="15">
        <f t="shared" si="10"/>
        <v>12391.673999999999</v>
      </c>
      <c r="J25" s="16"/>
      <c r="K25" s="21"/>
      <c r="L25" s="77">
        <f t="shared" si="11"/>
        <v>9888.1309999999994</v>
      </c>
      <c r="M25" s="66">
        <v>41841.245000000003</v>
      </c>
      <c r="N25" s="66">
        <v>19902.303</v>
      </c>
      <c r="O25" s="66">
        <v>14224.59</v>
      </c>
      <c r="P25" s="66">
        <v>15439.803</v>
      </c>
      <c r="Q25" s="66" t="s">
        <v>255</v>
      </c>
    </row>
    <row r="26" spans="1:18" x14ac:dyDescent="0.25">
      <c r="A26" s="5" t="s">
        <v>142</v>
      </c>
      <c r="B26" s="43" t="s">
        <v>4</v>
      </c>
      <c r="C26" s="5" t="str">
        <f t="shared" si="8"/>
        <v>08</v>
      </c>
      <c r="D26" s="35">
        <v>2</v>
      </c>
      <c r="E26" s="5" t="s">
        <v>412</v>
      </c>
      <c r="F26" s="70">
        <f t="shared" si="9"/>
        <v>15527.687</v>
      </c>
      <c r="G26" s="16"/>
      <c r="H26" s="21"/>
      <c r="I26" s="15">
        <f t="shared" si="10"/>
        <v>5245.4450000000006</v>
      </c>
      <c r="J26" s="16"/>
      <c r="K26" s="21"/>
      <c r="L26" s="77">
        <f t="shared" si="11"/>
        <v>4710.0533333333333</v>
      </c>
      <c r="M26" s="66">
        <v>15527.687</v>
      </c>
      <c r="N26" s="66">
        <v>6851.62</v>
      </c>
      <c r="O26" s="66">
        <v>9833.7260000000006</v>
      </c>
      <c r="P26" s="66">
        <v>4296.4340000000002</v>
      </c>
      <c r="Q26" s="66" t="s">
        <v>255</v>
      </c>
    </row>
    <row r="27" spans="1:18" x14ac:dyDescent="0.25">
      <c r="A27" s="5" t="s">
        <v>142</v>
      </c>
      <c r="B27" s="43" t="s">
        <v>63</v>
      </c>
      <c r="C27" s="5" t="str">
        <f t="shared" si="8"/>
        <v>08</v>
      </c>
      <c r="D27" s="35">
        <v>2</v>
      </c>
      <c r="E27" s="5" t="s">
        <v>413</v>
      </c>
      <c r="F27" s="70">
        <f t="shared" si="9"/>
        <v>16111.397999999999</v>
      </c>
      <c r="G27" s="16"/>
      <c r="H27" s="21"/>
      <c r="I27" s="15">
        <f t="shared" si="10"/>
        <v>5568.2505000000001</v>
      </c>
      <c r="J27" s="16"/>
      <c r="K27" s="21"/>
      <c r="L27" s="77">
        <f t="shared" si="11"/>
        <v>4145.6899999999996</v>
      </c>
      <c r="M27" s="66">
        <v>16111.397999999999</v>
      </c>
      <c r="N27" s="66">
        <v>9835.9320000000007</v>
      </c>
      <c r="O27" s="66">
        <v>6846.5249999999996</v>
      </c>
      <c r="P27" s="66">
        <v>5590.5450000000001</v>
      </c>
      <c r="Q27" s="66" t="s">
        <v>255</v>
      </c>
    </row>
    <row r="28" spans="1:18" x14ac:dyDescent="0.25">
      <c r="A28" s="5" t="s">
        <v>142</v>
      </c>
      <c r="B28" s="43" t="s">
        <v>53</v>
      </c>
      <c r="C28" s="5" t="str">
        <f t="shared" si="8"/>
        <v>12</v>
      </c>
      <c r="D28" s="35">
        <v>2</v>
      </c>
      <c r="E28" s="5" t="s">
        <v>414</v>
      </c>
      <c r="F28" s="70">
        <f t="shared" si="9"/>
        <v>999.79499999999996</v>
      </c>
      <c r="G28" s="16"/>
      <c r="H28" s="21"/>
      <c r="I28" s="15">
        <f t="shared" si="10"/>
        <v>6873.3715000000002</v>
      </c>
      <c r="J28" s="16"/>
      <c r="K28" s="21"/>
      <c r="L28" s="77">
        <f t="shared" si="11"/>
        <v>3448.472666666667</v>
      </c>
      <c r="M28" s="66">
        <v>999.79499999999996</v>
      </c>
      <c r="N28" s="66">
        <v>17148.067999999999</v>
      </c>
      <c r="O28" s="66">
        <v>4105.3590000000004</v>
      </c>
      <c r="P28" s="66">
        <v>6240.0590000000002</v>
      </c>
      <c r="Q28" s="66" t="s">
        <v>255</v>
      </c>
    </row>
    <row r="29" spans="1:18" x14ac:dyDescent="0.25">
      <c r="A29" s="5" t="s">
        <v>142</v>
      </c>
      <c r="B29" s="43" t="s">
        <v>86</v>
      </c>
      <c r="C29" s="5" t="str">
        <f t="shared" si="8"/>
        <v>09</v>
      </c>
      <c r="D29" s="35">
        <v>2</v>
      </c>
      <c r="E29" s="5" t="s">
        <v>415</v>
      </c>
      <c r="F29" s="70" t="str">
        <f t="shared" si="9"/>
        <v/>
      </c>
      <c r="G29" s="16"/>
      <c r="H29" s="21"/>
      <c r="I29" s="15">
        <f t="shared" si="10"/>
        <v>2536.25</v>
      </c>
      <c r="J29" s="16"/>
      <c r="K29" s="21"/>
      <c r="L29" s="77">
        <f t="shared" si="11"/>
        <v>3381.6666666666665</v>
      </c>
      <c r="M29" s="66" t="s">
        <v>255</v>
      </c>
      <c r="N29" s="66" t="s">
        <v>255</v>
      </c>
      <c r="O29" s="66">
        <v>7920</v>
      </c>
      <c r="P29" s="66">
        <v>2225</v>
      </c>
      <c r="Q29" s="66" t="s">
        <v>255</v>
      </c>
    </row>
    <row r="30" spans="1:18" x14ac:dyDescent="0.25">
      <c r="A30" s="5" t="s">
        <v>142</v>
      </c>
      <c r="B30" s="43" t="s">
        <v>96</v>
      </c>
      <c r="C30" s="5" t="str">
        <f t="shared" si="8"/>
        <v>68</v>
      </c>
      <c r="D30" s="35">
        <v>13</v>
      </c>
      <c r="E30" s="5" t="s">
        <v>416</v>
      </c>
      <c r="F30" s="70">
        <f t="shared" si="9"/>
        <v>3581.2719999999999</v>
      </c>
      <c r="G30" s="16"/>
      <c r="H30" s="21"/>
      <c r="I30" s="15">
        <f t="shared" si="10"/>
        <v>3717.4619999999995</v>
      </c>
      <c r="J30" s="16"/>
      <c r="K30" s="21"/>
      <c r="L30" s="77">
        <f t="shared" si="11"/>
        <v>3373.0159999999996</v>
      </c>
      <c r="M30" s="66">
        <v>3581.2719999999999</v>
      </c>
      <c r="N30" s="66">
        <v>4750.8</v>
      </c>
      <c r="O30" s="66">
        <v>6204</v>
      </c>
      <c r="P30" s="66">
        <v>3915.0479999999998</v>
      </c>
      <c r="Q30" s="66" t="s">
        <v>255</v>
      </c>
    </row>
    <row r="31" spans="1:18" x14ac:dyDescent="0.25">
      <c r="A31" s="5" t="s">
        <v>142</v>
      </c>
      <c r="B31" s="43" t="s">
        <v>93</v>
      </c>
      <c r="C31" s="5" t="str">
        <f t="shared" si="8"/>
        <v>08</v>
      </c>
      <c r="D31" s="35">
        <v>2</v>
      </c>
      <c r="E31" s="5" t="s">
        <v>417</v>
      </c>
      <c r="F31" s="70">
        <f t="shared" si="9"/>
        <v>14099.184999999999</v>
      </c>
      <c r="G31" s="16"/>
      <c r="H31" s="21"/>
      <c r="I31" s="15">
        <f t="shared" si="10"/>
        <v>7264.5727499999994</v>
      </c>
      <c r="J31" s="16"/>
      <c r="K31" s="21"/>
      <c r="L31" s="77">
        <f t="shared" si="11"/>
        <v>1697.3433333333335</v>
      </c>
      <c r="M31" s="66">
        <v>14099.184999999999</v>
      </c>
      <c r="N31" s="66">
        <v>23966.260999999999</v>
      </c>
      <c r="O31" s="66">
        <v>1915.0160000000001</v>
      </c>
      <c r="P31" s="66">
        <v>3177.0140000000001</v>
      </c>
      <c r="Q31" s="66" t="s">
        <v>255</v>
      </c>
    </row>
    <row r="32" spans="1:18" x14ac:dyDescent="0.25">
      <c r="A32" s="5" t="s">
        <v>142</v>
      </c>
      <c r="B32" s="43" t="s">
        <v>19</v>
      </c>
      <c r="C32" s="5" t="str">
        <f t="shared" si="8"/>
        <v>08</v>
      </c>
      <c r="D32" s="35">
        <v>2</v>
      </c>
      <c r="E32" s="5" t="s">
        <v>418</v>
      </c>
      <c r="F32" s="70">
        <f t="shared" si="9"/>
        <v>324.00099999999998</v>
      </c>
      <c r="G32" s="16"/>
      <c r="H32" s="21"/>
      <c r="I32" s="15">
        <f t="shared" si="10"/>
        <v>2636.0347499999998</v>
      </c>
      <c r="J32" s="16"/>
      <c r="K32" s="21"/>
      <c r="L32" s="77">
        <f t="shared" si="11"/>
        <v>1287.846</v>
      </c>
      <c r="M32" s="66">
        <v>324.00099999999998</v>
      </c>
      <c r="N32" s="66">
        <v>6680.6009999999997</v>
      </c>
      <c r="O32" s="66">
        <v>1914.6569999999999</v>
      </c>
      <c r="P32" s="66">
        <v>1948.8810000000001</v>
      </c>
      <c r="Q32" s="66" t="s">
        <v>255</v>
      </c>
    </row>
    <row r="33" spans="1:17" x14ac:dyDescent="0.25">
      <c r="A33" s="5" t="s">
        <v>142</v>
      </c>
      <c r="B33" s="43" t="s">
        <v>100</v>
      </c>
      <c r="C33" s="5" t="str">
        <f t="shared" si="8"/>
        <v>09</v>
      </c>
      <c r="D33" s="35">
        <v>2</v>
      </c>
      <c r="E33" s="5" t="s">
        <v>419</v>
      </c>
      <c r="F33" s="70" t="str">
        <f t="shared" si="9"/>
        <v/>
      </c>
      <c r="G33" s="16"/>
      <c r="H33" s="21"/>
      <c r="I33" s="15">
        <f t="shared" si="10"/>
        <v>1225.2705000000001</v>
      </c>
      <c r="J33" s="16"/>
      <c r="K33" s="21"/>
      <c r="L33" s="77">
        <f t="shared" si="11"/>
        <v>1258.22</v>
      </c>
      <c r="M33" s="66" t="s">
        <v>255</v>
      </c>
      <c r="N33" s="66">
        <v>1126.422</v>
      </c>
      <c r="O33" s="66">
        <v>2461.076</v>
      </c>
      <c r="P33" s="66">
        <v>1313.5840000000001</v>
      </c>
      <c r="Q33" s="66" t="s">
        <v>255</v>
      </c>
    </row>
    <row r="34" spans="1:17" x14ac:dyDescent="0.25">
      <c r="A34" s="5" t="s">
        <v>142</v>
      </c>
      <c r="B34" s="43" t="s">
        <v>95</v>
      </c>
      <c r="C34" s="5" t="str">
        <f t="shared" si="8"/>
        <v>08</v>
      </c>
      <c r="D34" s="35">
        <v>2</v>
      </c>
      <c r="E34" s="5" t="s">
        <v>420</v>
      </c>
      <c r="F34" s="70">
        <f t="shared" si="9"/>
        <v>7275.3620000000001</v>
      </c>
      <c r="G34" s="16"/>
      <c r="H34" s="21"/>
      <c r="I34" s="15">
        <f t="shared" si="10"/>
        <v>4004.9927500000003</v>
      </c>
      <c r="J34" s="16"/>
      <c r="K34" s="21"/>
      <c r="L34" s="77">
        <f t="shared" si="11"/>
        <v>1064.8543333333334</v>
      </c>
      <c r="M34" s="66">
        <v>7275.3620000000001</v>
      </c>
      <c r="N34" s="66">
        <v>12825.407999999999</v>
      </c>
      <c r="O34" s="66">
        <v>1870.5050000000001</v>
      </c>
      <c r="P34" s="66">
        <v>1324.058</v>
      </c>
      <c r="Q34" s="66" t="s">
        <v>255</v>
      </c>
    </row>
    <row r="35" spans="1:17" x14ac:dyDescent="0.25">
      <c r="A35" s="5" t="s">
        <v>142</v>
      </c>
      <c r="B35" s="43" t="s">
        <v>35</v>
      </c>
      <c r="C35" s="5" t="str">
        <f t="shared" si="8"/>
        <v>05</v>
      </c>
      <c r="D35" s="35">
        <v>1</v>
      </c>
      <c r="E35" s="5" t="s">
        <v>421</v>
      </c>
      <c r="F35" s="70">
        <f t="shared" si="9"/>
        <v>3685.22</v>
      </c>
      <c r="G35" s="16"/>
      <c r="H35" s="21"/>
      <c r="I35" s="15">
        <f t="shared" si="10"/>
        <v>753.17525000000001</v>
      </c>
      <c r="J35" s="16"/>
      <c r="K35" s="21"/>
      <c r="L35" s="77">
        <f t="shared" si="11"/>
        <v>959.99133333333327</v>
      </c>
      <c r="M35" s="66">
        <v>3685.22</v>
      </c>
      <c r="N35" s="66">
        <v>132.727</v>
      </c>
      <c r="O35" s="66">
        <v>1463.8</v>
      </c>
      <c r="P35" s="66">
        <v>401.37099999999998</v>
      </c>
      <c r="Q35" s="66">
        <v>1014.803</v>
      </c>
    </row>
    <row r="36" spans="1:17" x14ac:dyDescent="0.25">
      <c r="A36" s="5" t="s">
        <v>142</v>
      </c>
      <c r="B36" s="43" t="s">
        <v>15</v>
      </c>
      <c r="C36" s="5" t="str">
        <f t="shared" si="8"/>
        <v>08</v>
      </c>
      <c r="D36" s="35">
        <v>2</v>
      </c>
      <c r="E36" s="5" t="s">
        <v>422</v>
      </c>
      <c r="F36" s="70">
        <f t="shared" si="9"/>
        <v>7430.893</v>
      </c>
      <c r="G36" s="16"/>
      <c r="H36" s="21"/>
      <c r="I36" s="15">
        <f t="shared" si="10"/>
        <v>3425.6417499999998</v>
      </c>
      <c r="J36" s="16"/>
      <c r="K36" s="21"/>
      <c r="L36" s="77">
        <f t="shared" si="11"/>
        <v>904.51400000000001</v>
      </c>
      <c r="M36" s="66">
        <v>7430.893</v>
      </c>
      <c r="N36" s="66">
        <v>10989.025</v>
      </c>
      <c r="O36" s="66">
        <v>1671.472</v>
      </c>
      <c r="P36" s="66">
        <v>1042.07</v>
      </c>
      <c r="Q36" s="66" t="s">
        <v>255</v>
      </c>
    </row>
    <row r="37" spans="1:17" x14ac:dyDescent="0.25">
      <c r="A37" s="5" t="s">
        <v>142</v>
      </c>
      <c r="B37" s="43" t="s">
        <v>49</v>
      </c>
      <c r="C37" s="5" t="str">
        <f t="shared" si="8"/>
        <v>08</v>
      </c>
      <c r="D37" s="35">
        <v>2</v>
      </c>
      <c r="E37" s="5" t="s">
        <v>423</v>
      </c>
      <c r="F37" s="70">
        <f t="shared" si="9"/>
        <v>512.76400000000001</v>
      </c>
      <c r="G37" s="16"/>
      <c r="H37" s="21"/>
      <c r="I37" s="15">
        <f t="shared" si="10"/>
        <v>674.46499999999992</v>
      </c>
      <c r="J37" s="16"/>
      <c r="K37" s="21"/>
      <c r="L37" s="77">
        <f t="shared" si="11"/>
        <v>844.44200000000001</v>
      </c>
      <c r="M37" s="66">
        <v>512.76400000000001</v>
      </c>
      <c r="N37" s="66">
        <v>164.53399999999999</v>
      </c>
      <c r="O37" s="66">
        <v>1160.325</v>
      </c>
      <c r="P37" s="66">
        <v>1373.001</v>
      </c>
      <c r="Q37" s="66" t="s">
        <v>255</v>
      </c>
    </row>
    <row r="38" spans="1:17" x14ac:dyDescent="0.25">
      <c r="A38" s="5" t="s">
        <v>142</v>
      </c>
      <c r="B38" s="43" t="s">
        <v>83</v>
      </c>
      <c r="C38" s="5" t="str">
        <f t="shared" si="8"/>
        <v>25</v>
      </c>
      <c r="D38" s="35">
        <v>5</v>
      </c>
      <c r="E38" s="5" t="s">
        <v>424</v>
      </c>
      <c r="F38" s="70" t="str">
        <f t="shared" si="9"/>
        <v/>
      </c>
      <c r="G38" s="16"/>
      <c r="H38" s="21"/>
      <c r="I38" s="15">
        <f t="shared" si="10"/>
        <v>693.22024999999996</v>
      </c>
      <c r="J38" s="16"/>
      <c r="K38" s="21"/>
      <c r="L38" s="77">
        <f t="shared" si="11"/>
        <v>738.74199999999985</v>
      </c>
      <c r="M38" s="66" t="s">
        <v>255</v>
      </c>
      <c r="N38" s="66">
        <v>556.65499999999997</v>
      </c>
      <c r="O38" s="66">
        <v>1069.28</v>
      </c>
      <c r="P38" s="66">
        <v>1146.9459999999999</v>
      </c>
      <c r="Q38" s="66" t="s">
        <v>255</v>
      </c>
    </row>
    <row r="39" spans="1:17" x14ac:dyDescent="0.25">
      <c r="A39" s="5" t="s">
        <v>142</v>
      </c>
      <c r="B39" s="43" t="s">
        <v>36</v>
      </c>
      <c r="C39" s="5" t="str">
        <f t="shared" si="8"/>
        <v>07</v>
      </c>
      <c r="D39" s="35">
        <v>2</v>
      </c>
      <c r="E39" s="5" t="s">
        <v>425</v>
      </c>
      <c r="F39" s="70" t="str">
        <f t="shared" si="9"/>
        <v/>
      </c>
      <c r="G39" s="16"/>
      <c r="H39" s="21"/>
      <c r="I39" s="15">
        <f t="shared" si="10"/>
        <v>300.58674999999999</v>
      </c>
      <c r="J39" s="16"/>
      <c r="K39" s="21"/>
      <c r="L39" s="77">
        <f t="shared" si="11"/>
        <v>400.78233333333333</v>
      </c>
      <c r="M39" s="66" t="s">
        <v>255</v>
      </c>
      <c r="N39" s="66" t="s">
        <v>255</v>
      </c>
      <c r="O39" s="66">
        <v>1187.347</v>
      </c>
      <c r="P39" s="66">
        <v>15</v>
      </c>
      <c r="Q39" s="66" t="s">
        <v>255</v>
      </c>
    </row>
    <row r="40" spans="1:17" x14ac:dyDescent="0.25">
      <c r="A40" s="5" t="s">
        <v>142</v>
      </c>
      <c r="B40" s="43" t="s">
        <v>40</v>
      </c>
      <c r="C40" s="5" t="str">
        <f t="shared" si="8"/>
        <v>08</v>
      </c>
      <c r="D40" s="35">
        <v>2</v>
      </c>
      <c r="E40" s="5" t="s">
        <v>426</v>
      </c>
      <c r="F40" s="70">
        <f t="shared" si="9"/>
        <v>86.486000000000004</v>
      </c>
      <c r="G40" s="16"/>
      <c r="H40" s="21"/>
      <c r="I40" s="15">
        <f t="shared" si="10"/>
        <v>372.91724999999997</v>
      </c>
      <c r="J40" s="16"/>
      <c r="K40" s="21"/>
      <c r="L40" s="77">
        <f t="shared" si="11"/>
        <v>339.07566666666668</v>
      </c>
      <c r="M40" s="66">
        <v>86.486000000000004</v>
      </c>
      <c r="N40" s="66">
        <v>474.44200000000001</v>
      </c>
      <c r="O40" s="66">
        <v>313.471</v>
      </c>
      <c r="P40" s="66">
        <v>703.75599999999997</v>
      </c>
      <c r="Q40" s="66" t="s">
        <v>255</v>
      </c>
    </row>
    <row r="41" spans="1:17" x14ac:dyDescent="0.25">
      <c r="A41" s="5" t="s">
        <v>142</v>
      </c>
      <c r="B41" s="43" t="s">
        <v>70</v>
      </c>
      <c r="C41" s="5" t="str">
        <f t="shared" si="8"/>
        <v>08</v>
      </c>
      <c r="D41" s="35">
        <v>2</v>
      </c>
      <c r="E41" s="5" t="s">
        <v>427</v>
      </c>
      <c r="F41" s="70">
        <f t="shared" si="9"/>
        <v>5409.5730000000003</v>
      </c>
      <c r="G41" s="16"/>
      <c r="H41" s="21"/>
      <c r="I41" s="15">
        <f t="shared" si="10"/>
        <v>536.26599999999996</v>
      </c>
      <c r="J41" s="16"/>
      <c r="K41" s="21"/>
      <c r="L41" s="77">
        <f t="shared" si="11"/>
        <v>229.67433333333335</v>
      </c>
      <c r="M41" s="66">
        <v>5409.5730000000003</v>
      </c>
      <c r="N41" s="66">
        <v>1456.0409999999999</v>
      </c>
      <c r="O41" s="66">
        <v>499.245</v>
      </c>
      <c r="P41" s="66">
        <v>189.77799999999999</v>
      </c>
      <c r="Q41" s="66" t="s">
        <v>255</v>
      </c>
    </row>
    <row r="42" spans="1:17" x14ac:dyDescent="0.25">
      <c r="A42" s="5" t="s">
        <v>142</v>
      </c>
      <c r="B42" s="43" t="s">
        <v>94</v>
      </c>
      <c r="C42" s="5" t="str">
        <f t="shared" si="8"/>
        <v>12</v>
      </c>
      <c r="D42" s="35">
        <v>2</v>
      </c>
      <c r="E42" s="5" t="s">
        <v>428</v>
      </c>
      <c r="F42" s="70">
        <f t="shared" si="9"/>
        <v>682.64200000000005</v>
      </c>
      <c r="G42" s="16"/>
      <c r="H42" s="21"/>
      <c r="I42" s="15">
        <f t="shared" si="10"/>
        <v>144.76575</v>
      </c>
      <c r="J42" s="16"/>
      <c r="K42" s="21"/>
      <c r="L42" s="77">
        <f t="shared" si="11"/>
        <v>170.56266666666667</v>
      </c>
      <c r="M42" s="66">
        <v>682.64200000000005</v>
      </c>
      <c r="N42" s="66">
        <v>67.375</v>
      </c>
      <c r="O42" s="66">
        <v>265.60500000000002</v>
      </c>
      <c r="P42" s="66">
        <v>246.083</v>
      </c>
      <c r="Q42" s="66" t="s">
        <v>255</v>
      </c>
    </row>
    <row r="43" spans="1:17" x14ac:dyDescent="0.25">
      <c r="A43" s="5" t="s">
        <v>142</v>
      </c>
      <c r="B43" s="43" t="s">
        <v>13</v>
      </c>
      <c r="C43" s="5" t="str">
        <f t="shared" si="8"/>
        <v>04</v>
      </c>
      <c r="D43" s="35">
        <v>1</v>
      </c>
      <c r="E43" s="5" t="s">
        <v>429</v>
      </c>
      <c r="F43" s="70">
        <f t="shared" si="9"/>
        <v>176.59200000000001</v>
      </c>
      <c r="G43" s="16"/>
      <c r="H43" s="21"/>
      <c r="I43" s="15">
        <f t="shared" si="10"/>
        <v>102.69</v>
      </c>
      <c r="J43" s="16"/>
      <c r="K43" s="21"/>
      <c r="L43" s="77">
        <f t="shared" si="11"/>
        <v>84.421999999999997</v>
      </c>
      <c r="M43" s="66">
        <v>176.59200000000001</v>
      </c>
      <c r="N43" s="66">
        <v>157.494</v>
      </c>
      <c r="O43" s="66">
        <v>35.976999999999997</v>
      </c>
      <c r="P43" s="66">
        <v>217.28899999999999</v>
      </c>
      <c r="Q43" s="66"/>
    </row>
    <row r="44" spans="1:17" x14ac:dyDescent="0.25">
      <c r="A44" s="5" t="s">
        <v>142</v>
      </c>
      <c r="B44" s="43" t="s">
        <v>50</v>
      </c>
      <c r="C44" s="5" t="str">
        <f t="shared" si="8"/>
        <v>07</v>
      </c>
      <c r="D44" s="35">
        <v>2</v>
      </c>
      <c r="E44" s="5" t="s">
        <v>430</v>
      </c>
      <c r="F44" s="70">
        <f t="shared" si="9"/>
        <v>46.058</v>
      </c>
      <c r="G44" s="16"/>
      <c r="H44" s="21"/>
      <c r="I44" s="15">
        <f t="shared" si="10"/>
        <v>77.298749999999998</v>
      </c>
      <c r="J44" s="16"/>
      <c r="K44" s="21"/>
      <c r="L44" s="77">
        <f t="shared" si="11"/>
        <v>71.951000000000008</v>
      </c>
      <c r="M44" s="66">
        <v>46.058</v>
      </c>
      <c r="N44" s="66">
        <v>93.341999999999999</v>
      </c>
      <c r="O44" s="66">
        <v>127.01900000000001</v>
      </c>
      <c r="P44" s="66">
        <v>88.834000000000003</v>
      </c>
      <c r="Q44" s="66" t="s">
        <v>255</v>
      </c>
    </row>
    <row r="45" spans="1:17" x14ac:dyDescent="0.25">
      <c r="A45" s="5" t="s">
        <v>142</v>
      </c>
      <c r="B45" s="43" t="s">
        <v>105</v>
      </c>
      <c r="C45" s="5" t="str">
        <f t="shared" si="8"/>
        <v>09</v>
      </c>
      <c r="D45" s="35">
        <v>2</v>
      </c>
      <c r="E45" s="5" t="s">
        <v>431</v>
      </c>
      <c r="F45" s="70">
        <f t="shared" si="9"/>
        <v>888.03</v>
      </c>
      <c r="G45" s="16"/>
      <c r="H45" s="21"/>
      <c r="I45" s="15">
        <f t="shared" si="10"/>
        <v>65.052999999999997</v>
      </c>
      <c r="J45" s="16"/>
      <c r="K45" s="21"/>
      <c r="L45" s="77">
        <f t="shared" si="11"/>
        <v>62.406000000000006</v>
      </c>
      <c r="M45" s="66">
        <v>888.03</v>
      </c>
      <c r="N45" s="66">
        <v>72.994</v>
      </c>
      <c r="O45" s="66">
        <v>64.89</v>
      </c>
      <c r="P45" s="66">
        <v>122.328</v>
      </c>
      <c r="Q45" s="66" t="s">
        <v>255</v>
      </c>
    </row>
    <row r="46" spans="1:17" x14ac:dyDescent="0.25">
      <c r="A46" s="5" t="s">
        <v>142</v>
      </c>
      <c r="B46" s="43" t="s">
        <v>75</v>
      </c>
      <c r="C46" s="5" t="str">
        <f t="shared" si="8"/>
        <v>07</v>
      </c>
      <c r="D46" s="35">
        <v>2</v>
      </c>
      <c r="E46" s="5" t="s">
        <v>432</v>
      </c>
      <c r="F46" s="70">
        <f t="shared" si="9"/>
        <v>8.3030000000000008</v>
      </c>
      <c r="G46" s="16"/>
      <c r="H46" s="21"/>
      <c r="I46" s="15">
        <f t="shared" si="10"/>
        <v>17.8675</v>
      </c>
      <c r="J46" s="16"/>
      <c r="K46" s="21"/>
      <c r="L46" s="77">
        <f t="shared" si="11"/>
        <v>20.533333333333335</v>
      </c>
      <c r="M46" s="66">
        <v>8.3030000000000008</v>
      </c>
      <c r="N46" s="66">
        <v>9.8699999999999992</v>
      </c>
      <c r="O46" s="66">
        <v>61.6</v>
      </c>
      <c r="P46" s="66" t="s">
        <v>255</v>
      </c>
      <c r="Q46" s="66" t="s">
        <v>255</v>
      </c>
    </row>
    <row r="47" spans="1:17" x14ac:dyDescent="0.25">
      <c r="A47" s="5" t="s">
        <v>142</v>
      </c>
      <c r="B47" s="43" t="s">
        <v>68</v>
      </c>
      <c r="C47" s="5" t="str">
        <f t="shared" si="8"/>
        <v>42</v>
      </c>
      <c r="D47" s="35">
        <v>8</v>
      </c>
      <c r="E47" s="5" t="s">
        <v>433</v>
      </c>
      <c r="F47" s="70">
        <f t="shared" si="9"/>
        <v>2879.2939999999999</v>
      </c>
      <c r="G47" s="16"/>
      <c r="H47" s="21"/>
      <c r="I47" s="15">
        <f t="shared" si="10"/>
        <v>60.031000000000006</v>
      </c>
      <c r="J47" s="16"/>
      <c r="K47" s="21"/>
      <c r="L47" s="77">
        <f t="shared" si="11"/>
        <v>19.255333333333333</v>
      </c>
      <c r="M47" s="66">
        <v>2879.2939999999999</v>
      </c>
      <c r="N47" s="66">
        <v>182.358</v>
      </c>
      <c r="O47" s="66">
        <v>25.905999999999999</v>
      </c>
      <c r="P47" s="66">
        <v>31.86</v>
      </c>
      <c r="Q47" s="66" t="s">
        <v>255</v>
      </c>
    </row>
    <row r="48" spans="1:17" x14ac:dyDescent="0.25">
      <c r="A48" s="5" t="s">
        <v>142</v>
      </c>
      <c r="B48" s="43" t="s">
        <v>98</v>
      </c>
      <c r="C48" s="5" t="str">
        <f t="shared" si="8"/>
        <v>08</v>
      </c>
      <c r="D48" s="35">
        <v>2</v>
      </c>
      <c r="E48" s="5" t="s">
        <v>434</v>
      </c>
      <c r="F48" s="70">
        <f t="shared" si="9"/>
        <v>576.19500000000005</v>
      </c>
      <c r="G48" s="16"/>
      <c r="H48" s="21"/>
      <c r="I48" s="15">
        <f t="shared" si="10"/>
        <v>11.4</v>
      </c>
      <c r="J48" s="16"/>
      <c r="K48" s="21"/>
      <c r="L48" s="77">
        <f t="shared" si="11"/>
        <v>15.200000000000001</v>
      </c>
      <c r="M48" s="66">
        <v>576.19500000000005</v>
      </c>
      <c r="N48" s="66" t="s">
        <v>255</v>
      </c>
      <c r="O48" s="66">
        <v>45.6</v>
      </c>
      <c r="P48" s="66" t="s">
        <v>255</v>
      </c>
      <c r="Q48" s="66" t="s">
        <v>255</v>
      </c>
    </row>
    <row r="49" spans="1:17" x14ac:dyDescent="0.25">
      <c r="A49" s="5" t="s">
        <v>142</v>
      </c>
      <c r="B49" s="43" t="s">
        <v>56</v>
      </c>
      <c r="C49" s="5" t="str">
        <f t="shared" si="8"/>
        <v>07</v>
      </c>
      <c r="D49" s="35">
        <v>2</v>
      </c>
      <c r="E49" s="5" t="s">
        <v>435</v>
      </c>
      <c r="F49" s="70" t="str">
        <f t="shared" si="9"/>
        <v/>
      </c>
      <c r="G49" s="16"/>
      <c r="H49" s="21"/>
      <c r="I49" s="15">
        <f t="shared" si="10"/>
        <v>16.07375</v>
      </c>
      <c r="J49" s="16"/>
      <c r="K49" s="21"/>
      <c r="L49" s="77">
        <f t="shared" si="11"/>
        <v>10.750999999999999</v>
      </c>
      <c r="M49" s="66" t="s">
        <v>255</v>
      </c>
      <c r="N49" s="66">
        <v>32.042000000000002</v>
      </c>
      <c r="O49" s="66">
        <v>13.095000000000001</v>
      </c>
      <c r="P49" s="66">
        <v>19.158000000000001</v>
      </c>
      <c r="Q49" s="66" t="s">
        <v>255</v>
      </c>
    </row>
    <row r="50" spans="1:17" x14ac:dyDescent="0.25">
      <c r="A50" s="5" t="s">
        <v>142</v>
      </c>
      <c r="B50" s="43" t="s">
        <v>16</v>
      </c>
      <c r="C50" s="5" t="str">
        <f t="shared" si="8"/>
        <v>25</v>
      </c>
      <c r="D50" s="35">
        <v>5</v>
      </c>
      <c r="E50" s="5" t="s">
        <v>436</v>
      </c>
      <c r="F50" s="70" t="str">
        <f t="shared" si="9"/>
        <v/>
      </c>
      <c r="G50" s="16"/>
      <c r="H50" s="21"/>
      <c r="I50" s="15">
        <f t="shared" si="10"/>
        <v>0.58850000000000002</v>
      </c>
      <c r="J50" s="16"/>
      <c r="K50" s="21"/>
      <c r="L50" s="77">
        <f t="shared" si="11"/>
        <v>0.78466666666666673</v>
      </c>
      <c r="M50" s="66" t="s">
        <v>255</v>
      </c>
      <c r="N50" s="66" t="s">
        <v>255</v>
      </c>
      <c r="O50" s="66" t="s">
        <v>255</v>
      </c>
      <c r="P50" s="66">
        <v>2.3540000000000001</v>
      </c>
      <c r="Q50" s="66" t="s">
        <v>255</v>
      </c>
    </row>
    <row r="51" spans="1:17" x14ac:dyDescent="0.25">
      <c r="A51" s="5" t="s">
        <v>142</v>
      </c>
      <c r="B51" s="43" t="s">
        <v>21</v>
      </c>
      <c r="C51" s="5" t="str">
        <f t="shared" si="8"/>
        <v>07</v>
      </c>
      <c r="D51" s="35">
        <v>2</v>
      </c>
      <c r="E51" s="5" t="s">
        <v>437</v>
      </c>
      <c r="F51" s="70">
        <f t="shared" si="9"/>
        <v>2265.0160000000001</v>
      </c>
      <c r="G51" s="16"/>
      <c r="H51" s="21"/>
      <c r="I51" s="15">
        <f t="shared" si="10"/>
        <v>0</v>
      </c>
      <c r="J51" s="16"/>
      <c r="K51" s="21"/>
      <c r="L51" s="77">
        <f t="shared" si="11"/>
        <v>0</v>
      </c>
      <c r="M51" s="66">
        <v>2265.0160000000001</v>
      </c>
      <c r="N51" s="66" t="s">
        <v>255</v>
      </c>
      <c r="O51" s="66" t="s">
        <v>255</v>
      </c>
      <c r="P51" s="66" t="s">
        <v>255</v>
      </c>
      <c r="Q51" s="66" t="s">
        <v>255</v>
      </c>
    </row>
    <row r="52" spans="1:17" x14ac:dyDescent="0.25">
      <c r="A52" s="5" t="s">
        <v>142</v>
      </c>
      <c r="B52" s="43" t="s">
        <v>82</v>
      </c>
      <c r="C52" s="5" t="str">
        <f t="shared" si="8"/>
        <v>08</v>
      </c>
      <c r="D52" s="35">
        <v>2</v>
      </c>
      <c r="E52" s="5" t="s">
        <v>438</v>
      </c>
      <c r="F52" s="70">
        <f t="shared" si="9"/>
        <v>14928.449000000001</v>
      </c>
      <c r="G52" s="16"/>
      <c r="H52" s="21"/>
      <c r="I52" s="15">
        <f t="shared" si="10"/>
        <v>0</v>
      </c>
      <c r="J52" s="16"/>
      <c r="K52" s="21"/>
      <c r="L52" s="77">
        <f t="shared" si="11"/>
        <v>0</v>
      </c>
      <c r="M52" s="66">
        <v>14928.449000000001</v>
      </c>
      <c r="N52" s="66" t="s">
        <v>255</v>
      </c>
      <c r="O52" s="66" t="s">
        <v>255</v>
      </c>
      <c r="P52" s="66" t="s">
        <v>255</v>
      </c>
      <c r="Q52" s="66" t="s">
        <v>255</v>
      </c>
    </row>
    <row r="53" spans="1:17" x14ac:dyDescent="0.25">
      <c r="A53" s="5" t="s">
        <v>142</v>
      </c>
      <c r="B53" s="43" t="s">
        <v>47</v>
      </c>
      <c r="C53" s="5" t="str">
        <f t="shared" si="8"/>
        <v>08</v>
      </c>
      <c r="D53" s="35">
        <v>2</v>
      </c>
      <c r="E53" s="5" t="s">
        <v>439</v>
      </c>
      <c r="F53" s="70">
        <f t="shared" si="9"/>
        <v>16939.941999999999</v>
      </c>
      <c r="G53" s="16"/>
      <c r="H53" s="21"/>
      <c r="I53" s="15">
        <f t="shared" si="10"/>
        <v>0</v>
      </c>
      <c r="J53" s="16"/>
      <c r="K53" s="21"/>
      <c r="L53" s="77">
        <f t="shared" si="11"/>
        <v>0</v>
      </c>
      <c r="M53" s="66">
        <v>16939.941999999999</v>
      </c>
      <c r="N53" s="66" t="s">
        <v>255</v>
      </c>
      <c r="O53" s="66" t="s">
        <v>255</v>
      </c>
      <c r="P53" s="66" t="s">
        <v>255</v>
      </c>
      <c r="Q53" s="66" t="s">
        <v>255</v>
      </c>
    </row>
    <row r="54" spans="1:17" x14ac:dyDescent="0.25">
      <c r="A54" s="5" t="s">
        <v>142</v>
      </c>
      <c r="B54" s="43" t="s">
        <v>54</v>
      </c>
      <c r="C54" s="5" t="str">
        <f t="shared" si="8"/>
        <v>20</v>
      </c>
      <c r="D54" s="35">
        <v>4</v>
      </c>
      <c r="E54" s="5" t="s">
        <v>440</v>
      </c>
      <c r="F54" s="70">
        <f t="shared" si="9"/>
        <v>1440.4369999999999</v>
      </c>
      <c r="G54" s="16"/>
      <c r="H54" s="21"/>
      <c r="I54" s="15">
        <f t="shared" si="10"/>
        <v>0</v>
      </c>
      <c r="J54" s="16"/>
      <c r="K54" s="21"/>
      <c r="L54" s="77">
        <f t="shared" si="11"/>
        <v>0</v>
      </c>
      <c r="M54" s="66">
        <v>1440.4369999999999</v>
      </c>
      <c r="N54" s="66" t="s">
        <v>255</v>
      </c>
      <c r="O54" s="66" t="s">
        <v>255</v>
      </c>
      <c r="P54" s="66" t="s">
        <v>255</v>
      </c>
      <c r="Q54" s="66" t="s">
        <v>255</v>
      </c>
    </row>
    <row r="55" spans="1:17" x14ac:dyDescent="0.25">
      <c r="A55" s="5" t="s">
        <v>142</v>
      </c>
      <c r="B55" s="43" t="s">
        <v>51</v>
      </c>
      <c r="C55" s="5" t="str">
        <f t="shared" si="8"/>
        <v>71</v>
      </c>
      <c r="D55" s="35">
        <v>14</v>
      </c>
      <c r="E55" s="5" t="s">
        <v>441</v>
      </c>
      <c r="F55" s="70">
        <f t="shared" si="9"/>
        <v>954.81799999999998</v>
      </c>
      <c r="G55" s="16"/>
      <c r="H55" s="21"/>
      <c r="I55" s="15">
        <f t="shared" si="10"/>
        <v>0.2485</v>
      </c>
      <c r="J55" s="16"/>
      <c r="K55" s="21"/>
      <c r="L55" s="77">
        <f t="shared" si="11"/>
        <v>0</v>
      </c>
      <c r="M55" s="66">
        <v>954.81799999999998</v>
      </c>
      <c r="N55" s="66">
        <v>0.99399999999999999</v>
      </c>
      <c r="O55" s="66" t="s">
        <v>255</v>
      </c>
      <c r="P55" s="66" t="s">
        <v>255</v>
      </c>
      <c r="Q55" s="66" t="s">
        <v>255</v>
      </c>
    </row>
    <row r="56" spans="1:17" x14ac:dyDescent="0.25">
      <c r="A56" s="5" t="s">
        <v>142</v>
      </c>
      <c r="B56" s="43" t="s">
        <v>77</v>
      </c>
      <c r="C56" s="5" t="str">
        <f t="shared" si="8"/>
        <v>97</v>
      </c>
      <c r="D56" s="35">
        <v>21</v>
      </c>
      <c r="E56" s="5" t="s">
        <v>442</v>
      </c>
      <c r="F56" s="70">
        <f t="shared" si="9"/>
        <v>29918.478999999999</v>
      </c>
      <c r="G56" s="16"/>
      <c r="H56" s="21"/>
      <c r="I56" s="15">
        <f t="shared" si="10"/>
        <v>0</v>
      </c>
      <c r="J56" s="16"/>
      <c r="K56" s="21"/>
      <c r="L56" s="77">
        <f t="shared" si="11"/>
        <v>0</v>
      </c>
      <c r="M56" s="66">
        <v>29918.478999999999</v>
      </c>
      <c r="N56" s="66" t="s">
        <v>255</v>
      </c>
      <c r="O56" s="66" t="s">
        <v>255</v>
      </c>
      <c r="P56" s="66" t="s">
        <v>255</v>
      </c>
      <c r="Q56" s="66" t="s">
        <v>255</v>
      </c>
    </row>
  </sheetData>
  <autoFilter ref="B18:Q56">
    <sortState ref="B18:R55">
      <sortCondition descending="1" ref="L17"/>
    </sortState>
  </autoFilter>
  <sortState ref="A30:T5203">
    <sortCondition ref="B30:B5203"/>
  </sortState>
  <mergeCells count="14">
    <mergeCell ref="A4:A5"/>
    <mergeCell ref="B4:B5"/>
    <mergeCell ref="C4:C5"/>
    <mergeCell ref="D4:D5"/>
    <mergeCell ref="E4:E5"/>
    <mergeCell ref="B3:L3"/>
    <mergeCell ref="N4:N5"/>
    <mergeCell ref="O4:O5"/>
    <mergeCell ref="P4:P5"/>
    <mergeCell ref="Q4:Q5"/>
    <mergeCell ref="F4:H4"/>
    <mergeCell ref="I4:K4"/>
    <mergeCell ref="L4:L5"/>
    <mergeCell ref="M4:M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6"/>
  <sheetViews>
    <sheetView showGridLines="0" workbookViewId="0">
      <pane ySplit="5" topLeftCell="A6" activePane="bottomLeft" state="frozen"/>
      <selection pane="bottomLeft" activeCell="O18" sqref="O18"/>
    </sheetView>
  </sheetViews>
  <sheetFormatPr defaultColWidth="9.28515625" defaultRowHeight="12" x14ac:dyDescent="0.25"/>
  <cols>
    <col min="1" max="2" width="9.28515625" style="1"/>
    <col min="3" max="3" width="20" style="1" bestFit="1" customWidth="1"/>
    <col min="4" max="4" width="6.28515625" style="1" customWidth="1"/>
    <col min="5" max="5" width="12.42578125" style="1" customWidth="1"/>
    <col min="6" max="6" width="10.42578125" style="12" customWidth="1"/>
    <col min="7" max="11" width="10.7109375" style="1" customWidth="1"/>
    <col min="12" max="16384" width="9.28515625" style="1"/>
  </cols>
  <sheetData>
    <row r="1" spans="1:13" ht="15" x14ac:dyDescent="0.2">
      <c r="A1" s="3" t="s">
        <v>253</v>
      </c>
    </row>
    <row r="2" spans="1:13" s="47" customFormat="1" x14ac:dyDescent="0.2">
      <c r="A2" s="47" t="s">
        <v>241</v>
      </c>
      <c r="B2" s="65" t="s">
        <v>254</v>
      </c>
      <c r="F2" s="48"/>
    </row>
    <row r="3" spans="1:13" s="2" customFormat="1" ht="24" x14ac:dyDescent="0.2">
      <c r="A3" s="11" t="s">
        <v>154</v>
      </c>
      <c r="B3" s="11" t="s">
        <v>155</v>
      </c>
      <c r="C3" s="11" t="s">
        <v>156</v>
      </c>
      <c r="D3" s="53"/>
      <c r="E3" s="11" t="s">
        <v>157</v>
      </c>
      <c r="F3" s="79" t="s">
        <v>278</v>
      </c>
      <c r="G3" s="54" t="s">
        <v>158</v>
      </c>
      <c r="H3" s="11" t="s">
        <v>159</v>
      </c>
      <c r="I3" s="11" t="s">
        <v>160</v>
      </c>
      <c r="J3" s="11" t="s">
        <v>161</v>
      </c>
      <c r="K3" s="11" t="s">
        <v>162</v>
      </c>
    </row>
    <row r="4" spans="1:13" s="2" customFormat="1" x14ac:dyDescent="0.2">
      <c r="A4" s="4"/>
      <c r="B4" s="4"/>
      <c r="C4" s="4"/>
      <c r="D4" s="55"/>
      <c r="E4" s="4"/>
      <c r="F4" s="111">
        <f>SUBTOTAL(9,F6:F40)</f>
        <v>397745.76133333327</v>
      </c>
      <c r="G4" s="36">
        <f>(COUNTIF(G6:G1000,"&gt;0")-1)</f>
        <v>34</v>
      </c>
      <c r="H4" s="36">
        <f>(COUNTIF(H6:H1000,"&gt;0")-1)</f>
        <v>36</v>
      </c>
      <c r="I4" s="36">
        <f>(COUNTIF(I6:I1000,"&gt;0")-1)</f>
        <v>40</v>
      </c>
      <c r="J4" s="36">
        <f>(COUNTIF(J6:J1000,"&gt;0")-1)</f>
        <v>37</v>
      </c>
      <c r="K4" s="36">
        <f>(COUNTIF(K6:K1000,"&gt;0")-2)</f>
        <v>6</v>
      </c>
    </row>
    <row r="5" spans="1:13" s="2" customFormat="1" x14ac:dyDescent="0.2">
      <c r="A5" s="44"/>
      <c r="B5" s="44"/>
      <c r="C5" s="44"/>
      <c r="D5" s="44"/>
      <c r="E5" s="44"/>
      <c r="F5" s="45"/>
      <c r="G5" s="44"/>
      <c r="H5" s="44"/>
      <c r="I5" s="44"/>
      <c r="J5" s="44"/>
      <c r="K5" s="44"/>
    </row>
    <row r="6" spans="1:13" s="12" customFormat="1" x14ac:dyDescent="0.2">
      <c r="A6" s="5" t="s">
        <v>142</v>
      </c>
      <c r="B6" s="5" t="s">
        <v>277</v>
      </c>
      <c r="C6" s="43" t="s">
        <v>216</v>
      </c>
      <c r="D6" s="78"/>
      <c r="E6" s="5" t="s">
        <v>163</v>
      </c>
      <c r="F6" s="75">
        <f t="shared" ref="F6:F11" si="0">SUM(I6:K6)/3</f>
        <v>177795.13766666665</v>
      </c>
      <c r="G6" s="66">
        <v>264316.38299999997</v>
      </c>
      <c r="H6" s="66">
        <v>191131.851</v>
      </c>
      <c r="I6" s="66">
        <v>151342.943</v>
      </c>
      <c r="J6" s="66">
        <v>180649.60500000001</v>
      </c>
      <c r="K6" s="66">
        <v>201392.86499999999</v>
      </c>
      <c r="L6" s="1"/>
      <c r="M6" s="1"/>
    </row>
    <row r="7" spans="1:13" x14ac:dyDescent="0.2">
      <c r="A7" s="5" t="s">
        <v>142</v>
      </c>
      <c r="B7" s="5" t="s">
        <v>277</v>
      </c>
      <c r="C7" s="43" t="s">
        <v>194</v>
      </c>
      <c r="D7" s="78"/>
      <c r="E7" s="5" t="s">
        <v>163</v>
      </c>
      <c r="F7" s="75">
        <f t="shared" si="0"/>
        <v>68503.042333333331</v>
      </c>
      <c r="G7" s="66">
        <v>132001.89300000001</v>
      </c>
      <c r="H7" s="66">
        <v>76008.986000000004</v>
      </c>
      <c r="I7" s="66">
        <v>65357.644999999997</v>
      </c>
      <c r="J7" s="66">
        <v>70437.983999999997</v>
      </c>
      <c r="K7" s="66">
        <v>69713.498000000007</v>
      </c>
    </row>
    <row r="8" spans="1:13" x14ac:dyDescent="0.2">
      <c r="A8" s="5" t="s">
        <v>142</v>
      </c>
      <c r="B8" s="5" t="s">
        <v>277</v>
      </c>
      <c r="C8" s="43" t="s">
        <v>233</v>
      </c>
      <c r="D8" s="78"/>
      <c r="E8" s="5" t="s">
        <v>163</v>
      </c>
      <c r="F8" s="75">
        <f t="shared" si="0"/>
        <v>41035.85833333333</v>
      </c>
      <c r="G8" s="66" t="s">
        <v>255</v>
      </c>
      <c r="H8" s="66" t="s">
        <v>255</v>
      </c>
      <c r="I8" s="66" t="s">
        <v>255</v>
      </c>
      <c r="J8" s="66" t="s">
        <v>255</v>
      </c>
      <c r="K8" s="66">
        <v>123107.575</v>
      </c>
    </row>
    <row r="9" spans="1:13" x14ac:dyDescent="0.2">
      <c r="A9" s="5" t="s">
        <v>142</v>
      </c>
      <c r="B9" s="5" t="s">
        <v>277</v>
      </c>
      <c r="C9" s="43" t="s">
        <v>196</v>
      </c>
      <c r="D9" s="78"/>
      <c r="E9" s="5" t="s">
        <v>163</v>
      </c>
      <c r="F9" s="75">
        <f t="shared" si="0"/>
        <v>25956.474333333335</v>
      </c>
      <c r="G9" s="66">
        <v>18203.091</v>
      </c>
      <c r="H9" s="66">
        <v>41276.586000000003</v>
      </c>
      <c r="I9" s="66">
        <v>31730.468000000001</v>
      </c>
      <c r="J9" s="66">
        <v>19533.078000000001</v>
      </c>
      <c r="K9" s="66">
        <v>26605.877</v>
      </c>
    </row>
    <row r="10" spans="1:13" x14ac:dyDescent="0.2">
      <c r="A10" s="5" t="s">
        <v>142</v>
      </c>
      <c r="B10" s="5" t="s">
        <v>277</v>
      </c>
      <c r="C10" s="43" t="s">
        <v>221</v>
      </c>
      <c r="D10" s="78"/>
      <c r="E10" s="5" t="s">
        <v>163</v>
      </c>
      <c r="F10" s="75">
        <f t="shared" si="0"/>
        <v>20873.021666666667</v>
      </c>
      <c r="G10" s="66">
        <v>36721.775000000001</v>
      </c>
      <c r="H10" s="66">
        <v>25663.266</v>
      </c>
      <c r="I10" s="66">
        <v>29585.441999999999</v>
      </c>
      <c r="J10" s="66">
        <v>33033.623</v>
      </c>
      <c r="K10" s="66" t="s">
        <v>255</v>
      </c>
    </row>
    <row r="11" spans="1:13" x14ac:dyDescent="0.2">
      <c r="A11" s="5" t="s">
        <v>142</v>
      </c>
      <c r="B11" s="5" t="s">
        <v>277</v>
      </c>
      <c r="C11" s="43" t="s">
        <v>231</v>
      </c>
      <c r="D11" s="78"/>
      <c r="E11" s="5" t="s">
        <v>163</v>
      </c>
      <c r="F11" s="75">
        <f t="shared" si="0"/>
        <v>15410.253999999999</v>
      </c>
      <c r="G11" s="66">
        <v>17886.831999999999</v>
      </c>
      <c r="H11" s="66">
        <v>6048.0360000000001</v>
      </c>
      <c r="I11" s="66">
        <v>34774.714999999997</v>
      </c>
      <c r="J11" s="66">
        <v>11456.047</v>
      </c>
      <c r="K11" s="66" t="s">
        <v>255</v>
      </c>
    </row>
    <row r="12" spans="1:13" x14ac:dyDescent="0.2">
      <c r="A12" s="16" t="s">
        <v>142</v>
      </c>
      <c r="B12" s="16" t="s">
        <v>277</v>
      </c>
      <c r="C12" s="80" t="s">
        <v>247</v>
      </c>
      <c r="D12" s="80"/>
      <c r="E12" s="16" t="s">
        <v>163</v>
      </c>
      <c r="F12" s="75">
        <v>12313.351999999999</v>
      </c>
      <c r="G12" s="75">
        <v>14245.644999999999</v>
      </c>
      <c r="H12" s="75">
        <v>3731.8489999999997</v>
      </c>
      <c r="I12" s="75">
        <v>18894.125999999997</v>
      </c>
      <c r="J12" s="75">
        <v>16465.541000000001</v>
      </c>
      <c r="K12" s="75">
        <v>1580.3889999999999</v>
      </c>
      <c r="L12" s="12"/>
      <c r="M12" s="12"/>
    </row>
    <row r="13" spans="1:13" x14ac:dyDescent="0.2">
      <c r="A13" s="5" t="s">
        <v>142</v>
      </c>
      <c r="B13" s="5" t="s">
        <v>277</v>
      </c>
      <c r="C13" s="43" t="s">
        <v>197</v>
      </c>
      <c r="D13" s="78"/>
      <c r="E13" s="5" t="s">
        <v>163</v>
      </c>
      <c r="F13" s="75">
        <f t="shared" ref="F13:F40" si="1">SUM(I13:K13)/3</f>
        <v>8048.6126666666669</v>
      </c>
      <c r="G13" s="66">
        <v>5914.5749999999998</v>
      </c>
      <c r="H13" s="66">
        <v>6931.1530000000002</v>
      </c>
      <c r="I13" s="66">
        <v>8721.384</v>
      </c>
      <c r="J13" s="66">
        <v>15424.454</v>
      </c>
      <c r="K13" s="66" t="s">
        <v>255</v>
      </c>
    </row>
    <row r="14" spans="1:13" x14ac:dyDescent="0.2">
      <c r="A14" s="5" t="s">
        <v>142</v>
      </c>
      <c r="B14" s="5" t="s">
        <v>277</v>
      </c>
      <c r="C14" s="43" t="s">
        <v>177</v>
      </c>
      <c r="D14" s="78"/>
      <c r="E14" s="5" t="s">
        <v>163</v>
      </c>
      <c r="F14" s="75">
        <f t="shared" si="1"/>
        <v>7453.4703333333337</v>
      </c>
      <c r="G14" s="66">
        <v>1942.528</v>
      </c>
      <c r="H14" s="66">
        <v>3590.181</v>
      </c>
      <c r="I14" s="66">
        <v>11691.878000000001</v>
      </c>
      <c r="J14" s="66">
        <v>5872.0950000000003</v>
      </c>
      <c r="K14" s="66">
        <v>4796.4380000000001</v>
      </c>
    </row>
    <row r="15" spans="1:13" x14ac:dyDescent="0.2">
      <c r="A15" s="5" t="s">
        <v>142</v>
      </c>
      <c r="B15" s="5" t="s">
        <v>277</v>
      </c>
      <c r="C15" s="43" t="s">
        <v>229</v>
      </c>
      <c r="D15" s="78"/>
      <c r="E15" s="5" t="s">
        <v>163</v>
      </c>
      <c r="F15" s="75">
        <f t="shared" si="1"/>
        <v>4185.3273333333336</v>
      </c>
      <c r="G15" s="66">
        <v>6313.3549999999996</v>
      </c>
      <c r="H15" s="66">
        <v>5893.7749999999996</v>
      </c>
      <c r="I15" s="66">
        <v>7243.8140000000003</v>
      </c>
      <c r="J15" s="66">
        <v>5312.1679999999997</v>
      </c>
      <c r="K15" s="66" t="s">
        <v>255</v>
      </c>
    </row>
    <row r="16" spans="1:13" x14ac:dyDescent="0.2">
      <c r="A16" s="5" t="s">
        <v>142</v>
      </c>
      <c r="B16" s="5" t="s">
        <v>277</v>
      </c>
      <c r="C16" s="43" t="s">
        <v>230</v>
      </c>
      <c r="D16" s="78"/>
      <c r="E16" s="5" t="s">
        <v>163</v>
      </c>
      <c r="F16" s="75">
        <f t="shared" si="1"/>
        <v>4155.4026666666659</v>
      </c>
      <c r="G16" s="66">
        <v>10831</v>
      </c>
      <c r="H16" s="66">
        <v>5796.9430000000002</v>
      </c>
      <c r="I16" s="66">
        <v>8620.2849999999999</v>
      </c>
      <c r="J16" s="66">
        <v>3845.9229999999998</v>
      </c>
      <c r="K16" s="66" t="s">
        <v>255</v>
      </c>
    </row>
    <row r="17" spans="1:11" x14ac:dyDescent="0.2">
      <c r="A17" s="5" t="s">
        <v>142</v>
      </c>
      <c r="B17" s="5" t="s">
        <v>277</v>
      </c>
      <c r="C17" s="78" t="s">
        <v>165</v>
      </c>
      <c r="D17" s="78"/>
      <c r="E17" s="5" t="s">
        <v>163</v>
      </c>
      <c r="F17" s="75">
        <f t="shared" si="1"/>
        <v>3142.0276666666668</v>
      </c>
      <c r="G17" s="66">
        <v>18769.436000000002</v>
      </c>
      <c r="H17" s="66">
        <v>6979.5320000000002</v>
      </c>
      <c r="I17" s="66">
        <v>6180.6930000000002</v>
      </c>
      <c r="J17" s="66">
        <v>3245.39</v>
      </c>
      <c r="K17" s="66" t="s">
        <v>255</v>
      </c>
    </row>
    <row r="18" spans="1:11" x14ac:dyDescent="0.2">
      <c r="A18" s="5" t="s">
        <v>142</v>
      </c>
      <c r="B18" s="5" t="s">
        <v>277</v>
      </c>
      <c r="C18" s="43" t="s">
        <v>235</v>
      </c>
      <c r="D18" s="78"/>
      <c r="E18" s="5" t="s">
        <v>163</v>
      </c>
      <c r="F18" s="75">
        <f t="shared" si="1"/>
        <v>2400.6163333333334</v>
      </c>
      <c r="G18" s="66">
        <v>2131.7399999999998</v>
      </c>
      <c r="H18" s="66">
        <v>17314.844000000001</v>
      </c>
      <c r="I18" s="66">
        <v>3661.498</v>
      </c>
      <c r="J18" s="66">
        <v>3540.3510000000001</v>
      </c>
      <c r="K18" s="66" t="s">
        <v>255</v>
      </c>
    </row>
    <row r="19" spans="1:11" x14ac:dyDescent="0.2">
      <c r="A19" s="5" t="s">
        <v>142</v>
      </c>
      <c r="B19" s="5" t="s">
        <v>277</v>
      </c>
      <c r="C19" s="43" t="s">
        <v>183</v>
      </c>
      <c r="D19" s="78"/>
      <c r="E19" s="5" t="s">
        <v>163</v>
      </c>
      <c r="F19" s="75">
        <f t="shared" si="1"/>
        <v>1735.4413333333334</v>
      </c>
      <c r="G19" s="66">
        <v>84</v>
      </c>
      <c r="H19" s="66">
        <v>886.36699999999996</v>
      </c>
      <c r="I19" s="66">
        <v>3832.9740000000002</v>
      </c>
      <c r="J19" s="66">
        <v>1373.35</v>
      </c>
      <c r="K19" s="66" t="s">
        <v>255</v>
      </c>
    </row>
    <row r="20" spans="1:11" x14ac:dyDescent="0.2">
      <c r="A20" s="5" t="s">
        <v>142</v>
      </c>
      <c r="B20" s="5" t="s">
        <v>277</v>
      </c>
      <c r="C20" s="43" t="s">
        <v>222</v>
      </c>
      <c r="D20" s="78"/>
      <c r="E20" s="5" t="s">
        <v>163</v>
      </c>
      <c r="F20" s="75">
        <f t="shared" si="1"/>
        <v>1515.4683333333332</v>
      </c>
      <c r="G20" s="66">
        <v>2198.0970000000002</v>
      </c>
      <c r="H20" s="66">
        <v>2409.8910000000001</v>
      </c>
      <c r="I20" s="66">
        <v>1566.23</v>
      </c>
      <c r="J20" s="66">
        <v>1274.107</v>
      </c>
      <c r="K20" s="66">
        <v>1706.068</v>
      </c>
    </row>
    <row r="21" spans="1:11" x14ac:dyDescent="0.25">
      <c r="A21" s="5" t="s">
        <v>142</v>
      </c>
      <c r="B21" s="5" t="s">
        <v>277</v>
      </c>
      <c r="C21" s="43" t="s">
        <v>201</v>
      </c>
      <c r="D21" s="78"/>
      <c r="E21" s="5" t="s">
        <v>163</v>
      </c>
      <c r="F21" s="75">
        <f t="shared" si="1"/>
        <v>686.89166666666677</v>
      </c>
      <c r="G21" s="66">
        <v>338.83600000000001</v>
      </c>
      <c r="H21" s="66">
        <v>105.96299999999999</v>
      </c>
      <c r="I21" s="66">
        <v>941.77499999999998</v>
      </c>
      <c r="J21" s="66">
        <v>1118.9000000000001</v>
      </c>
      <c r="K21" s="66" t="s">
        <v>255</v>
      </c>
    </row>
    <row r="22" spans="1:11" x14ac:dyDescent="0.25">
      <c r="A22" s="5" t="s">
        <v>142</v>
      </c>
      <c r="B22" s="5" t="s">
        <v>277</v>
      </c>
      <c r="C22" s="43" t="s">
        <v>175</v>
      </c>
      <c r="D22" s="78"/>
      <c r="E22" s="5" t="s">
        <v>163</v>
      </c>
      <c r="F22" s="75">
        <f t="shared" si="1"/>
        <v>453.767</v>
      </c>
      <c r="G22" s="66" t="s">
        <v>255</v>
      </c>
      <c r="H22" s="66">
        <v>315.23399999999998</v>
      </c>
      <c r="I22" s="66">
        <v>478.863</v>
      </c>
      <c r="J22" s="66">
        <v>882.43799999999999</v>
      </c>
      <c r="K22" s="66" t="s">
        <v>255</v>
      </c>
    </row>
    <row r="23" spans="1:11" x14ac:dyDescent="0.25">
      <c r="A23" s="5" t="s">
        <v>142</v>
      </c>
      <c r="B23" s="5" t="s">
        <v>277</v>
      </c>
      <c r="C23" s="43" t="s">
        <v>191</v>
      </c>
      <c r="D23" s="78"/>
      <c r="E23" s="5" t="s">
        <v>163</v>
      </c>
      <c r="F23" s="75">
        <f t="shared" si="1"/>
        <v>363.26533333333333</v>
      </c>
      <c r="G23" s="66">
        <v>21.884</v>
      </c>
      <c r="H23" s="66">
        <v>251.71799999999999</v>
      </c>
      <c r="I23" s="66">
        <v>182.738</v>
      </c>
      <c r="J23" s="66">
        <v>907.05799999999999</v>
      </c>
      <c r="K23" s="66" t="s">
        <v>255</v>
      </c>
    </row>
    <row r="24" spans="1:11" x14ac:dyDescent="0.25">
      <c r="A24" s="5" t="s">
        <v>142</v>
      </c>
      <c r="B24" s="5" t="s">
        <v>277</v>
      </c>
      <c r="C24" s="43" t="s">
        <v>227</v>
      </c>
      <c r="D24" s="78"/>
      <c r="E24" s="5" t="s">
        <v>163</v>
      </c>
      <c r="F24" s="75">
        <f t="shared" si="1"/>
        <v>313.81200000000001</v>
      </c>
      <c r="G24" s="66">
        <v>2388.0749999999998</v>
      </c>
      <c r="H24" s="66">
        <v>2465.663</v>
      </c>
      <c r="I24" s="66">
        <v>941.43600000000004</v>
      </c>
      <c r="J24" s="66" t="s">
        <v>255</v>
      </c>
      <c r="K24" s="66" t="s">
        <v>255</v>
      </c>
    </row>
    <row r="25" spans="1:11" x14ac:dyDescent="0.25">
      <c r="A25" s="5" t="s">
        <v>142</v>
      </c>
      <c r="B25" s="5" t="s">
        <v>277</v>
      </c>
      <c r="C25" s="43" t="s">
        <v>168</v>
      </c>
      <c r="D25" s="78"/>
      <c r="E25" s="5" t="s">
        <v>163</v>
      </c>
      <c r="F25" s="75">
        <f t="shared" si="1"/>
        <v>253.31966666666665</v>
      </c>
      <c r="G25" s="66">
        <v>10.692</v>
      </c>
      <c r="H25" s="66">
        <v>8.4619999999999997</v>
      </c>
      <c r="I25" s="66">
        <v>648.45699999999999</v>
      </c>
      <c r="J25" s="66">
        <v>111.502</v>
      </c>
      <c r="K25" s="66" t="s">
        <v>255</v>
      </c>
    </row>
    <row r="26" spans="1:11" x14ac:dyDescent="0.25">
      <c r="A26" s="5" t="s">
        <v>142</v>
      </c>
      <c r="B26" s="5" t="s">
        <v>277</v>
      </c>
      <c r="C26" s="43" t="s">
        <v>204</v>
      </c>
      <c r="D26" s="78"/>
      <c r="E26" s="5" t="s">
        <v>163</v>
      </c>
      <c r="F26" s="75">
        <f t="shared" si="1"/>
        <v>213.94533333333334</v>
      </c>
      <c r="G26" s="66">
        <v>40</v>
      </c>
      <c r="H26" s="66">
        <v>1290.95</v>
      </c>
      <c r="I26" s="66">
        <v>641.83600000000001</v>
      </c>
      <c r="J26" s="66" t="s">
        <v>255</v>
      </c>
      <c r="K26" s="66" t="s">
        <v>255</v>
      </c>
    </row>
    <row r="27" spans="1:11" x14ac:dyDescent="0.25">
      <c r="A27" s="5" t="s">
        <v>142</v>
      </c>
      <c r="B27" s="5" t="s">
        <v>277</v>
      </c>
      <c r="C27" s="43" t="s">
        <v>200</v>
      </c>
      <c r="D27" s="78"/>
      <c r="E27" s="5" t="s">
        <v>163</v>
      </c>
      <c r="F27" s="75">
        <f t="shared" si="1"/>
        <v>194.399</v>
      </c>
      <c r="G27" s="66">
        <v>333.7</v>
      </c>
      <c r="H27" s="66">
        <v>701.15499999999997</v>
      </c>
      <c r="I27" s="66">
        <v>307.79700000000003</v>
      </c>
      <c r="J27" s="66">
        <v>275.39999999999998</v>
      </c>
      <c r="K27" s="66" t="s">
        <v>255</v>
      </c>
    </row>
    <row r="28" spans="1:11" x14ac:dyDescent="0.25">
      <c r="A28" s="5" t="s">
        <v>142</v>
      </c>
      <c r="B28" s="5" t="s">
        <v>277</v>
      </c>
      <c r="C28" s="43" t="s">
        <v>232</v>
      </c>
      <c r="D28" s="78"/>
      <c r="E28" s="5" t="s">
        <v>163</v>
      </c>
      <c r="F28" s="75">
        <f t="shared" si="1"/>
        <v>183.34500000000003</v>
      </c>
      <c r="G28" s="66">
        <v>34.200000000000003</v>
      </c>
      <c r="H28" s="66">
        <v>634.83500000000004</v>
      </c>
      <c r="I28" s="66">
        <v>228.55500000000001</v>
      </c>
      <c r="J28" s="66">
        <v>321.48</v>
      </c>
      <c r="K28" s="66" t="s">
        <v>255</v>
      </c>
    </row>
    <row r="29" spans="1:11" x14ac:dyDescent="0.25">
      <c r="A29" s="5" t="s">
        <v>142</v>
      </c>
      <c r="B29" s="5" t="s">
        <v>277</v>
      </c>
      <c r="C29" s="43" t="s">
        <v>236</v>
      </c>
      <c r="D29" s="78"/>
      <c r="E29" s="5" t="s">
        <v>163</v>
      </c>
      <c r="F29" s="75">
        <f t="shared" si="1"/>
        <v>182.4186666666667</v>
      </c>
      <c r="G29" s="66">
        <v>1516.89</v>
      </c>
      <c r="H29" s="66">
        <v>735.32600000000002</v>
      </c>
      <c r="I29" s="66">
        <v>398.28500000000003</v>
      </c>
      <c r="J29" s="66">
        <v>148.971</v>
      </c>
      <c r="K29" s="66" t="s">
        <v>255</v>
      </c>
    </row>
    <row r="30" spans="1:11" x14ac:dyDescent="0.25">
      <c r="A30" s="5" t="s">
        <v>142</v>
      </c>
      <c r="B30" s="5" t="s">
        <v>277</v>
      </c>
      <c r="C30" s="43" t="s">
        <v>174</v>
      </c>
      <c r="D30" s="78"/>
      <c r="E30" s="5" t="s">
        <v>163</v>
      </c>
      <c r="F30" s="75">
        <f t="shared" si="1"/>
        <v>164.66666666666666</v>
      </c>
      <c r="G30" s="66">
        <v>1207.107</v>
      </c>
      <c r="H30" s="66">
        <v>305.21600000000001</v>
      </c>
      <c r="I30" s="66" t="s">
        <v>255</v>
      </c>
      <c r="J30" s="66">
        <v>494</v>
      </c>
      <c r="K30" s="66" t="s">
        <v>255</v>
      </c>
    </row>
    <row r="31" spans="1:11" x14ac:dyDescent="0.25">
      <c r="A31" s="5" t="s">
        <v>142</v>
      </c>
      <c r="B31" s="5" t="s">
        <v>277</v>
      </c>
      <c r="C31" s="43" t="s">
        <v>176</v>
      </c>
      <c r="D31" s="78"/>
      <c r="E31" s="5" t="s">
        <v>163</v>
      </c>
      <c r="F31" s="75">
        <f t="shared" si="1"/>
        <v>87.875999999999991</v>
      </c>
      <c r="G31" s="66" t="s">
        <v>255</v>
      </c>
      <c r="H31" s="66" t="s">
        <v>255</v>
      </c>
      <c r="I31" s="66">
        <v>263.62799999999999</v>
      </c>
      <c r="J31" s="66" t="s">
        <v>255</v>
      </c>
      <c r="K31" s="66" t="s">
        <v>255</v>
      </c>
    </row>
    <row r="32" spans="1:11" x14ac:dyDescent="0.25">
      <c r="A32" s="5" t="s">
        <v>142</v>
      </c>
      <c r="B32" s="5" t="s">
        <v>277</v>
      </c>
      <c r="C32" s="43" t="s">
        <v>193</v>
      </c>
      <c r="D32" s="78"/>
      <c r="E32" s="5" t="s">
        <v>163</v>
      </c>
      <c r="F32" s="75">
        <f t="shared" si="1"/>
        <v>42.403333333333329</v>
      </c>
      <c r="G32" s="66" t="s">
        <v>255</v>
      </c>
      <c r="H32" s="66" t="s">
        <v>255</v>
      </c>
      <c r="I32" s="66">
        <v>127.21</v>
      </c>
      <c r="J32" s="66" t="s">
        <v>255</v>
      </c>
      <c r="K32" s="66" t="s">
        <v>255</v>
      </c>
    </row>
    <row r="33" spans="1:11" x14ac:dyDescent="0.25">
      <c r="A33" s="5" t="s">
        <v>142</v>
      </c>
      <c r="B33" s="5" t="s">
        <v>277</v>
      </c>
      <c r="C33" s="43" t="s">
        <v>239</v>
      </c>
      <c r="D33" s="78"/>
      <c r="E33" s="5" t="s">
        <v>163</v>
      </c>
      <c r="F33" s="75">
        <f t="shared" si="1"/>
        <v>40.666666666666664</v>
      </c>
      <c r="G33" s="66" t="s">
        <v>255</v>
      </c>
      <c r="H33" s="66" t="s">
        <v>255</v>
      </c>
      <c r="I33" s="66" t="s">
        <v>255</v>
      </c>
      <c r="J33" s="66">
        <v>122</v>
      </c>
      <c r="K33" s="66" t="s">
        <v>255</v>
      </c>
    </row>
    <row r="34" spans="1:11" x14ac:dyDescent="0.25">
      <c r="A34" s="5" t="s">
        <v>142</v>
      </c>
      <c r="B34" s="5" t="s">
        <v>277</v>
      </c>
      <c r="C34" s="43" t="s">
        <v>212</v>
      </c>
      <c r="D34" s="78"/>
      <c r="E34" s="5" t="s">
        <v>163</v>
      </c>
      <c r="F34" s="75">
        <f t="shared" si="1"/>
        <v>17.486666666666668</v>
      </c>
      <c r="G34" s="66" t="s">
        <v>255</v>
      </c>
      <c r="H34" s="66" t="s">
        <v>255</v>
      </c>
      <c r="I34" s="66">
        <v>52.46</v>
      </c>
      <c r="J34" s="66" t="s">
        <v>255</v>
      </c>
      <c r="K34" s="66" t="s">
        <v>255</v>
      </c>
    </row>
    <row r="35" spans="1:11" x14ac:dyDescent="0.25">
      <c r="A35" s="5" t="s">
        <v>142</v>
      </c>
      <c r="B35" s="5" t="s">
        <v>277</v>
      </c>
      <c r="C35" s="43" t="s">
        <v>214</v>
      </c>
      <c r="D35" s="78"/>
      <c r="E35" s="5" t="s">
        <v>163</v>
      </c>
      <c r="F35" s="75">
        <f t="shared" si="1"/>
        <v>12.6</v>
      </c>
      <c r="G35" s="66" t="s">
        <v>255</v>
      </c>
      <c r="H35" s="66" t="s">
        <v>255</v>
      </c>
      <c r="I35" s="66">
        <v>37.799999999999997</v>
      </c>
      <c r="J35" s="66" t="s">
        <v>255</v>
      </c>
      <c r="K35" s="66" t="s">
        <v>255</v>
      </c>
    </row>
    <row r="36" spans="1:11" x14ac:dyDescent="0.25">
      <c r="A36" s="5" t="s">
        <v>142</v>
      </c>
      <c r="B36" s="5" t="s">
        <v>277</v>
      </c>
      <c r="C36" s="43" t="s">
        <v>199</v>
      </c>
      <c r="D36" s="78"/>
      <c r="E36" s="5" t="s">
        <v>163</v>
      </c>
      <c r="F36" s="75">
        <f t="shared" si="1"/>
        <v>9.5679999999999996</v>
      </c>
      <c r="G36" s="66" t="s">
        <v>255</v>
      </c>
      <c r="H36" s="66" t="s">
        <v>255</v>
      </c>
      <c r="I36" s="66">
        <v>28.704000000000001</v>
      </c>
      <c r="J36" s="66" t="s">
        <v>255</v>
      </c>
      <c r="K36" s="66" t="s">
        <v>255</v>
      </c>
    </row>
    <row r="37" spans="1:11" x14ac:dyDescent="0.25">
      <c r="A37" s="5" t="s">
        <v>142</v>
      </c>
      <c r="B37" s="5" t="s">
        <v>277</v>
      </c>
      <c r="C37" s="43" t="s">
        <v>215</v>
      </c>
      <c r="D37" s="78"/>
      <c r="E37" s="5" t="s">
        <v>163</v>
      </c>
      <c r="F37" s="75">
        <f t="shared" si="1"/>
        <v>1.5733333333333333</v>
      </c>
      <c r="G37" s="66" t="s">
        <v>255</v>
      </c>
      <c r="H37" s="66" t="s">
        <v>255</v>
      </c>
      <c r="I37" s="66" t="s">
        <v>255</v>
      </c>
      <c r="J37" s="66">
        <v>4.72</v>
      </c>
      <c r="K37" s="66" t="s">
        <v>255</v>
      </c>
    </row>
    <row r="38" spans="1:11" x14ac:dyDescent="0.25">
      <c r="A38" s="5" t="s">
        <v>142</v>
      </c>
      <c r="B38" s="5" t="s">
        <v>277</v>
      </c>
      <c r="C38" s="43" t="s">
        <v>203</v>
      </c>
      <c r="D38" s="78"/>
      <c r="E38" s="5" t="s">
        <v>163</v>
      </c>
      <c r="F38" s="75">
        <f t="shared" si="1"/>
        <v>0.25</v>
      </c>
      <c r="G38" s="66">
        <v>30</v>
      </c>
      <c r="H38" s="66">
        <v>36</v>
      </c>
      <c r="I38" s="66" t="s">
        <v>255</v>
      </c>
      <c r="J38" s="66">
        <v>0.75</v>
      </c>
      <c r="K38" s="66" t="s">
        <v>255</v>
      </c>
    </row>
    <row r="39" spans="1:11" x14ac:dyDescent="0.25">
      <c r="A39" s="5" t="s">
        <v>142</v>
      </c>
      <c r="B39" s="5" t="s">
        <v>277</v>
      </c>
      <c r="C39" s="43" t="s">
        <v>205</v>
      </c>
      <c r="D39" s="78"/>
      <c r="E39" s="5" t="s">
        <v>163</v>
      </c>
      <c r="F39" s="75">
        <f t="shared" si="1"/>
        <v>0</v>
      </c>
      <c r="G39" s="66">
        <v>860</v>
      </c>
      <c r="H39" s="66">
        <v>25.913</v>
      </c>
      <c r="I39" s="66" t="s">
        <v>255</v>
      </c>
      <c r="J39" s="66" t="s">
        <v>255</v>
      </c>
      <c r="K39" s="66" t="s">
        <v>255</v>
      </c>
    </row>
    <row r="40" spans="1:11" x14ac:dyDescent="0.25">
      <c r="A40" s="5" t="s">
        <v>142</v>
      </c>
      <c r="B40" s="5" t="s">
        <v>277</v>
      </c>
      <c r="C40" s="43" t="s">
        <v>226</v>
      </c>
      <c r="D40" s="78"/>
      <c r="E40" s="5" t="s">
        <v>163</v>
      </c>
      <c r="F40" s="75">
        <f t="shared" si="1"/>
        <v>0</v>
      </c>
      <c r="G40" s="66">
        <v>1723.86</v>
      </c>
      <c r="H40" s="66">
        <v>2901.3110000000001</v>
      </c>
      <c r="I40" s="66" t="s">
        <v>255</v>
      </c>
      <c r="J40" s="66" t="s">
        <v>255</v>
      </c>
      <c r="K40" s="66" t="s">
        <v>255</v>
      </c>
    </row>
    <row r="41" spans="1:11" x14ac:dyDescent="0.25">
      <c r="A41" s="5"/>
      <c r="B41" s="5"/>
      <c r="C41" s="43"/>
      <c r="D41" s="78"/>
      <c r="E41" s="5"/>
      <c r="F41" s="75"/>
      <c r="G41" s="66"/>
      <c r="H41" s="66"/>
      <c r="I41" s="66"/>
      <c r="J41" s="66"/>
      <c r="K41" s="66"/>
    </row>
    <row r="42" spans="1:11" x14ac:dyDescent="0.25">
      <c r="A42" s="5" t="s">
        <v>142</v>
      </c>
      <c r="B42" s="5" t="s">
        <v>277</v>
      </c>
      <c r="C42" s="43" t="s">
        <v>169</v>
      </c>
      <c r="D42" s="78" t="s">
        <v>247</v>
      </c>
      <c r="E42" s="5" t="s">
        <v>163</v>
      </c>
      <c r="F42" s="75">
        <f t="shared" ref="F42:F56" si="2">SUM(I42:K42)/3</f>
        <v>4.6583333333333332</v>
      </c>
      <c r="G42" s="66" t="s">
        <v>255</v>
      </c>
      <c r="H42" s="66" t="s">
        <v>255</v>
      </c>
      <c r="I42" s="66">
        <v>13.975</v>
      </c>
      <c r="J42" s="66" t="s">
        <v>255</v>
      </c>
      <c r="K42" s="66" t="s">
        <v>255</v>
      </c>
    </row>
    <row r="43" spans="1:11" x14ac:dyDescent="0.25">
      <c r="A43" s="5" t="s">
        <v>142</v>
      </c>
      <c r="B43" s="5" t="s">
        <v>277</v>
      </c>
      <c r="C43" s="43" t="s">
        <v>171</v>
      </c>
      <c r="D43" s="78" t="s">
        <v>247</v>
      </c>
      <c r="E43" s="5" t="s">
        <v>163</v>
      </c>
      <c r="F43" s="75">
        <f t="shared" si="2"/>
        <v>587.8363333333333</v>
      </c>
      <c r="G43" s="66">
        <v>2765.806</v>
      </c>
      <c r="H43" s="66">
        <v>1365.903</v>
      </c>
      <c r="I43" s="66">
        <v>839.98299999999995</v>
      </c>
      <c r="J43" s="66">
        <v>923.52599999999995</v>
      </c>
      <c r="K43" s="66" t="s">
        <v>255</v>
      </c>
    </row>
    <row r="44" spans="1:11" x14ac:dyDescent="0.25">
      <c r="A44" s="5" t="s">
        <v>142</v>
      </c>
      <c r="B44" s="5" t="s">
        <v>277</v>
      </c>
      <c r="C44" s="43" t="s">
        <v>181</v>
      </c>
      <c r="D44" s="78" t="s">
        <v>247</v>
      </c>
      <c r="E44" s="5" t="s">
        <v>163</v>
      </c>
      <c r="F44" s="75">
        <f t="shared" si="2"/>
        <v>1663.3856666666668</v>
      </c>
      <c r="G44" s="66">
        <v>681.91899999999998</v>
      </c>
      <c r="H44" s="66">
        <v>764.63300000000004</v>
      </c>
      <c r="I44" s="66">
        <v>1883.7840000000001</v>
      </c>
      <c r="J44" s="66">
        <v>1525.9839999999999</v>
      </c>
      <c r="K44" s="66">
        <v>1580.3889999999999</v>
      </c>
    </row>
    <row r="45" spans="1:11" x14ac:dyDescent="0.25">
      <c r="A45" s="5" t="s">
        <v>142</v>
      </c>
      <c r="B45" s="5" t="s">
        <v>277</v>
      </c>
      <c r="C45" s="43" t="s">
        <v>182</v>
      </c>
      <c r="D45" s="78" t="s">
        <v>247</v>
      </c>
      <c r="E45" s="5" t="s">
        <v>163</v>
      </c>
      <c r="F45" s="75">
        <f t="shared" si="2"/>
        <v>85.392999999999986</v>
      </c>
      <c r="G45" s="66" t="s">
        <v>255</v>
      </c>
      <c r="H45" s="66">
        <v>537.99699999999996</v>
      </c>
      <c r="I45" s="66">
        <v>189</v>
      </c>
      <c r="J45" s="66">
        <v>67.179000000000002</v>
      </c>
      <c r="K45" s="66" t="s">
        <v>255</v>
      </c>
    </row>
    <row r="46" spans="1:11" x14ac:dyDescent="0.25">
      <c r="A46" s="5" t="s">
        <v>142</v>
      </c>
      <c r="B46" s="5" t="s">
        <v>277</v>
      </c>
      <c r="C46" s="43" t="s">
        <v>184</v>
      </c>
      <c r="D46" s="78" t="s">
        <v>247</v>
      </c>
      <c r="E46" s="5" t="s">
        <v>163</v>
      </c>
      <c r="F46" s="75">
        <f t="shared" si="2"/>
        <v>55.199999999999996</v>
      </c>
      <c r="G46" s="66">
        <v>1837.318</v>
      </c>
      <c r="H46" s="66" t="s">
        <v>255</v>
      </c>
      <c r="I46" s="66">
        <v>127.8</v>
      </c>
      <c r="J46" s="66">
        <v>37.799999999999997</v>
      </c>
      <c r="K46" s="66" t="s">
        <v>255</v>
      </c>
    </row>
    <row r="47" spans="1:11" x14ac:dyDescent="0.25">
      <c r="A47" s="5" t="s">
        <v>142</v>
      </c>
      <c r="B47" s="5" t="s">
        <v>277</v>
      </c>
      <c r="C47" s="43" t="s">
        <v>185</v>
      </c>
      <c r="D47" s="78" t="s">
        <v>247</v>
      </c>
      <c r="E47" s="5" t="s">
        <v>163</v>
      </c>
      <c r="F47" s="75">
        <f t="shared" si="2"/>
        <v>3017.1329999999998</v>
      </c>
      <c r="G47" s="66">
        <v>6167.5140000000001</v>
      </c>
      <c r="H47" s="66" t="s">
        <v>255</v>
      </c>
      <c r="I47" s="66">
        <v>2953.0920000000001</v>
      </c>
      <c r="J47" s="66">
        <v>6098.3069999999998</v>
      </c>
      <c r="K47" s="66" t="s">
        <v>255</v>
      </c>
    </row>
    <row r="48" spans="1:11" x14ac:dyDescent="0.25">
      <c r="A48" s="5" t="s">
        <v>142</v>
      </c>
      <c r="B48" s="5" t="s">
        <v>277</v>
      </c>
      <c r="C48" s="43" t="s">
        <v>186</v>
      </c>
      <c r="D48" s="78" t="s">
        <v>247</v>
      </c>
      <c r="E48" s="5" t="s">
        <v>163</v>
      </c>
      <c r="F48" s="75">
        <f t="shared" si="2"/>
        <v>143.399</v>
      </c>
      <c r="G48" s="66">
        <v>126.07599999999999</v>
      </c>
      <c r="H48" s="66">
        <v>153.63999999999999</v>
      </c>
      <c r="I48" s="66">
        <v>264.19499999999999</v>
      </c>
      <c r="J48" s="66">
        <v>166.00200000000001</v>
      </c>
      <c r="K48" s="66" t="s">
        <v>255</v>
      </c>
    </row>
    <row r="49" spans="1:11" x14ac:dyDescent="0.25">
      <c r="A49" s="5" t="s">
        <v>142</v>
      </c>
      <c r="B49" s="5" t="s">
        <v>277</v>
      </c>
      <c r="C49" s="43" t="s">
        <v>187</v>
      </c>
      <c r="D49" s="78" t="s">
        <v>247</v>
      </c>
      <c r="E49" s="5" t="s">
        <v>163</v>
      </c>
      <c r="F49" s="75">
        <f t="shared" si="2"/>
        <v>1256.1290000000001</v>
      </c>
      <c r="G49" s="66">
        <v>2518.0250000000001</v>
      </c>
      <c r="H49" s="66">
        <v>293.66899999999998</v>
      </c>
      <c r="I49" s="66">
        <v>2049.9470000000001</v>
      </c>
      <c r="J49" s="66">
        <v>1718.44</v>
      </c>
      <c r="K49" s="66" t="s">
        <v>255</v>
      </c>
    </row>
    <row r="50" spans="1:11" x14ac:dyDescent="0.25">
      <c r="A50" s="5" t="s">
        <v>142</v>
      </c>
      <c r="B50" s="5" t="s">
        <v>277</v>
      </c>
      <c r="C50" s="43" t="s">
        <v>189</v>
      </c>
      <c r="D50" s="78" t="s">
        <v>247</v>
      </c>
      <c r="E50" s="5" t="s">
        <v>163</v>
      </c>
      <c r="F50" s="75">
        <f t="shared" si="2"/>
        <v>1.8016666666666667</v>
      </c>
      <c r="G50" s="66">
        <v>48</v>
      </c>
      <c r="H50" s="66" t="s">
        <v>255</v>
      </c>
      <c r="I50" s="66" t="s">
        <v>255</v>
      </c>
      <c r="J50" s="66">
        <v>5.4050000000000002</v>
      </c>
      <c r="K50" s="66" t="s">
        <v>255</v>
      </c>
    </row>
    <row r="51" spans="1:11" x14ac:dyDescent="0.25">
      <c r="A51" s="5" t="s">
        <v>142</v>
      </c>
      <c r="B51" s="5" t="s">
        <v>277</v>
      </c>
      <c r="C51" s="43" t="s">
        <v>198</v>
      </c>
      <c r="D51" s="78" t="s">
        <v>247</v>
      </c>
      <c r="E51" s="5" t="s">
        <v>163</v>
      </c>
      <c r="F51" s="75">
        <f t="shared" si="2"/>
        <v>671.22933333333333</v>
      </c>
      <c r="G51" s="66" t="s">
        <v>255</v>
      </c>
      <c r="H51" s="66">
        <v>124.27500000000001</v>
      </c>
      <c r="I51" s="66">
        <v>549.96900000000005</v>
      </c>
      <c r="J51" s="66">
        <v>1463.7190000000001</v>
      </c>
      <c r="K51" s="66" t="s">
        <v>255</v>
      </c>
    </row>
    <row r="52" spans="1:11" x14ac:dyDescent="0.25">
      <c r="A52" s="5" t="s">
        <v>142</v>
      </c>
      <c r="B52" s="5" t="s">
        <v>277</v>
      </c>
      <c r="C52" s="43" t="s">
        <v>208</v>
      </c>
      <c r="D52" s="78" t="s">
        <v>247</v>
      </c>
      <c r="E52" s="5" t="s">
        <v>163</v>
      </c>
      <c r="F52" s="75">
        <f t="shared" si="2"/>
        <v>241.70333333333329</v>
      </c>
      <c r="G52" s="66" t="s">
        <v>255</v>
      </c>
      <c r="H52" s="66">
        <v>54</v>
      </c>
      <c r="I52" s="66">
        <v>529.41</v>
      </c>
      <c r="J52" s="66">
        <v>195.7</v>
      </c>
      <c r="K52" s="66" t="s">
        <v>255</v>
      </c>
    </row>
    <row r="53" spans="1:11" x14ac:dyDescent="0.25">
      <c r="A53" s="5" t="s">
        <v>142</v>
      </c>
      <c r="B53" s="5" t="s">
        <v>277</v>
      </c>
      <c r="C53" s="43" t="s">
        <v>211</v>
      </c>
      <c r="D53" s="78" t="s">
        <v>247</v>
      </c>
      <c r="E53" s="5" t="s">
        <v>163</v>
      </c>
      <c r="F53" s="75">
        <f t="shared" si="2"/>
        <v>3487.3409999999999</v>
      </c>
      <c r="G53" s="66">
        <v>51.427999999999997</v>
      </c>
      <c r="H53" s="66">
        <v>329.73200000000003</v>
      </c>
      <c r="I53" s="66">
        <v>9409.3209999999999</v>
      </c>
      <c r="J53" s="66">
        <v>1052.702</v>
      </c>
      <c r="K53" s="66" t="s">
        <v>255</v>
      </c>
    </row>
    <row r="54" spans="1:11" x14ac:dyDescent="0.25">
      <c r="A54" s="5" t="s">
        <v>142</v>
      </c>
      <c r="B54" s="5" t="s">
        <v>277</v>
      </c>
      <c r="C54" s="43" t="s">
        <v>218</v>
      </c>
      <c r="D54" s="78" t="s">
        <v>247</v>
      </c>
      <c r="E54" s="5" t="s">
        <v>163</v>
      </c>
      <c r="F54" s="75">
        <f t="shared" si="2"/>
        <v>812.6543333333334</v>
      </c>
      <c r="G54" s="66">
        <v>49.558999999999997</v>
      </c>
      <c r="H54" s="66">
        <v>81</v>
      </c>
      <c r="I54" s="66">
        <v>37.799999999999997</v>
      </c>
      <c r="J54" s="66">
        <v>2400.163</v>
      </c>
      <c r="K54" s="66" t="s">
        <v>255</v>
      </c>
    </row>
    <row r="55" spans="1:11" x14ac:dyDescent="0.25">
      <c r="A55" s="5" t="s">
        <v>142</v>
      </c>
      <c r="B55" s="5" t="s">
        <v>277</v>
      </c>
      <c r="C55" s="43" t="s">
        <v>224</v>
      </c>
      <c r="D55" s="78" t="s">
        <v>247</v>
      </c>
      <c r="E55" s="5" t="s">
        <v>163</v>
      </c>
      <c r="F55" s="75">
        <f t="shared" si="2"/>
        <v>0</v>
      </c>
      <c r="G55" s="66" t="s">
        <v>255</v>
      </c>
      <c r="H55" s="66">
        <v>27</v>
      </c>
      <c r="I55" s="66" t="s">
        <v>255</v>
      </c>
      <c r="J55" s="66" t="s">
        <v>255</v>
      </c>
      <c r="K55" s="66" t="s">
        <v>255</v>
      </c>
    </row>
    <row r="56" spans="1:11" x14ac:dyDescent="0.25">
      <c r="A56" s="5" t="s">
        <v>142</v>
      </c>
      <c r="B56" s="5" t="s">
        <v>277</v>
      </c>
      <c r="C56" s="43" t="s">
        <v>225</v>
      </c>
      <c r="D56" s="78" t="s">
        <v>247</v>
      </c>
      <c r="E56" s="5" t="s">
        <v>163</v>
      </c>
      <c r="F56" s="75">
        <f t="shared" si="2"/>
        <v>285.488</v>
      </c>
      <c r="G56" s="66" t="s">
        <v>255</v>
      </c>
      <c r="H56" s="66" t="s">
        <v>255</v>
      </c>
      <c r="I56" s="66">
        <v>45.85</v>
      </c>
      <c r="J56" s="66">
        <v>810.61400000000003</v>
      </c>
      <c r="K56" s="66" t="s">
        <v>255</v>
      </c>
    </row>
  </sheetData>
  <autoFilter ref="A5:M40">
    <sortState ref="A6:O40">
      <sortCondition descending="1" ref="F5:F40"/>
    </sortState>
  </autoFilter>
  <sortState ref="C354:C691">
    <sortCondition ref="C354:C69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79"/>
  <sheetViews>
    <sheetView showGridLines="0" topLeftCell="A23" workbookViewId="0">
      <selection activeCell="A60" sqref="A60"/>
    </sheetView>
  </sheetViews>
  <sheetFormatPr defaultColWidth="9.28515625" defaultRowHeight="12" x14ac:dyDescent="0.25"/>
  <cols>
    <col min="1" max="1" width="12" style="1" customWidth="1"/>
    <col min="2" max="2" width="11.42578125" style="1" bestFit="1" customWidth="1"/>
    <col min="3" max="3" width="13.28515625" style="1" bestFit="1" customWidth="1"/>
    <col min="4" max="4" width="7.28515625" style="1" customWidth="1"/>
    <col min="5" max="16384" width="9.28515625" style="1"/>
  </cols>
  <sheetData>
    <row r="1" spans="1:3" ht="15" x14ac:dyDescent="0.2">
      <c r="A1" s="3" t="s">
        <v>150</v>
      </c>
    </row>
    <row r="2" spans="1:3" ht="15" x14ac:dyDescent="0.2">
      <c r="A2" s="3"/>
    </row>
    <row r="3" spans="1:3" s="135" customFormat="1" ht="15" x14ac:dyDescent="0.2">
      <c r="A3" s="134"/>
      <c r="B3" s="68" t="s">
        <v>353</v>
      </c>
      <c r="C3" s="68" t="s">
        <v>354</v>
      </c>
    </row>
    <row r="4" spans="1:3" x14ac:dyDescent="0.2">
      <c r="A4" s="133">
        <v>2008</v>
      </c>
      <c r="B4" s="91">
        <v>540065.59400000004</v>
      </c>
      <c r="C4" s="91">
        <v>3019860.1290000002</v>
      </c>
    </row>
    <row r="5" spans="1:3" x14ac:dyDescent="0.2">
      <c r="A5" s="133">
        <v>2009</v>
      </c>
      <c r="B5" s="91">
        <v>403441.00599999999</v>
      </c>
      <c r="C5" s="91">
        <v>3336434.781</v>
      </c>
    </row>
    <row r="6" spans="1:3" x14ac:dyDescent="0.2">
      <c r="A6" s="133">
        <v>2010</v>
      </c>
      <c r="B6" s="91">
        <v>388483.63500000001</v>
      </c>
      <c r="C6" s="91">
        <v>5154249.8669999996</v>
      </c>
    </row>
    <row r="7" spans="1:3" x14ac:dyDescent="0.2">
      <c r="A7" s="133">
        <v>2011</v>
      </c>
      <c r="B7" s="91">
        <v>375850.935</v>
      </c>
      <c r="C7" s="91">
        <v>6390310.9469999997</v>
      </c>
    </row>
    <row r="8" spans="1:3" x14ac:dyDescent="0.2">
      <c r="A8" s="133">
        <v>2012</v>
      </c>
      <c r="B8" s="91">
        <v>428902.71</v>
      </c>
      <c r="C8" s="91">
        <v>6204984.1009999998</v>
      </c>
    </row>
    <row r="9" spans="1:3" ht="15" x14ac:dyDescent="0.2">
      <c r="A9" s="3"/>
    </row>
    <row r="10" spans="1:3" ht="15" x14ac:dyDescent="0.2">
      <c r="A10" s="3"/>
    </row>
    <row r="11" spans="1:3" ht="15" x14ac:dyDescent="0.2">
      <c r="A11" s="3"/>
    </row>
    <row r="12" spans="1:3" ht="15" x14ac:dyDescent="0.2">
      <c r="A12" s="3"/>
    </row>
    <row r="13" spans="1:3" ht="15" x14ac:dyDescent="0.2">
      <c r="A13" s="3"/>
    </row>
    <row r="14" spans="1:3" ht="15" x14ac:dyDescent="0.2">
      <c r="A14" s="3"/>
    </row>
    <row r="15" spans="1:3" ht="15" x14ac:dyDescent="0.2">
      <c r="A15" s="3"/>
    </row>
    <row r="16" spans="1:3" ht="15" x14ac:dyDescent="0.2">
      <c r="A16" s="3"/>
    </row>
    <row r="17" spans="1:6" ht="15" x14ac:dyDescent="0.2">
      <c r="A17" s="3"/>
    </row>
    <row r="18" spans="1:6" ht="11.1" customHeight="1" x14ac:dyDescent="0.25">
      <c r="A18" s="49">
        <v>1</v>
      </c>
      <c r="B18" s="50" t="s">
        <v>113</v>
      </c>
      <c r="C18" s="51"/>
      <c r="D18" s="52"/>
      <c r="E18" s="52"/>
      <c r="F18" s="52"/>
    </row>
    <row r="19" spans="1:6" ht="11.1" customHeight="1" x14ac:dyDescent="0.2">
      <c r="A19" s="49">
        <f>A18+1</f>
        <v>2</v>
      </c>
      <c r="B19" s="50" t="s">
        <v>114</v>
      </c>
      <c r="C19" s="51"/>
      <c r="D19" s="52"/>
      <c r="E19" s="52"/>
      <c r="F19" s="52"/>
    </row>
    <row r="20" spans="1:6" ht="11.1" customHeight="1" x14ac:dyDescent="0.2">
      <c r="A20" s="49">
        <f t="shared" ref="A20:A38" si="0">A19+1</f>
        <v>3</v>
      </c>
      <c r="B20" s="50" t="s">
        <v>115</v>
      </c>
      <c r="C20" s="51"/>
      <c r="D20" s="52"/>
      <c r="E20" s="52"/>
      <c r="F20" s="52"/>
    </row>
    <row r="21" spans="1:6" ht="11.1" customHeight="1" x14ac:dyDescent="0.25">
      <c r="A21" s="49">
        <f t="shared" si="0"/>
        <v>4</v>
      </c>
      <c r="B21" s="50" t="s">
        <v>116</v>
      </c>
      <c r="C21" s="51"/>
      <c r="D21" s="52"/>
      <c r="E21" s="52"/>
      <c r="F21" s="52"/>
    </row>
    <row r="22" spans="1:6" ht="11.1" customHeight="1" x14ac:dyDescent="0.25">
      <c r="A22" s="49">
        <f t="shared" si="0"/>
        <v>5</v>
      </c>
      <c r="B22" s="50" t="s">
        <v>117</v>
      </c>
      <c r="C22" s="51"/>
      <c r="D22" s="52"/>
      <c r="E22" s="52"/>
      <c r="F22" s="52"/>
    </row>
    <row r="23" spans="1:6" ht="11.1" customHeight="1" x14ac:dyDescent="0.25">
      <c r="A23" s="49">
        <f t="shared" si="0"/>
        <v>6</v>
      </c>
      <c r="B23" s="50" t="s">
        <v>118</v>
      </c>
      <c r="C23" s="51"/>
      <c r="D23" s="52"/>
      <c r="E23" s="52"/>
      <c r="F23" s="52"/>
    </row>
    <row r="24" spans="1:6" ht="11.1" customHeight="1" x14ac:dyDescent="0.25">
      <c r="A24" s="49">
        <f t="shared" si="0"/>
        <v>7</v>
      </c>
      <c r="B24" s="50" t="s">
        <v>119</v>
      </c>
      <c r="C24" s="51"/>
      <c r="D24" s="52"/>
      <c r="E24" s="52"/>
      <c r="F24" s="52"/>
    </row>
    <row r="25" spans="1:6" ht="11.1" customHeight="1" x14ac:dyDescent="0.25">
      <c r="A25" s="49">
        <f t="shared" si="0"/>
        <v>8</v>
      </c>
      <c r="B25" s="50" t="s">
        <v>120</v>
      </c>
      <c r="C25" s="51"/>
      <c r="D25" s="52"/>
      <c r="E25" s="52"/>
      <c r="F25" s="52"/>
    </row>
    <row r="26" spans="1:6" ht="11.1" customHeight="1" x14ac:dyDescent="0.2">
      <c r="A26" s="49">
        <f t="shared" si="0"/>
        <v>9</v>
      </c>
      <c r="B26" s="50" t="s">
        <v>121</v>
      </c>
      <c r="C26" s="51"/>
      <c r="D26" s="52"/>
      <c r="E26" s="52"/>
      <c r="F26" s="52"/>
    </row>
    <row r="27" spans="1:6" ht="11.1" customHeight="1" x14ac:dyDescent="0.25">
      <c r="A27" s="49">
        <f t="shared" si="0"/>
        <v>10</v>
      </c>
      <c r="B27" s="50" t="s">
        <v>122</v>
      </c>
      <c r="C27" s="51"/>
      <c r="D27" s="52"/>
      <c r="E27" s="52"/>
      <c r="F27" s="52"/>
    </row>
    <row r="28" spans="1:6" ht="11.1" customHeight="1" x14ac:dyDescent="0.25">
      <c r="A28" s="49">
        <f t="shared" si="0"/>
        <v>11</v>
      </c>
      <c r="B28" s="50" t="s">
        <v>123</v>
      </c>
      <c r="C28" s="51"/>
      <c r="D28" s="52"/>
      <c r="E28" s="52"/>
      <c r="F28" s="52"/>
    </row>
    <row r="29" spans="1:6" ht="11.1" customHeight="1" x14ac:dyDescent="0.25">
      <c r="A29" s="49">
        <f t="shared" si="0"/>
        <v>12</v>
      </c>
      <c r="B29" s="50" t="s">
        <v>124</v>
      </c>
      <c r="C29" s="51"/>
      <c r="D29" s="52"/>
      <c r="E29" s="52"/>
      <c r="F29" s="52"/>
    </row>
    <row r="30" spans="1:6" ht="11.1" customHeight="1" x14ac:dyDescent="0.25">
      <c r="A30" s="49">
        <f t="shared" si="0"/>
        <v>13</v>
      </c>
      <c r="B30" s="50" t="s">
        <v>125</v>
      </c>
      <c r="C30" s="51"/>
      <c r="D30" s="52"/>
      <c r="E30" s="52"/>
      <c r="F30" s="52"/>
    </row>
    <row r="31" spans="1:6" ht="11.1" customHeight="1" x14ac:dyDescent="0.25">
      <c r="A31" s="49">
        <f t="shared" si="0"/>
        <v>14</v>
      </c>
      <c r="B31" s="50" t="s">
        <v>126</v>
      </c>
      <c r="C31" s="51"/>
      <c r="D31" s="52"/>
      <c r="E31" s="52"/>
      <c r="F31" s="52"/>
    </row>
    <row r="32" spans="1:6" ht="11.1" customHeight="1" x14ac:dyDescent="0.25">
      <c r="A32" s="49">
        <f t="shared" si="0"/>
        <v>15</v>
      </c>
      <c r="B32" s="50" t="s">
        <v>127</v>
      </c>
      <c r="C32" s="51"/>
      <c r="D32" s="52"/>
      <c r="E32" s="52"/>
      <c r="F32" s="52"/>
    </row>
    <row r="33" spans="1:6" ht="11.1" customHeight="1" x14ac:dyDescent="0.25">
      <c r="A33" s="49">
        <f t="shared" si="0"/>
        <v>16</v>
      </c>
      <c r="B33" s="50" t="s">
        <v>128</v>
      </c>
      <c r="C33" s="51"/>
      <c r="D33" s="52"/>
      <c r="E33" s="52"/>
      <c r="F33" s="52"/>
    </row>
    <row r="34" spans="1:6" ht="11.1" customHeight="1" x14ac:dyDescent="0.25">
      <c r="A34" s="49">
        <f t="shared" si="0"/>
        <v>17</v>
      </c>
      <c r="B34" s="50" t="s">
        <v>129</v>
      </c>
      <c r="C34" s="51"/>
      <c r="D34" s="52"/>
      <c r="E34" s="52"/>
      <c r="F34" s="52"/>
    </row>
    <row r="35" spans="1:6" ht="11.1" customHeight="1" x14ac:dyDescent="0.25">
      <c r="A35" s="49">
        <f t="shared" si="0"/>
        <v>18</v>
      </c>
      <c r="B35" s="50" t="s">
        <v>130</v>
      </c>
      <c r="C35" s="51"/>
      <c r="D35" s="52"/>
      <c r="E35" s="52"/>
      <c r="F35" s="52"/>
    </row>
    <row r="36" spans="1:6" ht="11.1" customHeight="1" x14ac:dyDescent="0.25">
      <c r="A36" s="49">
        <f t="shared" si="0"/>
        <v>19</v>
      </c>
      <c r="B36" s="50" t="s">
        <v>131</v>
      </c>
      <c r="C36" s="51"/>
      <c r="D36" s="52"/>
      <c r="E36" s="52"/>
      <c r="F36" s="52"/>
    </row>
    <row r="37" spans="1:6" ht="11.1" customHeight="1" x14ac:dyDescent="0.25">
      <c r="A37" s="49">
        <f t="shared" si="0"/>
        <v>20</v>
      </c>
      <c r="B37" s="50" t="s">
        <v>132</v>
      </c>
      <c r="C37" s="51"/>
      <c r="D37" s="52"/>
      <c r="E37" s="52"/>
      <c r="F37" s="52"/>
    </row>
    <row r="38" spans="1:6" ht="11.1" customHeight="1" x14ac:dyDescent="0.25">
      <c r="A38" s="49">
        <f t="shared" si="0"/>
        <v>21</v>
      </c>
      <c r="B38" s="50" t="s">
        <v>133</v>
      </c>
      <c r="C38" s="51"/>
      <c r="D38" s="52"/>
      <c r="E38" s="52"/>
      <c r="F38" s="52"/>
    </row>
    <row r="40" spans="1:6" x14ac:dyDescent="0.2">
      <c r="A40" s="250" t="s">
        <v>257</v>
      </c>
      <c r="B40" s="251"/>
      <c r="C40" s="251"/>
      <c r="E40" s="42" t="s">
        <v>151</v>
      </c>
    </row>
    <row r="41" spans="1:6" x14ac:dyDescent="0.2">
      <c r="A41" s="40" t="s">
        <v>136</v>
      </c>
      <c r="B41" s="40" t="s">
        <v>141</v>
      </c>
      <c r="C41" s="40" t="s">
        <v>149</v>
      </c>
    </row>
    <row r="42" spans="1:6" x14ac:dyDescent="0.2">
      <c r="A42" s="108">
        <v>1</v>
      </c>
      <c r="B42" s="39">
        <v>7.7577032957856611E-3</v>
      </c>
      <c r="C42" s="38">
        <v>2</v>
      </c>
    </row>
    <row r="43" spans="1:6" x14ac:dyDescent="0.2">
      <c r="A43" s="108">
        <v>2</v>
      </c>
      <c r="B43" s="39">
        <v>0.61378532962921861</v>
      </c>
      <c r="C43" s="38">
        <v>24</v>
      </c>
    </row>
    <row r="44" spans="1:6" x14ac:dyDescent="0.2">
      <c r="A44" s="108">
        <v>4</v>
      </c>
      <c r="B44" s="39">
        <v>2.8935854107531933E-3</v>
      </c>
      <c r="C44" s="38">
        <v>1</v>
      </c>
    </row>
    <row r="45" spans="1:6" x14ac:dyDescent="0.2">
      <c r="A45" s="108">
        <v>5</v>
      </c>
      <c r="B45" s="39">
        <v>0</v>
      </c>
      <c r="C45" s="38">
        <v>0</v>
      </c>
    </row>
    <row r="46" spans="1:6" x14ac:dyDescent="0.25">
      <c r="A46" s="108">
        <v>8</v>
      </c>
      <c r="B46" s="39">
        <v>5.783996878495349E-3</v>
      </c>
      <c r="C46" s="38">
        <v>1</v>
      </c>
    </row>
    <row r="47" spans="1:6" x14ac:dyDescent="0.25">
      <c r="A47" s="108">
        <v>11</v>
      </c>
      <c r="B47" s="39">
        <v>0.30056619587697214</v>
      </c>
      <c r="C47" s="38">
        <v>1</v>
      </c>
    </row>
    <row r="48" spans="1:6" x14ac:dyDescent="0.25">
      <c r="A48" s="108">
        <v>13</v>
      </c>
      <c r="B48" s="39">
        <v>7.19414761710433E-3</v>
      </c>
      <c r="C48" s="38">
        <v>1</v>
      </c>
    </row>
    <row r="49" spans="1:3" x14ac:dyDescent="0.25">
      <c r="A49" s="108">
        <v>14</v>
      </c>
      <c r="B49" s="39">
        <v>1.918061973362627E-3</v>
      </c>
      <c r="C49" s="38">
        <v>1</v>
      </c>
    </row>
    <row r="50" spans="1:3" x14ac:dyDescent="0.25">
      <c r="A50" s="108">
        <v>21</v>
      </c>
      <c r="B50" s="39">
        <v>6.0100979318308115E-2</v>
      </c>
      <c r="C50" s="38">
        <v>1</v>
      </c>
    </row>
    <row r="51" spans="1:3" x14ac:dyDescent="0.25">
      <c r="A51" s="37"/>
      <c r="B51" s="39"/>
      <c r="C51" s="38"/>
    </row>
    <row r="52" spans="1:3" x14ac:dyDescent="0.25">
      <c r="A52" s="37"/>
      <c r="B52" s="39"/>
      <c r="C52" s="38"/>
    </row>
    <row r="53" spans="1:3" x14ac:dyDescent="0.25">
      <c r="A53" s="37"/>
      <c r="B53" s="39"/>
      <c r="C53" s="38"/>
    </row>
    <row r="54" spans="1:3" x14ac:dyDescent="0.25">
      <c r="A54" s="37"/>
      <c r="B54" s="39"/>
      <c r="C54" s="38"/>
    </row>
    <row r="55" spans="1:3" x14ac:dyDescent="0.25">
      <c r="A55" s="37"/>
      <c r="B55" s="39"/>
      <c r="C55" s="38"/>
    </row>
    <row r="56" spans="1:3" x14ac:dyDescent="0.25">
      <c r="A56" s="37"/>
      <c r="B56" s="39"/>
      <c r="C56" s="38"/>
    </row>
    <row r="57" spans="1:3" x14ac:dyDescent="0.25">
      <c r="A57" s="37"/>
      <c r="B57" s="39"/>
      <c r="C57" s="38"/>
    </row>
    <row r="58" spans="1:3" x14ac:dyDescent="0.25">
      <c r="A58" s="37"/>
      <c r="B58" s="39"/>
      <c r="C58" s="38"/>
    </row>
    <row r="59" spans="1:3" x14ac:dyDescent="0.25">
      <c r="A59" s="37"/>
      <c r="B59" s="39"/>
      <c r="C59" s="38"/>
    </row>
    <row r="60" spans="1:3" x14ac:dyDescent="0.25">
      <c r="A60" s="37"/>
      <c r="B60" s="39"/>
      <c r="C60" s="38"/>
    </row>
    <row r="61" spans="1:3" x14ac:dyDescent="0.25">
      <c r="A61" s="37"/>
      <c r="B61" s="39"/>
      <c r="C61" s="38"/>
    </row>
    <row r="62" spans="1:3" x14ac:dyDescent="0.25">
      <c r="A62" s="37"/>
      <c r="B62" s="39"/>
      <c r="C62" s="38"/>
    </row>
    <row r="64" spans="1:3" x14ac:dyDescent="0.25">
      <c r="A64" s="250" t="s">
        <v>256</v>
      </c>
      <c r="B64" s="251"/>
      <c r="C64" s="251"/>
    </row>
    <row r="65" spans="1:3" x14ac:dyDescent="0.25">
      <c r="A65" s="40" t="s">
        <v>136</v>
      </c>
      <c r="B65" s="40" t="s">
        <v>141</v>
      </c>
      <c r="C65" s="40" t="s">
        <v>149</v>
      </c>
    </row>
    <row r="66" spans="1:3" x14ac:dyDescent="0.25">
      <c r="A66" s="108">
        <v>1</v>
      </c>
      <c r="B66" s="39">
        <v>3.4321219425614445E-3</v>
      </c>
      <c r="C66" s="38">
        <v>2</v>
      </c>
    </row>
    <row r="67" spans="1:3" x14ac:dyDescent="0.25">
      <c r="A67" s="108">
        <v>2</v>
      </c>
      <c r="B67" s="39">
        <v>0.71822803485481601</v>
      </c>
      <c r="C67" s="38">
        <v>25</v>
      </c>
    </row>
    <row r="68" spans="1:3" x14ac:dyDescent="0.25">
      <c r="A68" s="108">
        <v>4</v>
      </c>
      <c r="B68" s="39">
        <v>0</v>
      </c>
      <c r="C68" s="38">
        <v>0</v>
      </c>
    </row>
    <row r="69" spans="1:3" x14ac:dyDescent="0.25">
      <c r="A69" s="108">
        <v>5</v>
      </c>
      <c r="B69" s="39">
        <v>2.782256009127754E-3</v>
      </c>
      <c r="C69" s="38">
        <v>2</v>
      </c>
    </row>
    <row r="70" spans="1:3" x14ac:dyDescent="0.25">
      <c r="A70" s="108">
        <v>8</v>
      </c>
      <c r="B70" s="39">
        <v>2.4073148469797798E-4</v>
      </c>
      <c r="C70" s="38">
        <v>1</v>
      </c>
    </row>
    <row r="71" spans="1:3" x14ac:dyDescent="0.25">
      <c r="A71" s="108">
        <v>11</v>
      </c>
      <c r="B71" s="39">
        <v>0.26040839227586621</v>
      </c>
      <c r="C71" s="38">
        <v>1</v>
      </c>
    </row>
    <row r="72" spans="1:3" x14ac:dyDescent="0.25">
      <c r="A72" s="108">
        <v>13</v>
      </c>
      <c r="B72" s="39">
        <v>1.4907466918230821E-2</v>
      </c>
      <c r="C72" s="38">
        <v>1</v>
      </c>
    </row>
    <row r="73" spans="1:3" x14ac:dyDescent="0.25">
      <c r="A73" s="108">
        <v>14</v>
      </c>
      <c r="B73" s="39">
        <v>9.9651469986252981E-7</v>
      </c>
      <c r="C73" s="38">
        <v>1</v>
      </c>
    </row>
    <row r="74" spans="1:3" x14ac:dyDescent="0.25">
      <c r="A74" s="108">
        <v>21</v>
      </c>
      <c r="B74" s="39">
        <v>0</v>
      </c>
      <c r="C74" s="38">
        <v>0</v>
      </c>
    </row>
    <row r="75" spans="1:3" x14ac:dyDescent="0.25">
      <c r="A75" s="37"/>
      <c r="B75" s="39"/>
      <c r="C75" s="38"/>
    </row>
    <row r="76" spans="1:3" x14ac:dyDescent="0.25">
      <c r="A76" s="37"/>
      <c r="B76" s="39"/>
      <c r="C76" s="38"/>
    </row>
    <row r="77" spans="1:3" x14ac:dyDescent="0.25">
      <c r="A77" s="37"/>
      <c r="B77" s="39"/>
      <c r="C77" s="38"/>
    </row>
    <row r="78" spans="1:3" x14ac:dyDescent="0.25">
      <c r="A78" s="37"/>
      <c r="B78" s="39"/>
      <c r="C78" s="38"/>
    </row>
    <row r="79" spans="1:3" x14ac:dyDescent="0.25">
      <c r="A79" s="37"/>
      <c r="B79" s="39"/>
      <c r="C79" s="38"/>
    </row>
    <row r="80" spans="1:3" x14ac:dyDescent="0.25">
      <c r="A80" s="37"/>
      <c r="B80" s="39"/>
      <c r="C80" s="38"/>
    </row>
    <row r="81" spans="1:10" x14ac:dyDescent="0.25">
      <c r="A81" s="37"/>
      <c r="B81" s="39"/>
      <c r="C81" s="38"/>
    </row>
    <row r="82" spans="1:10" x14ac:dyDescent="0.25">
      <c r="A82" s="37"/>
      <c r="B82" s="39"/>
      <c r="C82" s="38"/>
      <c r="E82" s="72" t="s">
        <v>258</v>
      </c>
    </row>
    <row r="83" spans="1:10" x14ac:dyDescent="0.25">
      <c r="A83" s="37"/>
      <c r="B83" s="39"/>
      <c r="C83" s="38"/>
    </row>
    <row r="84" spans="1:10" x14ac:dyDescent="0.25">
      <c r="A84" s="37"/>
      <c r="B84" s="39"/>
      <c r="C84" s="38"/>
    </row>
    <row r="85" spans="1:10" x14ac:dyDescent="0.25">
      <c r="A85" s="37"/>
      <c r="B85" s="39"/>
      <c r="C85" s="38"/>
    </row>
    <row r="86" spans="1:10" x14ac:dyDescent="0.25">
      <c r="A86" s="37"/>
      <c r="B86" s="39"/>
      <c r="C86" s="38"/>
    </row>
    <row r="88" spans="1:10" x14ac:dyDescent="0.25">
      <c r="E88" s="248">
        <v>2008</v>
      </c>
      <c r="F88" s="248">
        <v>2009</v>
      </c>
      <c r="G88" s="248">
        <v>2010</v>
      </c>
      <c r="H88" s="248">
        <v>2011</v>
      </c>
      <c r="I88" s="248">
        <v>2012</v>
      </c>
      <c r="J88" s="248"/>
    </row>
    <row r="89" spans="1:10" x14ac:dyDescent="0.25">
      <c r="E89" s="249"/>
      <c r="F89" s="249"/>
      <c r="G89" s="249"/>
      <c r="H89" s="249"/>
      <c r="I89" s="249"/>
      <c r="J89" s="249"/>
    </row>
    <row r="90" spans="1:10" x14ac:dyDescent="0.25">
      <c r="D90" s="41" t="s">
        <v>285</v>
      </c>
      <c r="E90" s="46">
        <v>32</v>
      </c>
      <c r="F90" s="46">
        <v>29</v>
      </c>
      <c r="G90" s="46">
        <v>31</v>
      </c>
      <c r="H90" s="46">
        <v>30</v>
      </c>
      <c r="I90" s="46">
        <v>4</v>
      </c>
      <c r="J90" s="46"/>
    </row>
    <row r="91" spans="1:10" x14ac:dyDescent="0.25">
      <c r="D91" s="41" t="s">
        <v>284</v>
      </c>
      <c r="E91" s="38">
        <v>34</v>
      </c>
      <c r="F91" s="38">
        <v>36</v>
      </c>
      <c r="G91" s="38">
        <v>40</v>
      </c>
      <c r="H91" s="38">
        <v>37</v>
      </c>
      <c r="I91" s="38">
        <v>6</v>
      </c>
      <c r="J91" s="38"/>
    </row>
    <row r="112" spans="5:5" x14ac:dyDescent="0.25">
      <c r="E112" s="47" t="s">
        <v>240</v>
      </c>
    </row>
    <row r="115" spans="1:4" x14ac:dyDescent="0.25">
      <c r="A115" s="250" t="s">
        <v>244</v>
      </c>
      <c r="B115" s="250"/>
      <c r="C115" s="250"/>
      <c r="D115" s="250"/>
    </row>
    <row r="116" spans="1:4" ht="24" x14ac:dyDescent="0.25">
      <c r="A116" s="100" t="s">
        <v>136</v>
      </c>
      <c r="B116" s="101" t="s">
        <v>257</v>
      </c>
      <c r="C116" s="101" t="s">
        <v>259</v>
      </c>
      <c r="D116" s="101" t="s">
        <v>321</v>
      </c>
    </row>
    <row r="117" spans="1:4" x14ac:dyDescent="0.25">
      <c r="A117" s="8">
        <v>1</v>
      </c>
      <c r="B117" s="39">
        <v>7.7577032957856611E-3</v>
      </c>
      <c r="C117" s="39">
        <v>3.4321219425614445E-3</v>
      </c>
      <c r="D117" s="102">
        <f>(+C117-B117)*100</f>
        <v>-0.43255813532242166</v>
      </c>
    </row>
    <row r="118" spans="1:4" x14ac:dyDescent="0.25">
      <c r="A118" s="8">
        <v>2</v>
      </c>
      <c r="B118" s="39">
        <v>0.61378532962921861</v>
      </c>
      <c r="C118" s="39">
        <v>0.71822803485481601</v>
      </c>
      <c r="D118" s="102">
        <f t="shared" ref="D118:D125" si="1">(+C118-B118)*100</f>
        <v>10.444270522559741</v>
      </c>
    </row>
    <row r="119" spans="1:4" x14ac:dyDescent="0.25">
      <c r="A119" s="8">
        <v>4</v>
      </c>
      <c r="B119" s="39">
        <v>2.8935854107531933E-3</v>
      </c>
      <c r="C119" s="39">
        <v>0</v>
      </c>
      <c r="D119" s="102">
        <f t="shared" si="1"/>
        <v>-0.28935854107531933</v>
      </c>
    </row>
    <row r="120" spans="1:4" x14ac:dyDescent="0.25">
      <c r="A120" s="8">
        <v>5</v>
      </c>
      <c r="B120" s="39">
        <v>0</v>
      </c>
      <c r="C120" s="39">
        <v>2.782256009127754E-3</v>
      </c>
      <c r="D120" s="102">
        <f t="shared" si="1"/>
        <v>0.27822560091277537</v>
      </c>
    </row>
    <row r="121" spans="1:4" x14ac:dyDescent="0.25">
      <c r="A121" s="8">
        <v>8</v>
      </c>
      <c r="B121" s="39">
        <v>5.783996878495349E-3</v>
      </c>
      <c r="C121" s="39">
        <v>2.4073148469797798E-4</v>
      </c>
      <c r="D121" s="102">
        <f t="shared" si="1"/>
        <v>-0.55432653937973708</v>
      </c>
    </row>
    <row r="122" spans="1:4" x14ac:dyDescent="0.25">
      <c r="A122" s="8">
        <v>11</v>
      </c>
      <c r="B122" s="39">
        <v>0.30056619587697214</v>
      </c>
      <c r="C122" s="39">
        <v>0.26040839227586621</v>
      </c>
      <c r="D122" s="102">
        <f t="shared" si="1"/>
        <v>-4.0157803601105933</v>
      </c>
    </row>
    <row r="123" spans="1:4" x14ac:dyDescent="0.25">
      <c r="A123" s="8">
        <v>13</v>
      </c>
      <c r="B123" s="39">
        <v>7.19414761710433E-3</v>
      </c>
      <c r="C123" s="39">
        <v>1.4907466918230821E-2</v>
      </c>
      <c r="D123" s="102">
        <f t="shared" si="1"/>
        <v>0.77133193011264911</v>
      </c>
    </row>
    <row r="124" spans="1:4" x14ac:dyDescent="0.25">
      <c r="A124" s="8">
        <v>14</v>
      </c>
      <c r="B124" s="39">
        <v>1.918061973362627E-3</v>
      </c>
      <c r="C124" s="39">
        <v>9.9651469986252981E-7</v>
      </c>
      <c r="D124" s="102">
        <f t="shared" si="1"/>
        <v>-0.19170654586627645</v>
      </c>
    </row>
    <row r="125" spans="1:4" x14ac:dyDescent="0.25">
      <c r="A125" s="8">
        <v>21</v>
      </c>
      <c r="B125" s="39">
        <v>6.0100979318308115E-2</v>
      </c>
      <c r="C125" s="39">
        <v>0</v>
      </c>
      <c r="D125" s="102">
        <f t="shared" si="1"/>
        <v>-6.0100979318308116</v>
      </c>
    </row>
    <row r="126" spans="1:4" x14ac:dyDescent="0.25">
      <c r="A126" s="37"/>
      <c r="B126" s="56"/>
      <c r="C126" s="56"/>
      <c r="D126" s="95"/>
    </row>
    <row r="127" spans="1:4" x14ac:dyDescent="0.25">
      <c r="A127" s="37"/>
      <c r="B127" s="56"/>
      <c r="C127" s="56"/>
      <c r="D127" s="95"/>
    </row>
    <row r="128" spans="1:4" x14ac:dyDescent="0.25">
      <c r="A128" s="37"/>
      <c r="B128" s="56"/>
      <c r="C128" s="56"/>
      <c r="D128" s="95"/>
    </row>
    <row r="129" spans="1:15" x14ac:dyDescent="0.25">
      <c r="A129" s="37"/>
      <c r="B129" s="56"/>
      <c r="C129" s="56"/>
      <c r="D129" s="95"/>
    </row>
    <row r="130" spans="1:15" x14ac:dyDescent="0.25">
      <c r="A130" s="37"/>
      <c r="B130" s="56"/>
      <c r="C130" s="56"/>
      <c r="D130" s="95"/>
    </row>
    <row r="131" spans="1:15" x14ac:dyDescent="0.25">
      <c r="A131" s="37"/>
      <c r="B131" s="56"/>
      <c r="C131" s="56"/>
      <c r="D131" s="95"/>
    </row>
    <row r="132" spans="1:15" x14ac:dyDescent="0.25">
      <c r="A132" s="37"/>
      <c r="B132" s="56"/>
      <c r="C132" s="56"/>
      <c r="D132" s="95"/>
    </row>
    <row r="133" spans="1:15" x14ac:dyDescent="0.25">
      <c r="A133" s="37"/>
      <c r="B133" s="56"/>
      <c r="C133" s="56"/>
      <c r="D133" s="95"/>
    </row>
    <row r="134" spans="1:15" x14ac:dyDescent="0.25">
      <c r="A134" s="37"/>
      <c r="B134" s="56"/>
      <c r="C134" s="56"/>
      <c r="D134" s="95"/>
    </row>
    <row r="135" spans="1:15" x14ac:dyDescent="0.25">
      <c r="A135" s="37"/>
      <c r="B135" s="56"/>
      <c r="C135" s="56"/>
      <c r="D135" s="95"/>
    </row>
    <row r="136" spans="1:15" x14ac:dyDescent="0.25">
      <c r="A136" s="37"/>
      <c r="B136" s="56"/>
      <c r="C136" s="56"/>
      <c r="D136" s="57"/>
    </row>
    <row r="137" spans="1:15" x14ac:dyDescent="0.25">
      <c r="A137" s="37"/>
      <c r="B137" s="56"/>
      <c r="C137" s="56"/>
      <c r="D137" s="57"/>
    </row>
    <row r="140" spans="1:15" ht="14.4" x14ac:dyDescent="0.3">
      <c r="A140" s="76" t="s">
        <v>268</v>
      </c>
      <c r="B140" s="60"/>
      <c r="C140" s="61"/>
      <c r="D140" s="60"/>
      <c r="E140" s="60"/>
      <c r="F140" s="60"/>
      <c r="G140" s="60"/>
      <c r="H140" s="60"/>
      <c r="I140" s="60"/>
      <c r="J140" s="60"/>
      <c r="K140" s="60"/>
      <c r="L140" s="60"/>
      <c r="M140" s="60"/>
      <c r="N140" s="60"/>
      <c r="O140" s="60"/>
    </row>
    <row r="141" spans="1:15" x14ac:dyDescent="0.25">
      <c r="A141" s="60"/>
      <c r="B141" s="60"/>
      <c r="C141" s="61"/>
      <c r="D141" s="60"/>
      <c r="E141" s="60"/>
      <c r="F141" s="60"/>
      <c r="G141" s="60"/>
      <c r="H141" s="60"/>
      <c r="I141" s="60"/>
      <c r="J141" s="60"/>
      <c r="K141" s="60"/>
      <c r="L141" s="60"/>
      <c r="M141" s="60"/>
      <c r="N141" s="60"/>
      <c r="O141" s="60"/>
    </row>
    <row r="142" spans="1:15" x14ac:dyDescent="0.25">
      <c r="A142" s="43" t="s">
        <v>84</v>
      </c>
      <c r="B142" s="62" t="s">
        <v>261</v>
      </c>
      <c r="C142" s="83">
        <v>63963.782666666666</v>
      </c>
      <c r="D142" s="60"/>
      <c r="E142" s="60"/>
      <c r="F142" s="60"/>
      <c r="G142" s="60"/>
      <c r="H142" s="60"/>
      <c r="I142" s="60"/>
      <c r="J142" s="60"/>
      <c r="K142" s="60"/>
      <c r="L142" s="60"/>
      <c r="M142" s="60"/>
      <c r="N142" s="60"/>
      <c r="O142" s="60"/>
    </row>
    <row r="143" spans="1:15" x14ac:dyDescent="0.25">
      <c r="A143" s="43" t="s">
        <v>9</v>
      </c>
      <c r="B143" s="62" t="s">
        <v>262</v>
      </c>
      <c r="C143" s="83">
        <v>37413.073666666663</v>
      </c>
      <c r="D143" s="60"/>
      <c r="E143" s="60"/>
      <c r="F143" s="60"/>
      <c r="G143" s="60"/>
      <c r="H143" s="60"/>
      <c r="I143" s="60"/>
      <c r="J143" s="60"/>
      <c r="K143" s="60"/>
      <c r="L143" s="60"/>
      <c r="M143" s="60"/>
      <c r="N143" s="60"/>
      <c r="O143" s="60"/>
    </row>
    <row r="144" spans="1:15" x14ac:dyDescent="0.25">
      <c r="A144" s="43" t="s">
        <v>58</v>
      </c>
      <c r="B144" s="62" t="s">
        <v>263</v>
      </c>
      <c r="C144" s="83">
        <v>29285.741999999998</v>
      </c>
      <c r="D144" s="60"/>
      <c r="E144" s="60"/>
      <c r="F144" s="60"/>
      <c r="G144" s="60"/>
      <c r="H144" s="60"/>
      <c r="I144" s="60"/>
      <c r="J144" s="60"/>
      <c r="K144" s="60"/>
      <c r="L144" s="60"/>
      <c r="M144" s="60"/>
      <c r="N144" s="60"/>
      <c r="O144" s="60"/>
    </row>
    <row r="145" spans="1:15" x14ac:dyDescent="0.25">
      <c r="A145" s="43" t="s">
        <v>90</v>
      </c>
      <c r="B145" s="109" t="s">
        <v>264</v>
      </c>
      <c r="C145" s="83">
        <v>21369.477999999999</v>
      </c>
      <c r="D145" s="60"/>
      <c r="E145" s="60"/>
      <c r="F145" s="60"/>
      <c r="G145" s="60"/>
      <c r="H145" s="60"/>
      <c r="I145" s="60"/>
      <c r="J145" s="60"/>
      <c r="K145" s="60"/>
      <c r="L145" s="60"/>
      <c r="M145" s="60"/>
      <c r="N145" s="60"/>
      <c r="O145" s="60"/>
    </row>
    <row r="146" spans="1:15" x14ac:dyDescent="0.25">
      <c r="A146" s="43" t="s">
        <v>110</v>
      </c>
      <c r="B146" s="62" t="s">
        <v>265</v>
      </c>
      <c r="C146" s="83">
        <v>21128.106333333333</v>
      </c>
      <c r="D146" s="60"/>
      <c r="E146" s="60"/>
      <c r="F146" s="60"/>
      <c r="G146" s="60"/>
      <c r="H146" s="60"/>
      <c r="I146" s="60"/>
      <c r="J146" s="60"/>
      <c r="K146" s="60"/>
      <c r="L146" s="60"/>
      <c r="M146" s="60"/>
      <c r="N146" s="60"/>
      <c r="O146" s="60"/>
    </row>
    <row r="147" spans="1:15" x14ac:dyDescent="0.25">
      <c r="A147" s="43" t="s">
        <v>80</v>
      </c>
      <c r="B147" s="62" t="s">
        <v>266</v>
      </c>
      <c r="C147" s="83">
        <v>12054.161333333332</v>
      </c>
      <c r="D147" s="60"/>
      <c r="E147" s="60"/>
      <c r="F147" s="60"/>
      <c r="G147" s="60"/>
      <c r="H147" s="60"/>
      <c r="I147" s="60"/>
      <c r="J147" s="60"/>
      <c r="K147" s="60"/>
      <c r="L147" s="60"/>
      <c r="M147" s="60"/>
      <c r="N147" s="60"/>
      <c r="O147" s="60"/>
    </row>
    <row r="148" spans="1:15" x14ac:dyDescent="0.25">
      <c r="A148" s="43" t="s">
        <v>109</v>
      </c>
      <c r="B148" s="62" t="s">
        <v>144</v>
      </c>
      <c r="C148" s="83">
        <v>9888.1309999999994</v>
      </c>
      <c r="D148" s="60"/>
      <c r="E148" s="60"/>
      <c r="F148" s="60"/>
      <c r="G148" s="60"/>
      <c r="H148" s="60"/>
      <c r="I148" s="60"/>
      <c r="J148" s="60"/>
      <c r="K148" s="60"/>
      <c r="L148" s="60"/>
      <c r="M148" s="60"/>
      <c r="N148" s="60"/>
      <c r="O148" s="60"/>
    </row>
    <row r="149" spans="1:15" x14ac:dyDescent="0.25">
      <c r="A149" s="43" t="s">
        <v>4</v>
      </c>
      <c r="B149" s="109" t="s">
        <v>267</v>
      </c>
      <c r="C149" s="83">
        <v>4710.0533333333333</v>
      </c>
      <c r="D149" s="60"/>
      <c r="E149" s="60"/>
      <c r="F149" s="60"/>
      <c r="G149" s="60"/>
      <c r="H149" s="60"/>
      <c r="I149" s="60"/>
      <c r="J149" s="60"/>
      <c r="K149" s="60"/>
      <c r="L149" s="60"/>
      <c r="M149" s="60"/>
      <c r="N149" s="60"/>
      <c r="O149" s="60"/>
    </row>
    <row r="150" spans="1:15" x14ac:dyDescent="0.25">
      <c r="A150" s="43" t="s">
        <v>63</v>
      </c>
      <c r="B150" s="62" t="s">
        <v>145</v>
      </c>
      <c r="C150" s="83">
        <v>4145.6899999999996</v>
      </c>
      <c r="D150" s="60"/>
      <c r="E150" s="60"/>
      <c r="F150" s="60"/>
      <c r="G150" s="60"/>
      <c r="H150" s="60"/>
      <c r="I150" s="60"/>
      <c r="J150" s="60"/>
      <c r="K150" s="60"/>
      <c r="L150" s="60"/>
      <c r="M150" s="60"/>
      <c r="N150" s="60"/>
      <c r="O150" s="60"/>
    </row>
    <row r="151" spans="1:15" x14ac:dyDescent="0.25">
      <c r="A151" s="110"/>
      <c r="B151" s="92" t="s">
        <v>246</v>
      </c>
      <c r="C151" s="83">
        <f>'X by product'!L8-SUM('X graphs'!C142:C150)</f>
        <v>20384.506666666683</v>
      </c>
      <c r="D151" s="60"/>
      <c r="E151" s="60"/>
      <c r="F151" s="60"/>
      <c r="G151" s="60"/>
      <c r="H151" s="60"/>
      <c r="I151" s="60"/>
      <c r="J151" s="60"/>
      <c r="K151" s="60"/>
      <c r="L151" s="60"/>
      <c r="M151" s="60"/>
      <c r="N151" s="60"/>
      <c r="O151" s="60"/>
    </row>
    <row r="152" spans="1:15" s="116" customFormat="1" x14ac:dyDescent="0.25">
      <c r="A152" s="115" t="s">
        <v>351</v>
      </c>
      <c r="B152" s="115"/>
      <c r="C152" s="117">
        <f>SUM(C142:C151)</f>
        <v>224342.72500000001</v>
      </c>
      <c r="D152" s="115"/>
      <c r="E152" s="115"/>
      <c r="F152" s="115"/>
      <c r="G152" s="115"/>
      <c r="H152" s="115"/>
      <c r="I152" s="115"/>
      <c r="J152" s="115"/>
      <c r="K152" s="115"/>
      <c r="L152" s="115"/>
      <c r="M152" s="115"/>
      <c r="N152" s="115"/>
      <c r="O152" s="115"/>
    </row>
    <row r="153" spans="1:15" x14ac:dyDescent="0.25">
      <c r="A153" s="60"/>
      <c r="B153" s="60"/>
      <c r="C153" s="61"/>
      <c r="D153" s="60"/>
      <c r="E153" s="60"/>
      <c r="F153" s="60"/>
      <c r="G153" s="60"/>
      <c r="H153" s="60"/>
      <c r="I153" s="60"/>
      <c r="J153" s="60"/>
      <c r="K153" s="60"/>
      <c r="L153" s="60"/>
      <c r="M153" s="60"/>
      <c r="N153" s="60"/>
      <c r="O153" s="60"/>
    </row>
    <row r="154" spans="1:15" x14ac:dyDescent="0.25">
      <c r="A154" s="60"/>
      <c r="B154" s="60"/>
      <c r="C154" s="61"/>
      <c r="D154" s="60"/>
      <c r="E154" s="60"/>
      <c r="F154" s="60"/>
      <c r="G154" s="60"/>
      <c r="H154" s="60"/>
      <c r="I154" s="60"/>
      <c r="J154" s="60"/>
      <c r="K154" s="60"/>
      <c r="L154" s="60"/>
      <c r="M154" s="60"/>
      <c r="N154" s="60"/>
      <c r="O154" s="60"/>
    </row>
    <row r="155" spans="1:15" x14ac:dyDescent="0.25">
      <c r="A155" s="60"/>
      <c r="B155" s="60"/>
      <c r="C155" s="61"/>
      <c r="D155" s="60"/>
      <c r="E155" s="60"/>
      <c r="F155" s="60"/>
      <c r="G155" s="60"/>
      <c r="H155" s="60"/>
      <c r="I155" s="60"/>
      <c r="J155" s="60"/>
      <c r="K155" s="60"/>
      <c r="L155" s="60"/>
      <c r="M155" s="60"/>
      <c r="N155" s="60"/>
      <c r="O155" s="60"/>
    </row>
    <row r="156" spans="1:15" x14ac:dyDescent="0.25">
      <c r="A156" s="60"/>
      <c r="B156" s="60"/>
      <c r="C156" s="61"/>
      <c r="D156" s="60"/>
      <c r="E156" s="60"/>
      <c r="F156" s="60"/>
      <c r="G156" s="60"/>
      <c r="H156" s="60"/>
      <c r="I156" s="60"/>
      <c r="J156" s="60"/>
      <c r="K156" s="60"/>
      <c r="L156" s="60"/>
      <c r="M156" s="60"/>
      <c r="N156" s="60"/>
      <c r="O156" s="60"/>
    </row>
    <row r="157" spans="1:15" x14ac:dyDescent="0.25">
      <c r="A157" s="60"/>
      <c r="B157" s="60"/>
      <c r="C157" s="61"/>
      <c r="D157" s="60"/>
      <c r="E157" s="60"/>
      <c r="F157" s="60"/>
      <c r="G157" s="60"/>
      <c r="H157" s="60"/>
      <c r="I157" s="60"/>
      <c r="J157" s="60"/>
      <c r="K157" s="60"/>
      <c r="L157" s="60"/>
      <c r="M157" s="60"/>
      <c r="N157" s="60"/>
      <c r="O157" s="60"/>
    </row>
    <row r="158" spans="1:15" x14ac:dyDescent="0.25">
      <c r="A158" s="60"/>
      <c r="B158" s="60"/>
      <c r="C158" s="61"/>
      <c r="D158" s="60"/>
      <c r="E158" s="60"/>
      <c r="F158" s="60"/>
      <c r="G158" s="60"/>
      <c r="H158" s="60"/>
      <c r="I158" s="60"/>
      <c r="J158" s="60"/>
      <c r="K158" s="60"/>
      <c r="L158" s="60"/>
      <c r="M158" s="60"/>
      <c r="N158" s="60"/>
      <c r="O158" s="60"/>
    </row>
    <row r="159" spans="1:15" x14ac:dyDescent="0.25">
      <c r="A159" s="43" t="s">
        <v>216</v>
      </c>
      <c r="B159" s="83">
        <v>177795.13766666665</v>
      </c>
      <c r="D159" s="60"/>
      <c r="E159" s="60"/>
      <c r="F159" s="60"/>
      <c r="G159" s="60"/>
      <c r="H159" s="60"/>
      <c r="I159" s="60"/>
      <c r="J159" s="60"/>
      <c r="K159" s="60"/>
      <c r="L159" s="60"/>
      <c r="M159" s="60"/>
      <c r="N159" s="60"/>
      <c r="O159" s="60"/>
    </row>
    <row r="160" spans="1:15" x14ac:dyDescent="0.25">
      <c r="A160" s="43" t="s">
        <v>194</v>
      </c>
      <c r="B160" s="83">
        <v>68503.042333333331</v>
      </c>
      <c r="D160" s="60"/>
      <c r="E160" s="60"/>
      <c r="F160" s="60"/>
      <c r="G160" s="60"/>
      <c r="H160" s="60"/>
      <c r="I160" s="60"/>
      <c r="J160" s="60"/>
      <c r="K160" s="60"/>
      <c r="L160" s="60"/>
      <c r="M160" s="60"/>
      <c r="N160" s="60"/>
      <c r="O160" s="60"/>
    </row>
    <row r="161" spans="1:15" x14ac:dyDescent="0.25">
      <c r="A161" s="43" t="s">
        <v>233</v>
      </c>
      <c r="B161" s="83">
        <v>41035.85833333333</v>
      </c>
      <c r="D161" s="60"/>
      <c r="E161" s="60"/>
      <c r="F161" s="60"/>
      <c r="G161" s="60"/>
      <c r="H161" s="60"/>
      <c r="I161" s="60"/>
      <c r="J161" s="60"/>
      <c r="K161" s="60"/>
      <c r="L161" s="60"/>
      <c r="M161" s="60"/>
      <c r="N161" s="60"/>
      <c r="O161" s="60"/>
    </row>
    <row r="162" spans="1:15" x14ac:dyDescent="0.25">
      <c r="A162" s="43" t="s">
        <v>279</v>
      </c>
      <c r="B162" s="83">
        <v>25956.474333333335</v>
      </c>
      <c r="D162" s="60"/>
      <c r="E162" s="60"/>
      <c r="F162" s="60"/>
      <c r="G162" s="60"/>
      <c r="H162" s="60"/>
      <c r="I162" s="60"/>
      <c r="J162" s="60"/>
      <c r="K162" s="60"/>
      <c r="L162" s="60"/>
      <c r="M162" s="60"/>
      <c r="N162" s="60"/>
      <c r="O162" s="60"/>
    </row>
    <row r="163" spans="1:15" x14ac:dyDescent="0.25">
      <c r="A163" s="43" t="s">
        <v>280</v>
      </c>
      <c r="B163" s="83">
        <v>20873.021666666667</v>
      </c>
      <c r="D163" s="60"/>
      <c r="E163" s="60"/>
      <c r="F163" s="60"/>
      <c r="G163" s="60"/>
      <c r="H163" s="60"/>
      <c r="I163" s="60"/>
      <c r="J163" s="60"/>
      <c r="K163" s="60"/>
      <c r="L163" s="60"/>
      <c r="M163" s="60"/>
      <c r="N163" s="60"/>
      <c r="O163" s="60"/>
    </row>
    <row r="164" spans="1:15" x14ac:dyDescent="0.25">
      <c r="A164" s="43" t="s">
        <v>231</v>
      </c>
      <c r="B164" s="83">
        <v>15410.253999999999</v>
      </c>
      <c r="D164" s="60"/>
      <c r="E164" s="60"/>
      <c r="F164" s="60"/>
      <c r="G164" s="60"/>
      <c r="H164" s="60"/>
      <c r="I164" s="60"/>
      <c r="J164" s="60"/>
      <c r="K164" s="60"/>
      <c r="L164" s="60"/>
      <c r="M164" s="60"/>
      <c r="N164" s="60"/>
      <c r="O164" s="60"/>
    </row>
    <row r="165" spans="1:15" x14ac:dyDescent="0.25">
      <c r="A165" s="80" t="s">
        <v>247</v>
      </c>
      <c r="B165" s="83">
        <v>12313.351999999999</v>
      </c>
      <c r="D165" s="60"/>
      <c r="E165" s="60"/>
      <c r="F165" s="60"/>
      <c r="G165" s="60"/>
      <c r="H165" s="60"/>
      <c r="I165" s="60"/>
      <c r="J165" s="60"/>
      <c r="K165" s="60"/>
      <c r="L165" s="60"/>
      <c r="M165" s="60"/>
      <c r="N165" s="60"/>
      <c r="O165" s="60"/>
    </row>
    <row r="166" spans="1:15" x14ac:dyDescent="0.25">
      <c r="A166" s="43" t="s">
        <v>197</v>
      </c>
      <c r="B166" s="83">
        <v>8048.6126666666669</v>
      </c>
      <c r="D166" s="60"/>
      <c r="E166" s="60"/>
      <c r="F166" s="60"/>
      <c r="G166" s="60"/>
      <c r="H166" s="60"/>
      <c r="I166" s="60"/>
      <c r="J166" s="60"/>
      <c r="K166" s="60"/>
      <c r="L166" s="60"/>
      <c r="M166" s="60"/>
      <c r="N166" s="60"/>
      <c r="O166" s="60"/>
    </row>
    <row r="167" spans="1:15" x14ac:dyDescent="0.25">
      <c r="A167" s="43" t="s">
        <v>177</v>
      </c>
      <c r="B167" s="83">
        <v>7453.4703333333337</v>
      </c>
      <c r="D167" s="60"/>
      <c r="E167" s="60"/>
      <c r="F167" s="60"/>
      <c r="G167" s="60"/>
      <c r="H167" s="60"/>
      <c r="I167" s="60"/>
      <c r="J167" s="60"/>
      <c r="K167" s="60"/>
      <c r="L167" s="60"/>
      <c r="M167" s="60"/>
      <c r="N167" s="60"/>
      <c r="O167" s="60"/>
    </row>
    <row r="168" spans="1:15" x14ac:dyDescent="0.25">
      <c r="A168" s="62" t="s">
        <v>249</v>
      </c>
      <c r="B168" s="83">
        <f>SUM('X by market'!F15:F40)</f>
        <v>20356.538000000004</v>
      </c>
      <c r="D168" s="60"/>
      <c r="E168" s="60"/>
      <c r="F168" s="60"/>
      <c r="G168" s="60"/>
      <c r="H168" s="60"/>
      <c r="I168" s="60"/>
      <c r="J168" s="60"/>
      <c r="K168" s="60"/>
      <c r="L168" s="60"/>
      <c r="M168" s="60"/>
      <c r="N168" s="60"/>
      <c r="O168" s="60"/>
    </row>
    <row r="169" spans="1:15" s="116" customFormat="1" x14ac:dyDescent="0.25">
      <c r="A169" s="112" t="s">
        <v>351</v>
      </c>
      <c r="B169" s="113">
        <f>SUM(B159:B168)</f>
        <v>397745.76133333339</v>
      </c>
      <c r="C169" s="114"/>
      <c r="D169" s="115"/>
      <c r="E169" s="115"/>
      <c r="F169" s="115"/>
      <c r="G169" s="115"/>
      <c r="H169" s="115"/>
      <c r="I169" s="115"/>
      <c r="J169" s="115"/>
      <c r="K169" s="115"/>
      <c r="L169" s="115"/>
      <c r="M169" s="115"/>
      <c r="N169" s="115"/>
      <c r="O169" s="115"/>
    </row>
    <row r="170" spans="1:15" x14ac:dyDescent="0.25">
      <c r="A170" s="81"/>
      <c r="B170" s="64"/>
      <c r="C170" s="82"/>
      <c r="D170" s="60"/>
      <c r="E170" s="60"/>
      <c r="F170" s="60"/>
      <c r="G170" s="60"/>
      <c r="H170" s="60"/>
      <c r="I170" s="60"/>
      <c r="J170" s="60"/>
      <c r="K170" s="60"/>
      <c r="L170" s="60"/>
      <c r="M170" s="60"/>
      <c r="N170" s="60"/>
      <c r="O170" s="60"/>
    </row>
    <row r="171" spans="1:15" x14ac:dyDescent="0.25">
      <c r="A171" s="81"/>
      <c r="B171" s="63"/>
      <c r="C171" s="82"/>
      <c r="D171" s="60"/>
      <c r="E171" s="60"/>
      <c r="F171" s="60"/>
      <c r="G171" s="60"/>
      <c r="H171" s="60"/>
      <c r="I171" s="60"/>
      <c r="J171" s="60"/>
      <c r="K171" s="60"/>
      <c r="L171" s="60"/>
      <c r="M171" s="60"/>
      <c r="N171" s="60"/>
      <c r="O171" s="60"/>
    </row>
    <row r="172" spans="1:15" x14ac:dyDescent="0.25">
      <c r="A172" s="60"/>
      <c r="B172" s="60"/>
      <c r="C172" s="61"/>
      <c r="D172" s="60"/>
      <c r="E172" s="60"/>
      <c r="F172" s="60"/>
      <c r="G172" s="60"/>
      <c r="H172" s="60"/>
      <c r="I172" s="60"/>
      <c r="J172" s="60"/>
      <c r="K172" s="60"/>
      <c r="L172" s="60"/>
      <c r="M172" s="60"/>
      <c r="N172" s="60"/>
      <c r="O172" s="60"/>
    </row>
    <row r="173" spans="1:15" x14ac:dyDescent="0.25">
      <c r="A173" s="60"/>
      <c r="B173" s="60"/>
      <c r="C173" s="61"/>
      <c r="D173" s="60"/>
      <c r="E173" s="60"/>
      <c r="F173" s="60"/>
      <c r="G173" s="60"/>
      <c r="H173" s="60"/>
      <c r="I173" s="60"/>
      <c r="J173" s="60"/>
      <c r="K173" s="60"/>
      <c r="L173" s="60"/>
      <c r="M173" s="60"/>
      <c r="N173" s="60"/>
      <c r="O173" s="60"/>
    </row>
    <row r="174" spans="1:15" x14ac:dyDescent="0.25">
      <c r="A174" s="60"/>
      <c r="B174" s="60"/>
      <c r="C174" s="61"/>
      <c r="D174" s="60"/>
      <c r="E174" s="60"/>
      <c r="F174" s="60"/>
      <c r="G174" s="60"/>
      <c r="H174" s="60"/>
      <c r="I174" s="60"/>
      <c r="J174" s="60"/>
      <c r="K174" s="60"/>
      <c r="L174" s="60"/>
      <c r="M174" s="60"/>
      <c r="N174" s="60"/>
      <c r="O174" s="60"/>
    </row>
    <row r="175" spans="1:15" x14ac:dyDescent="0.25">
      <c r="A175" s="60"/>
      <c r="B175" s="60"/>
      <c r="C175" s="61"/>
      <c r="D175" s="60"/>
      <c r="E175" s="60"/>
      <c r="F175" s="60"/>
      <c r="G175" s="60"/>
      <c r="H175" s="60"/>
      <c r="I175" s="60"/>
      <c r="J175" s="60"/>
      <c r="K175" s="60"/>
      <c r="L175" s="60"/>
      <c r="M175" s="60"/>
      <c r="N175" s="60"/>
      <c r="O175" s="60"/>
    </row>
    <row r="176" spans="1:15" x14ac:dyDescent="0.25">
      <c r="A176" s="60"/>
      <c r="B176" s="60"/>
      <c r="C176" s="61"/>
      <c r="D176" s="60"/>
      <c r="E176" s="60"/>
      <c r="F176" s="60"/>
      <c r="G176" s="60"/>
      <c r="H176" s="60"/>
      <c r="I176" s="60"/>
      <c r="J176" s="60"/>
      <c r="K176" s="60"/>
      <c r="L176" s="60"/>
      <c r="M176" s="60"/>
      <c r="N176" s="60"/>
      <c r="O176" s="60"/>
    </row>
    <row r="177" spans="1:15" x14ac:dyDescent="0.25">
      <c r="A177" s="60"/>
      <c r="B177" s="60"/>
      <c r="C177" s="61"/>
      <c r="D177" s="60"/>
      <c r="E177" s="60"/>
      <c r="F177" s="60"/>
      <c r="G177" s="60"/>
      <c r="H177" s="60"/>
      <c r="I177" s="60"/>
      <c r="J177" s="60"/>
      <c r="K177" s="60"/>
      <c r="L177" s="60"/>
      <c r="M177" s="60"/>
      <c r="N177" s="60"/>
      <c r="O177" s="60"/>
    </row>
    <row r="178" spans="1:15" x14ac:dyDescent="0.25">
      <c r="A178" s="60"/>
      <c r="B178" s="60"/>
      <c r="C178" s="61"/>
      <c r="D178" s="60"/>
      <c r="E178" s="60"/>
      <c r="F178" s="60"/>
      <c r="G178" s="60"/>
      <c r="H178" s="60"/>
      <c r="I178" s="60"/>
      <c r="J178" s="60"/>
      <c r="K178" s="60"/>
      <c r="L178" s="60"/>
      <c r="M178" s="60"/>
      <c r="N178" s="60"/>
      <c r="O178" s="60"/>
    </row>
    <row r="179" spans="1:15" x14ac:dyDescent="0.25">
      <c r="A179" s="60"/>
      <c r="B179" s="60"/>
      <c r="C179" s="61"/>
      <c r="D179" s="60"/>
      <c r="E179" s="60"/>
      <c r="F179" s="60"/>
      <c r="G179" s="60"/>
      <c r="H179" s="60"/>
      <c r="I179" s="60"/>
      <c r="J179" s="60"/>
      <c r="K179" s="60"/>
      <c r="L179" s="60"/>
      <c r="M179" s="60"/>
      <c r="N179" s="60"/>
      <c r="O179" s="60"/>
    </row>
  </sheetData>
  <mergeCells count="9">
    <mergeCell ref="A40:C40"/>
    <mergeCell ref="A64:C64"/>
    <mergeCell ref="F88:F89"/>
    <mergeCell ref="A115:D115"/>
    <mergeCell ref="G88:G89"/>
    <mergeCell ref="H88:H89"/>
    <mergeCell ref="I88:I89"/>
    <mergeCell ref="J88:J89"/>
    <mergeCell ref="E88:E8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02"/>
  <sheetViews>
    <sheetView showGridLines="0" workbookViewId="0">
      <pane ySplit="28" topLeftCell="A29" activePane="bottomLeft" state="frozen"/>
      <selection pane="bottomLeft" activeCell="E29" sqref="E29"/>
    </sheetView>
  </sheetViews>
  <sheetFormatPr defaultColWidth="9.28515625" defaultRowHeight="12" x14ac:dyDescent="0.25"/>
  <cols>
    <col min="1" max="1" width="7.42578125" style="124" customWidth="1"/>
    <col min="2" max="2" width="9.28515625" style="124"/>
    <col min="3" max="3" width="3" style="124" customWidth="1"/>
    <col min="4" max="4" width="7.28515625" style="124" customWidth="1"/>
    <col min="5" max="5" width="53.85546875" style="124" customWidth="1"/>
    <col min="6" max="6" width="14.28515625" style="12" customWidth="1"/>
    <col min="7" max="7" width="10" style="17" customWidth="1"/>
    <col min="8" max="8" width="8.7109375" style="12" customWidth="1"/>
    <col min="9" max="9" width="14.28515625" style="12" customWidth="1"/>
    <col min="10" max="10" width="10" style="17" customWidth="1"/>
    <col min="11" max="12" width="8.85546875" style="12" customWidth="1"/>
    <col min="13" max="17" width="12.28515625" style="124" customWidth="1"/>
    <col min="18" max="18" width="11.42578125" style="124" bestFit="1" customWidth="1"/>
    <col min="19" max="16384" width="9.28515625" style="124"/>
  </cols>
  <sheetData>
    <row r="1" spans="1:17" ht="15" x14ac:dyDescent="0.2">
      <c r="A1" s="31" t="s">
        <v>252</v>
      </c>
    </row>
    <row r="2" spans="1:17" x14ac:dyDescent="0.25">
      <c r="A2" s="47" t="s">
        <v>241</v>
      </c>
      <c r="B2" s="65" t="s">
        <v>254</v>
      </c>
    </row>
    <row r="3" spans="1:17" ht="24.6" customHeight="1" x14ac:dyDescent="0.25">
      <c r="A3" s="116" t="s">
        <v>324</v>
      </c>
      <c r="B3" s="252" t="s">
        <v>352</v>
      </c>
      <c r="C3" s="252"/>
      <c r="D3" s="252"/>
      <c r="E3" s="252"/>
      <c r="F3" s="252"/>
      <c r="G3" s="252"/>
      <c r="H3" s="252"/>
      <c r="I3" s="252"/>
      <c r="J3" s="252"/>
      <c r="K3" s="252"/>
      <c r="L3" s="252"/>
      <c r="M3" s="252"/>
      <c r="N3" s="252"/>
      <c r="O3" s="252"/>
      <c r="P3" s="252"/>
      <c r="Q3" s="252"/>
    </row>
    <row r="4" spans="1:17" s="2" customFormat="1" ht="12.75" customHeight="1" x14ac:dyDescent="0.25">
      <c r="A4" s="247" t="s">
        <v>146</v>
      </c>
      <c r="B4" s="248" t="s">
        <v>134</v>
      </c>
      <c r="C4" s="248" t="s">
        <v>135</v>
      </c>
      <c r="D4" s="248" t="s">
        <v>136</v>
      </c>
      <c r="E4" s="248" t="s">
        <v>0</v>
      </c>
      <c r="F4" s="244" t="s">
        <v>257</v>
      </c>
      <c r="G4" s="244"/>
      <c r="H4" s="244"/>
      <c r="I4" s="253" t="s">
        <v>256</v>
      </c>
      <c r="J4" s="254"/>
      <c r="K4" s="255"/>
      <c r="L4" s="256" t="s">
        <v>278</v>
      </c>
      <c r="M4" s="241" t="s">
        <v>158</v>
      </c>
      <c r="N4" s="241" t="s">
        <v>159</v>
      </c>
      <c r="O4" s="241" t="s">
        <v>160</v>
      </c>
      <c r="P4" s="241" t="s">
        <v>161</v>
      </c>
      <c r="Q4" s="241" t="s">
        <v>162</v>
      </c>
    </row>
    <row r="5" spans="1:17" s="2" customFormat="1" ht="24.75" customHeight="1" x14ac:dyDescent="0.25">
      <c r="A5" s="247"/>
      <c r="B5" s="249"/>
      <c r="C5" s="249"/>
      <c r="D5" s="249"/>
      <c r="E5" s="249"/>
      <c r="F5" s="22" t="s">
        <v>140</v>
      </c>
      <c r="G5" s="23" t="s">
        <v>141</v>
      </c>
      <c r="H5" s="22" t="s">
        <v>139</v>
      </c>
      <c r="I5" s="24" t="s">
        <v>256</v>
      </c>
      <c r="J5" s="25" t="s">
        <v>141</v>
      </c>
      <c r="K5" s="22" t="s">
        <v>139</v>
      </c>
      <c r="L5" s="257"/>
      <c r="M5" s="242"/>
      <c r="N5" s="242"/>
      <c r="O5" s="242"/>
      <c r="P5" s="242"/>
      <c r="Q5" s="242"/>
    </row>
    <row r="6" spans="1:17" s="2" customFormat="1" x14ac:dyDescent="0.2">
      <c r="A6" s="107"/>
      <c r="B6" s="107"/>
      <c r="C6" s="107"/>
      <c r="D6" s="107"/>
      <c r="E6" s="36" t="s">
        <v>148</v>
      </c>
      <c r="F6" s="13"/>
      <c r="G6" s="18"/>
      <c r="H6" s="13"/>
      <c r="I6" s="13"/>
      <c r="J6" s="18"/>
      <c r="K6" s="13"/>
      <c r="L6" s="13"/>
      <c r="M6" s="9">
        <f>COUNTIF(M29:M4826,"&gt;0")</f>
        <v>60</v>
      </c>
      <c r="N6" s="9">
        <f>COUNTIF(N29:N4826,"&gt;0")</f>
        <v>59</v>
      </c>
      <c r="O6" s="9">
        <f>COUNTIF(O29:O4826,"&gt;0")</f>
        <v>61</v>
      </c>
      <c r="P6" s="9">
        <f>COUNTIF(P29:P4826,"&gt;0")</f>
        <v>63</v>
      </c>
      <c r="Q6" s="9">
        <f>COUNTIF(Q29:Q4826,"&gt;0")</f>
        <v>14</v>
      </c>
    </row>
    <row r="7" spans="1:17" s="7" customFormat="1" x14ac:dyDescent="0.2">
      <c r="A7" s="6"/>
      <c r="B7" s="6" t="s">
        <v>1</v>
      </c>
      <c r="C7" s="6"/>
      <c r="D7" s="6"/>
      <c r="E7" s="6" t="s">
        <v>2</v>
      </c>
      <c r="F7" s="33">
        <f>SUM(M7:M7)/4</f>
        <v>754965.03225000005</v>
      </c>
      <c r="G7" s="19"/>
      <c r="H7" s="33"/>
      <c r="I7" s="33">
        <f>SUM(N7:Q7)/5</f>
        <v>4217195.9391999999</v>
      </c>
      <c r="J7" s="19"/>
      <c r="K7" s="14"/>
      <c r="L7" s="33">
        <f>SUM(O7:Q7)/3</f>
        <v>5916514.9716666667</v>
      </c>
      <c r="M7" s="74">
        <v>3019860.1290000002</v>
      </c>
      <c r="N7" s="74">
        <v>3336434.781</v>
      </c>
      <c r="O7" s="74">
        <v>5154249.8669999996</v>
      </c>
      <c r="P7" s="74">
        <v>6390310.9469999997</v>
      </c>
      <c r="Q7" s="74">
        <v>6204984.1009999998</v>
      </c>
    </row>
    <row r="8" spans="1:17" s="7" customFormat="1" x14ac:dyDescent="0.2">
      <c r="A8" s="6"/>
      <c r="B8" s="6"/>
      <c r="C8" s="6"/>
      <c r="D8" s="6"/>
      <c r="E8" s="6" t="s">
        <v>147</v>
      </c>
      <c r="F8" s="33">
        <f t="shared" ref="F8:K8" si="0">SUM(F9:F27)</f>
        <v>1535156.2719999999</v>
      </c>
      <c r="G8" s="34">
        <f t="shared" si="0"/>
        <v>1</v>
      </c>
      <c r="H8" s="33">
        <f t="shared" si="0"/>
        <v>60</v>
      </c>
      <c r="I8" s="33">
        <f t="shared" si="0"/>
        <v>2736095.142250001</v>
      </c>
      <c r="J8" s="34">
        <f t="shared" si="0"/>
        <v>0.99999999999999989</v>
      </c>
      <c r="K8" s="33">
        <f t="shared" si="0"/>
        <v>65</v>
      </c>
      <c r="L8" s="33">
        <f>SUM(O8:Q8)/3</f>
        <v>2994224.146666667</v>
      </c>
      <c r="M8" s="33">
        <f>SUM(M9:M27)</f>
        <v>1535156.2719999999</v>
      </c>
      <c r="N8" s="33">
        <f>SUM(N9:N27)</f>
        <v>1961708.1289999997</v>
      </c>
      <c r="O8" s="33">
        <f>SUM(O9:O27)</f>
        <v>2779022.4609999997</v>
      </c>
      <c r="P8" s="33">
        <f>SUM(P9:P27)</f>
        <v>4012883.8430000008</v>
      </c>
      <c r="Q8" s="33">
        <f>SUM(Q9:Q27)</f>
        <v>2190766.1359999999</v>
      </c>
    </row>
    <row r="9" spans="1:17" x14ac:dyDescent="0.25">
      <c r="A9" s="125"/>
      <c r="B9" s="125"/>
      <c r="C9" s="125"/>
      <c r="D9" s="131">
        <v>1</v>
      </c>
      <c r="E9" s="10" t="s">
        <v>113</v>
      </c>
      <c r="F9" s="15">
        <f t="shared" ref="F9:F27" si="1">+M9</f>
        <v>19982.019</v>
      </c>
      <c r="G9" s="20">
        <f t="shared" ref="G9:G27" si="2">+F9/$F$8</f>
        <v>1.3016276821100075E-2</v>
      </c>
      <c r="H9" s="15">
        <f>COUNTIFS($D$29:$D$4826,$D9,$F$29:$F$4826,"&gt;0")</f>
        <v>6</v>
      </c>
      <c r="I9" s="15">
        <f t="shared" ref="I9:I27" si="3">SUM(N9:Q9)/4</f>
        <v>24823.107000000004</v>
      </c>
      <c r="J9" s="20">
        <f t="shared" ref="J9:J27" si="4">+I9/$I$8</f>
        <v>9.0724575387341848E-3</v>
      </c>
      <c r="K9" s="15">
        <f t="shared" ref="K9:K27" si="5">COUNTIFS($D$29:$D$4826,$D9,$I$29:$I$4826,"&gt;0")</f>
        <v>7</v>
      </c>
      <c r="L9" s="15">
        <f t="shared" ref="L9:L27" si="6">SUM(O9:Q9)/3</f>
        <v>26317.133000000002</v>
      </c>
      <c r="M9" s="126">
        <f t="shared" ref="M9:Q18" si="7">SUMIF($D$29:$D$9999,$D9,M$29:M$9999)</f>
        <v>19982.019</v>
      </c>
      <c r="N9" s="126">
        <f t="shared" si="7"/>
        <v>20341.028999999999</v>
      </c>
      <c r="O9" s="126">
        <f t="shared" si="7"/>
        <v>33491.896000000001</v>
      </c>
      <c r="P9" s="126">
        <f t="shared" si="7"/>
        <v>45459.503000000004</v>
      </c>
      <c r="Q9" s="126">
        <f t="shared" si="7"/>
        <v>0</v>
      </c>
    </row>
    <row r="10" spans="1:17" x14ac:dyDescent="0.2">
      <c r="A10" s="125"/>
      <c r="B10" s="125"/>
      <c r="C10" s="125"/>
      <c r="D10" s="131">
        <v>2</v>
      </c>
      <c r="E10" s="10" t="s">
        <v>114</v>
      </c>
      <c r="F10" s="15">
        <f t="shared" si="1"/>
        <v>214065.68600000002</v>
      </c>
      <c r="G10" s="20">
        <f t="shared" si="2"/>
        <v>0.13944227692280178</v>
      </c>
      <c r="H10" s="15">
        <f t="shared" ref="H10:H27" si="8">COUNTIFS($D$29:$D$4826,$D10,$F$29:$F$4826,"&gt;0")</f>
        <v>7</v>
      </c>
      <c r="I10" s="15">
        <f t="shared" si="3"/>
        <v>310138.13974999997</v>
      </c>
      <c r="J10" s="20">
        <f t="shared" si="4"/>
        <v>0.11335064156247174</v>
      </c>
      <c r="K10" s="15">
        <f t="shared" si="5"/>
        <v>6</v>
      </c>
      <c r="L10" s="15">
        <f t="shared" si="6"/>
        <v>286218.10133333335</v>
      </c>
      <c r="M10" s="126">
        <f t="shared" si="7"/>
        <v>214065.68600000002</v>
      </c>
      <c r="N10" s="126">
        <f t="shared" si="7"/>
        <v>381898.25499999995</v>
      </c>
      <c r="O10" s="126">
        <f t="shared" si="7"/>
        <v>286250.52800000005</v>
      </c>
      <c r="P10" s="126">
        <f t="shared" si="7"/>
        <v>327841.64399999991</v>
      </c>
      <c r="Q10" s="126">
        <f t="shared" si="7"/>
        <v>244562.13199999998</v>
      </c>
    </row>
    <row r="11" spans="1:17" x14ac:dyDescent="0.2">
      <c r="A11" s="125"/>
      <c r="B11" s="125"/>
      <c r="C11" s="125"/>
      <c r="D11" s="131">
        <v>3</v>
      </c>
      <c r="E11" s="10" t="s">
        <v>115</v>
      </c>
      <c r="F11" s="15">
        <f t="shared" si="1"/>
        <v>163225.37</v>
      </c>
      <c r="G11" s="20">
        <f t="shared" si="2"/>
        <v>0.10632492142793395</v>
      </c>
      <c r="H11" s="15">
        <f t="shared" si="8"/>
        <v>1</v>
      </c>
      <c r="I11" s="15">
        <f t="shared" si="3"/>
        <v>82822.196750000003</v>
      </c>
      <c r="J11" s="20">
        <f t="shared" si="4"/>
        <v>3.0270218118910872E-2</v>
      </c>
      <c r="K11" s="15">
        <f t="shared" si="5"/>
        <v>1</v>
      </c>
      <c r="L11" s="15">
        <f t="shared" si="6"/>
        <v>96192.626666666663</v>
      </c>
      <c r="M11" s="126">
        <f t="shared" si="7"/>
        <v>163225.37</v>
      </c>
      <c r="N11" s="126">
        <f t="shared" si="7"/>
        <v>42710.906999999999</v>
      </c>
      <c r="O11" s="126">
        <f t="shared" si="7"/>
        <v>119306.56200000001</v>
      </c>
      <c r="P11" s="126">
        <f t="shared" si="7"/>
        <v>169271.318</v>
      </c>
      <c r="Q11" s="126">
        <f t="shared" si="7"/>
        <v>0</v>
      </c>
    </row>
    <row r="12" spans="1:17" x14ac:dyDescent="0.25">
      <c r="A12" s="125"/>
      <c r="B12" s="125"/>
      <c r="C12" s="125"/>
      <c r="D12" s="131">
        <v>4</v>
      </c>
      <c r="E12" s="10" t="s">
        <v>116</v>
      </c>
      <c r="F12" s="15">
        <f t="shared" si="1"/>
        <v>127262.41800000001</v>
      </c>
      <c r="G12" s="20">
        <f t="shared" si="2"/>
        <v>8.289867313260732E-2</v>
      </c>
      <c r="H12" s="15">
        <f t="shared" si="8"/>
        <v>4</v>
      </c>
      <c r="I12" s="15">
        <f t="shared" si="3"/>
        <v>201693.3665</v>
      </c>
      <c r="J12" s="20">
        <f t="shared" si="4"/>
        <v>7.3715772301009772E-2</v>
      </c>
      <c r="K12" s="15">
        <f t="shared" si="5"/>
        <v>5</v>
      </c>
      <c r="L12" s="15">
        <f t="shared" si="6"/>
        <v>213789.69499999998</v>
      </c>
      <c r="M12" s="126">
        <f t="shared" si="7"/>
        <v>127262.41800000001</v>
      </c>
      <c r="N12" s="126">
        <f t="shared" si="7"/>
        <v>165404.38100000002</v>
      </c>
      <c r="O12" s="126">
        <f t="shared" si="7"/>
        <v>266663.05100000004</v>
      </c>
      <c r="P12" s="126">
        <f t="shared" si="7"/>
        <v>353941.59499999997</v>
      </c>
      <c r="Q12" s="126">
        <f t="shared" si="7"/>
        <v>20764.438999999998</v>
      </c>
    </row>
    <row r="13" spans="1:17" x14ac:dyDescent="0.25">
      <c r="A13" s="125"/>
      <c r="B13" s="125"/>
      <c r="C13" s="125"/>
      <c r="D13" s="131">
        <v>5</v>
      </c>
      <c r="E13" s="10" t="s">
        <v>117</v>
      </c>
      <c r="F13" s="15">
        <f t="shared" si="1"/>
        <v>54356.845000000001</v>
      </c>
      <c r="G13" s="20">
        <f t="shared" si="2"/>
        <v>3.5408020663058599E-2</v>
      </c>
      <c r="H13" s="15">
        <f t="shared" si="8"/>
        <v>3</v>
      </c>
      <c r="I13" s="15">
        <f t="shared" si="3"/>
        <v>1400890.2030000002</v>
      </c>
      <c r="J13" s="20">
        <f t="shared" si="4"/>
        <v>0.51200346850804024</v>
      </c>
      <c r="K13" s="15">
        <f t="shared" si="5"/>
        <v>7</v>
      </c>
      <c r="L13" s="15">
        <f t="shared" si="6"/>
        <v>1605108.4673333336</v>
      </c>
      <c r="M13" s="126">
        <f t="shared" si="7"/>
        <v>54356.845000000001</v>
      </c>
      <c r="N13" s="126">
        <f t="shared" si="7"/>
        <v>788235.41</v>
      </c>
      <c r="O13" s="126">
        <f t="shared" si="7"/>
        <v>1075359.219</v>
      </c>
      <c r="P13" s="126">
        <f t="shared" si="7"/>
        <v>2222440.0580000002</v>
      </c>
      <c r="Q13" s="126">
        <f t="shared" si="7"/>
        <v>1517526.125</v>
      </c>
    </row>
    <row r="14" spans="1:17" x14ac:dyDescent="0.25">
      <c r="A14" s="125"/>
      <c r="B14" s="125"/>
      <c r="C14" s="125"/>
      <c r="D14" s="131">
        <v>6</v>
      </c>
      <c r="E14" s="10" t="s">
        <v>118</v>
      </c>
      <c r="F14" s="15">
        <f t="shared" si="1"/>
        <v>47161.531000000003</v>
      </c>
      <c r="G14" s="20">
        <f t="shared" si="2"/>
        <v>3.0720996852364752E-2</v>
      </c>
      <c r="H14" s="15">
        <f t="shared" si="8"/>
        <v>3</v>
      </c>
      <c r="I14" s="15">
        <f t="shared" si="3"/>
        <v>59912.20925</v>
      </c>
      <c r="J14" s="20">
        <f t="shared" si="4"/>
        <v>2.1896975848848511E-2</v>
      </c>
      <c r="K14" s="15">
        <f t="shared" si="5"/>
        <v>3</v>
      </c>
      <c r="L14" s="15">
        <f t="shared" si="6"/>
        <v>68565.345666666675</v>
      </c>
      <c r="M14" s="126">
        <f t="shared" si="7"/>
        <v>47161.531000000003</v>
      </c>
      <c r="N14" s="126">
        <f t="shared" si="7"/>
        <v>33952.799999999996</v>
      </c>
      <c r="O14" s="126">
        <f t="shared" si="7"/>
        <v>73791.847999999998</v>
      </c>
      <c r="P14" s="126">
        <f t="shared" si="7"/>
        <v>84693.73000000001</v>
      </c>
      <c r="Q14" s="126">
        <f t="shared" si="7"/>
        <v>47210.459000000003</v>
      </c>
    </row>
    <row r="15" spans="1:17" x14ac:dyDescent="0.25">
      <c r="A15" s="125"/>
      <c r="B15" s="125"/>
      <c r="C15" s="125"/>
      <c r="D15" s="131">
        <v>7</v>
      </c>
      <c r="E15" s="10" t="s">
        <v>119</v>
      </c>
      <c r="F15" s="15">
        <f t="shared" si="1"/>
        <v>126703.51999999997</v>
      </c>
      <c r="G15" s="20">
        <f t="shared" si="2"/>
        <v>8.2534607265051116E-2</v>
      </c>
      <c r="H15" s="15">
        <f t="shared" si="8"/>
        <v>5</v>
      </c>
      <c r="I15" s="15">
        <f t="shared" si="3"/>
        <v>50056.908750000002</v>
      </c>
      <c r="J15" s="20">
        <f t="shared" si="4"/>
        <v>1.8295017588034673E-2</v>
      </c>
      <c r="K15" s="15">
        <f t="shared" si="5"/>
        <v>5</v>
      </c>
      <c r="L15" s="15">
        <f t="shared" si="6"/>
        <v>51742.492333333335</v>
      </c>
      <c r="M15" s="126">
        <f t="shared" si="7"/>
        <v>126703.51999999997</v>
      </c>
      <c r="N15" s="126">
        <f t="shared" si="7"/>
        <v>45000.158000000003</v>
      </c>
      <c r="O15" s="126">
        <f t="shared" si="7"/>
        <v>64086.353999999999</v>
      </c>
      <c r="P15" s="126">
        <f t="shared" si="7"/>
        <v>60064.881000000001</v>
      </c>
      <c r="Q15" s="126">
        <f t="shared" si="7"/>
        <v>31076.241999999998</v>
      </c>
    </row>
    <row r="16" spans="1:17" x14ac:dyDescent="0.25">
      <c r="A16" s="125"/>
      <c r="B16" s="125"/>
      <c r="C16" s="125"/>
      <c r="D16" s="131">
        <v>8</v>
      </c>
      <c r="E16" s="10" t="s">
        <v>120</v>
      </c>
      <c r="F16" s="15">
        <f t="shared" si="1"/>
        <v>2181.1949999999997</v>
      </c>
      <c r="G16" s="20">
        <f t="shared" si="2"/>
        <v>1.4208292926154947E-3</v>
      </c>
      <c r="H16" s="15">
        <f t="shared" si="8"/>
        <v>2</v>
      </c>
      <c r="I16" s="15">
        <f t="shared" si="3"/>
        <v>4267.8297499999999</v>
      </c>
      <c r="J16" s="20">
        <f t="shared" si="4"/>
        <v>1.5598250529001679E-3</v>
      </c>
      <c r="K16" s="15">
        <f t="shared" si="5"/>
        <v>2</v>
      </c>
      <c r="L16" s="15">
        <f t="shared" si="6"/>
        <v>4708.166666666667</v>
      </c>
      <c r="M16" s="126">
        <f t="shared" si="7"/>
        <v>2181.1949999999997</v>
      </c>
      <c r="N16" s="126">
        <f t="shared" si="7"/>
        <v>2946.819</v>
      </c>
      <c r="O16" s="126">
        <f t="shared" si="7"/>
        <v>4128.3490000000002</v>
      </c>
      <c r="P16" s="126">
        <f t="shared" si="7"/>
        <v>9996.1509999999998</v>
      </c>
      <c r="Q16" s="126">
        <f t="shared" si="7"/>
        <v>0</v>
      </c>
    </row>
    <row r="17" spans="1:17" x14ac:dyDescent="0.25">
      <c r="A17" s="125"/>
      <c r="B17" s="125"/>
      <c r="C17" s="125"/>
      <c r="D17" s="131">
        <v>10</v>
      </c>
      <c r="E17" s="10" t="s">
        <v>122</v>
      </c>
      <c r="F17" s="15">
        <f t="shared" si="1"/>
        <v>14183.481</v>
      </c>
      <c r="G17" s="20">
        <f t="shared" si="2"/>
        <v>9.2391121729397466E-3</v>
      </c>
      <c r="H17" s="15">
        <f t="shared" si="8"/>
        <v>2</v>
      </c>
      <c r="I17" s="15">
        <f t="shared" si="3"/>
        <v>16792.14975</v>
      </c>
      <c r="J17" s="20">
        <f t="shared" si="4"/>
        <v>6.1372682150925284E-3</v>
      </c>
      <c r="K17" s="15">
        <f t="shared" si="5"/>
        <v>2</v>
      </c>
      <c r="L17" s="15">
        <f t="shared" si="6"/>
        <v>17307.838333333333</v>
      </c>
      <c r="M17" s="126">
        <f t="shared" si="7"/>
        <v>14183.481</v>
      </c>
      <c r="N17" s="126">
        <f t="shared" si="7"/>
        <v>15245.083999999999</v>
      </c>
      <c r="O17" s="126">
        <f t="shared" si="7"/>
        <v>18270.806</v>
      </c>
      <c r="P17" s="126">
        <f t="shared" si="7"/>
        <v>27542.080000000002</v>
      </c>
      <c r="Q17" s="126">
        <f t="shared" si="7"/>
        <v>6110.6289999999999</v>
      </c>
    </row>
    <row r="18" spans="1:17" x14ac:dyDescent="0.25">
      <c r="A18" s="125"/>
      <c r="B18" s="125"/>
      <c r="C18" s="125"/>
      <c r="D18" s="131">
        <v>11</v>
      </c>
      <c r="E18" s="10" t="s">
        <v>123</v>
      </c>
      <c r="F18" s="15">
        <f t="shared" si="1"/>
        <v>73177.471000000005</v>
      </c>
      <c r="G18" s="20">
        <f t="shared" si="2"/>
        <v>4.7667766685840052E-2</v>
      </c>
      <c r="H18" s="15">
        <f t="shared" si="8"/>
        <v>3</v>
      </c>
      <c r="I18" s="15">
        <f t="shared" si="3"/>
        <v>120015.8155</v>
      </c>
      <c r="J18" s="20">
        <f t="shared" si="4"/>
        <v>4.3863904309009577E-2</v>
      </c>
      <c r="K18" s="15">
        <f t="shared" si="5"/>
        <v>2</v>
      </c>
      <c r="L18" s="15">
        <f t="shared" si="6"/>
        <v>122092.62199999999</v>
      </c>
      <c r="M18" s="126">
        <f t="shared" si="7"/>
        <v>73177.471000000005</v>
      </c>
      <c r="N18" s="126">
        <f t="shared" si="7"/>
        <v>113785.39600000001</v>
      </c>
      <c r="O18" s="126">
        <f t="shared" si="7"/>
        <v>129800.466</v>
      </c>
      <c r="P18" s="126">
        <f t="shared" si="7"/>
        <v>105356.42899999999</v>
      </c>
      <c r="Q18" s="126">
        <f t="shared" si="7"/>
        <v>131120.97099999999</v>
      </c>
    </row>
    <row r="19" spans="1:17" x14ac:dyDescent="0.25">
      <c r="A19" s="125"/>
      <c r="B19" s="125"/>
      <c r="C19" s="125"/>
      <c r="D19" s="131">
        <v>12</v>
      </c>
      <c r="E19" s="10" t="s">
        <v>124</v>
      </c>
      <c r="F19" s="15">
        <f t="shared" si="1"/>
        <v>8048.4480000000003</v>
      </c>
      <c r="G19" s="20">
        <f t="shared" si="2"/>
        <v>5.2427548561648982E-3</v>
      </c>
      <c r="H19" s="15">
        <f t="shared" si="8"/>
        <v>1</v>
      </c>
      <c r="I19" s="15">
        <f t="shared" si="3"/>
        <v>17110.322250000001</v>
      </c>
      <c r="J19" s="20">
        <f t="shared" si="4"/>
        <v>6.2535552897219409E-3</v>
      </c>
      <c r="K19" s="15">
        <f t="shared" si="5"/>
        <v>1</v>
      </c>
      <c r="L19" s="15">
        <f t="shared" si="6"/>
        <v>20513.856666666667</v>
      </c>
      <c r="M19" s="126">
        <f t="shared" ref="M19:Q27" si="9">SUMIF($D$29:$D$9999,$D19,M$29:M$9999)</f>
        <v>8048.4480000000003</v>
      </c>
      <c r="N19" s="126">
        <f t="shared" si="9"/>
        <v>6899.7190000000001</v>
      </c>
      <c r="O19" s="126">
        <f t="shared" si="9"/>
        <v>22667.827000000001</v>
      </c>
      <c r="P19" s="126">
        <f t="shared" si="9"/>
        <v>19145.074000000001</v>
      </c>
      <c r="Q19" s="126">
        <f t="shared" si="9"/>
        <v>19728.669000000002</v>
      </c>
    </row>
    <row r="20" spans="1:17" x14ac:dyDescent="0.25">
      <c r="A20" s="125"/>
      <c r="B20" s="125"/>
      <c r="C20" s="125"/>
      <c r="D20" s="131">
        <v>13</v>
      </c>
      <c r="E20" s="10" t="s">
        <v>125</v>
      </c>
      <c r="F20" s="15">
        <f t="shared" si="1"/>
        <v>0</v>
      </c>
      <c r="G20" s="20">
        <f t="shared" si="2"/>
        <v>0</v>
      </c>
      <c r="H20" s="15">
        <f t="shared" si="8"/>
        <v>0</v>
      </c>
      <c r="I20" s="15">
        <f t="shared" si="3"/>
        <v>137863.85875000001</v>
      </c>
      <c r="J20" s="20">
        <f t="shared" si="4"/>
        <v>5.0387085091137956E-2</v>
      </c>
      <c r="K20" s="15">
        <f t="shared" si="5"/>
        <v>1</v>
      </c>
      <c r="L20" s="15">
        <f t="shared" si="6"/>
        <v>171063.42533333335</v>
      </c>
      <c r="M20" s="126">
        <f t="shared" si="9"/>
        <v>0</v>
      </c>
      <c r="N20" s="126">
        <f t="shared" si="9"/>
        <v>38265.159</v>
      </c>
      <c r="O20" s="126">
        <f t="shared" si="9"/>
        <v>178956.196</v>
      </c>
      <c r="P20" s="126">
        <f t="shared" si="9"/>
        <v>170900.842</v>
      </c>
      <c r="Q20" s="126">
        <f t="shared" si="9"/>
        <v>163333.23800000001</v>
      </c>
    </row>
    <row r="21" spans="1:17" x14ac:dyDescent="0.25">
      <c r="A21" s="125"/>
      <c r="B21" s="125"/>
      <c r="C21" s="125"/>
      <c r="D21" s="131">
        <v>14</v>
      </c>
      <c r="E21" s="10" t="s">
        <v>126</v>
      </c>
      <c r="F21" s="15">
        <f t="shared" si="1"/>
        <v>9659.777</v>
      </c>
      <c r="G21" s="20">
        <f t="shared" si="2"/>
        <v>6.2923737317082734E-3</v>
      </c>
      <c r="H21" s="15">
        <f t="shared" si="8"/>
        <v>1</v>
      </c>
      <c r="I21" s="15">
        <f t="shared" si="3"/>
        <v>8150.4607500000002</v>
      </c>
      <c r="J21" s="20">
        <f t="shared" si="4"/>
        <v>2.9788659846446525E-3</v>
      </c>
      <c r="K21" s="15">
        <f t="shared" si="5"/>
        <v>1</v>
      </c>
      <c r="L21" s="15">
        <f t="shared" si="6"/>
        <v>9515.7489999999998</v>
      </c>
      <c r="M21" s="126">
        <f t="shared" si="9"/>
        <v>9659.777</v>
      </c>
      <c r="N21" s="126">
        <f t="shared" si="9"/>
        <v>4054.596</v>
      </c>
      <c r="O21" s="126">
        <f t="shared" si="9"/>
        <v>7601.8059999999996</v>
      </c>
      <c r="P21" s="126">
        <f t="shared" si="9"/>
        <v>20945.440999999999</v>
      </c>
      <c r="Q21" s="126">
        <f t="shared" si="9"/>
        <v>0</v>
      </c>
    </row>
    <row r="22" spans="1:17" x14ac:dyDescent="0.25">
      <c r="A22" s="125"/>
      <c r="B22" s="125"/>
      <c r="C22" s="125"/>
      <c r="D22" s="131">
        <v>15</v>
      </c>
      <c r="E22" s="10" t="s">
        <v>127</v>
      </c>
      <c r="F22" s="15">
        <f t="shared" si="1"/>
        <v>45528.150999999998</v>
      </c>
      <c r="G22" s="20">
        <f t="shared" si="2"/>
        <v>2.9657013966849104E-2</v>
      </c>
      <c r="H22" s="15">
        <f t="shared" si="8"/>
        <v>4</v>
      </c>
      <c r="I22" s="15">
        <f t="shared" si="3"/>
        <v>53367.587500000009</v>
      </c>
      <c r="J22" s="20">
        <f t="shared" si="4"/>
        <v>1.9505018913967186E-2</v>
      </c>
      <c r="K22" s="15">
        <f t="shared" si="5"/>
        <v>4</v>
      </c>
      <c r="L22" s="15">
        <f t="shared" si="6"/>
        <v>57041.06933333334</v>
      </c>
      <c r="M22" s="126">
        <f t="shared" si="9"/>
        <v>45528.150999999998</v>
      </c>
      <c r="N22" s="126">
        <f t="shared" si="9"/>
        <v>42347.142</v>
      </c>
      <c r="O22" s="126">
        <f t="shared" si="9"/>
        <v>72992.066000000006</v>
      </c>
      <c r="P22" s="126">
        <f t="shared" si="9"/>
        <v>98131.142000000007</v>
      </c>
      <c r="Q22" s="126">
        <f t="shared" si="9"/>
        <v>0</v>
      </c>
    </row>
    <row r="23" spans="1:17" x14ac:dyDescent="0.25">
      <c r="A23" s="125"/>
      <c r="B23" s="125"/>
      <c r="C23" s="125"/>
      <c r="D23" s="131">
        <v>16</v>
      </c>
      <c r="E23" s="10" t="s">
        <v>128</v>
      </c>
      <c r="F23" s="15">
        <f t="shared" si="1"/>
        <v>79906.858000000007</v>
      </c>
      <c r="G23" s="20">
        <f t="shared" si="2"/>
        <v>5.2051285890196336E-2</v>
      </c>
      <c r="H23" s="15">
        <f t="shared" si="8"/>
        <v>10</v>
      </c>
      <c r="I23" s="15">
        <f t="shared" si="3"/>
        <v>107046.99250000001</v>
      </c>
      <c r="J23" s="20">
        <f t="shared" si="4"/>
        <v>3.9124002249414092E-2</v>
      </c>
      <c r="K23" s="15">
        <f t="shared" si="5"/>
        <v>11</v>
      </c>
      <c r="L23" s="15">
        <f t="shared" si="6"/>
        <v>110580.32799999999</v>
      </c>
      <c r="M23" s="126">
        <f t="shared" si="9"/>
        <v>79906.858000000007</v>
      </c>
      <c r="N23" s="126">
        <f t="shared" si="9"/>
        <v>96446.986000000004</v>
      </c>
      <c r="O23" s="126">
        <f t="shared" si="9"/>
        <v>159953.448</v>
      </c>
      <c r="P23" s="126">
        <f t="shared" si="9"/>
        <v>162454.30399999997</v>
      </c>
      <c r="Q23" s="126">
        <f t="shared" si="9"/>
        <v>9333.232</v>
      </c>
    </row>
    <row r="24" spans="1:17" x14ac:dyDescent="0.25">
      <c r="A24" s="125"/>
      <c r="B24" s="125"/>
      <c r="C24" s="125"/>
      <c r="D24" s="131">
        <v>17</v>
      </c>
      <c r="E24" s="10" t="s">
        <v>129</v>
      </c>
      <c r="F24" s="15">
        <f t="shared" si="1"/>
        <v>95137.52</v>
      </c>
      <c r="G24" s="20">
        <f t="shared" si="2"/>
        <v>6.1972531223844038E-2</v>
      </c>
      <c r="H24" s="15">
        <f t="shared" si="8"/>
        <v>3</v>
      </c>
      <c r="I24" s="15">
        <f t="shared" si="3"/>
        <v>90010.411749999999</v>
      </c>
      <c r="J24" s="20">
        <f t="shared" si="4"/>
        <v>3.2897398325111175E-2</v>
      </c>
      <c r="K24" s="15">
        <f t="shared" si="5"/>
        <v>3</v>
      </c>
      <c r="L24" s="15">
        <f t="shared" si="6"/>
        <v>84600.063999999998</v>
      </c>
      <c r="M24" s="126">
        <f t="shared" si="9"/>
        <v>95137.52</v>
      </c>
      <c r="N24" s="126">
        <f t="shared" si="9"/>
        <v>106241.455</v>
      </c>
      <c r="O24" s="126">
        <f t="shared" si="9"/>
        <v>175990.46100000001</v>
      </c>
      <c r="P24" s="126">
        <f t="shared" si="9"/>
        <v>77809.731</v>
      </c>
      <c r="Q24" s="126">
        <f t="shared" si="9"/>
        <v>0</v>
      </c>
    </row>
    <row r="25" spans="1:17" x14ac:dyDescent="0.25">
      <c r="A25" s="125"/>
      <c r="B25" s="125"/>
      <c r="C25" s="125"/>
      <c r="D25" s="131">
        <v>18</v>
      </c>
      <c r="E25" s="10" t="s">
        <v>130</v>
      </c>
      <c r="F25" s="15">
        <f t="shared" si="1"/>
        <v>45470.178999999996</v>
      </c>
      <c r="G25" s="20">
        <f t="shared" si="2"/>
        <v>2.9619251036092566E-2</v>
      </c>
      <c r="H25" s="15">
        <f t="shared" si="8"/>
        <v>3</v>
      </c>
      <c r="I25" s="15">
        <f t="shared" si="3"/>
        <v>51131.430249999998</v>
      </c>
      <c r="J25" s="20">
        <f t="shared" si="4"/>
        <v>1.8687738397851386E-2</v>
      </c>
      <c r="K25" s="15">
        <f t="shared" si="5"/>
        <v>3</v>
      </c>
      <c r="L25" s="15">
        <f t="shared" si="6"/>
        <v>48864.44933333333</v>
      </c>
      <c r="M25" s="126">
        <f t="shared" si="9"/>
        <v>45470.178999999996</v>
      </c>
      <c r="N25" s="126">
        <f t="shared" si="9"/>
        <v>57932.373</v>
      </c>
      <c r="O25" s="126">
        <f t="shared" si="9"/>
        <v>89706.547999999995</v>
      </c>
      <c r="P25" s="126">
        <f t="shared" si="9"/>
        <v>56886.799999999996</v>
      </c>
      <c r="Q25" s="126">
        <f t="shared" si="9"/>
        <v>0</v>
      </c>
    </row>
    <row r="26" spans="1:17" x14ac:dyDescent="0.25">
      <c r="A26" s="125"/>
      <c r="B26" s="125"/>
      <c r="C26" s="125"/>
      <c r="D26" s="131">
        <v>20</v>
      </c>
      <c r="E26" s="10" t="s">
        <v>132</v>
      </c>
      <c r="F26" s="15">
        <f t="shared" si="1"/>
        <v>0.48</v>
      </c>
      <c r="G26" s="20">
        <f t="shared" si="2"/>
        <v>3.12671751244358E-7</v>
      </c>
      <c r="H26" s="15">
        <f t="shared" si="8"/>
        <v>1</v>
      </c>
      <c r="I26" s="15">
        <f t="shared" si="3"/>
        <v>2.1524999999999999</v>
      </c>
      <c r="J26" s="20">
        <f t="shared" si="4"/>
        <v>7.8670509908873728E-7</v>
      </c>
      <c r="K26" s="15">
        <f t="shared" si="5"/>
        <v>1</v>
      </c>
      <c r="L26" s="15">
        <f t="shared" si="6"/>
        <v>2.7166666666666668</v>
      </c>
      <c r="M26" s="126">
        <f t="shared" si="9"/>
        <v>0.48</v>
      </c>
      <c r="N26" s="126">
        <f t="shared" si="9"/>
        <v>0.46</v>
      </c>
      <c r="O26" s="126">
        <f t="shared" si="9"/>
        <v>5.03</v>
      </c>
      <c r="P26" s="126">
        <f t="shared" si="9"/>
        <v>3.12</v>
      </c>
      <c r="Q26" s="126">
        <f t="shared" si="9"/>
        <v>0</v>
      </c>
    </row>
    <row r="27" spans="1:17" x14ac:dyDescent="0.25">
      <c r="A27" s="125"/>
      <c r="B27" s="125"/>
      <c r="C27" s="125"/>
      <c r="D27" s="131">
        <v>21</v>
      </c>
      <c r="E27" s="10" t="s">
        <v>133</v>
      </c>
      <c r="F27" s="15">
        <f t="shared" si="1"/>
        <v>409105.32299999997</v>
      </c>
      <c r="G27" s="20">
        <f t="shared" si="2"/>
        <v>0.26649099538708071</v>
      </c>
      <c r="H27" s="15">
        <f t="shared" si="8"/>
        <v>1</v>
      </c>
      <c r="I27" s="15">
        <f t="shared" si="3"/>
        <v>0</v>
      </c>
      <c r="J27" s="20">
        <f t="shared" si="4"/>
        <v>0</v>
      </c>
      <c r="K27" s="15">
        <f t="shared" si="5"/>
        <v>0</v>
      </c>
      <c r="L27" s="15">
        <f t="shared" si="6"/>
        <v>0</v>
      </c>
      <c r="M27" s="126">
        <f t="shared" si="9"/>
        <v>409105.32299999997</v>
      </c>
      <c r="N27" s="126">
        <f t="shared" si="9"/>
        <v>0</v>
      </c>
      <c r="O27" s="126">
        <f t="shared" si="9"/>
        <v>0</v>
      </c>
      <c r="P27" s="126">
        <f t="shared" si="9"/>
        <v>0</v>
      </c>
      <c r="Q27" s="126">
        <f t="shared" si="9"/>
        <v>0</v>
      </c>
    </row>
    <row r="28" spans="1:17" x14ac:dyDescent="0.25">
      <c r="A28" s="127"/>
      <c r="B28" s="127"/>
      <c r="C28" s="127"/>
      <c r="D28" s="127"/>
      <c r="E28" s="127"/>
      <c r="F28" s="28"/>
      <c r="G28" s="29"/>
      <c r="H28" s="28"/>
      <c r="I28" s="28"/>
      <c r="J28" s="29"/>
      <c r="K28" s="28"/>
      <c r="L28" s="28"/>
      <c r="M28" s="128"/>
      <c r="N28" s="128"/>
      <c r="O28" s="128"/>
      <c r="P28" s="128"/>
      <c r="Q28" s="128"/>
    </row>
    <row r="29" spans="1:17" x14ac:dyDescent="0.25">
      <c r="A29" s="125" t="s">
        <v>142</v>
      </c>
      <c r="B29" s="129" t="s">
        <v>92</v>
      </c>
      <c r="C29" s="125" t="str">
        <f t="shared" ref="C29:C60" si="10">LEFT(B29,2)</f>
        <v>27</v>
      </c>
      <c r="D29" s="130">
        <v>5</v>
      </c>
      <c r="E29" s="125" t="s">
        <v>443</v>
      </c>
      <c r="F29" s="75" t="str">
        <f t="shared" ref="F29:F60" si="11">+M29</f>
        <v/>
      </c>
      <c r="G29" s="21"/>
      <c r="H29" s="16"/>
      <c r="I29" s="15">
        <f t="shared" ref="I29:I60" si="12">SUM(N29:Q29)/4</f>
        <v>1078340.6457500001</v>
      </c>
      <c r="J29" s="21"/>
      <c r="K29" s="16"/>
      <c r="L29" s="15">
        <f t="shared" ref="L29:L60" si="13">SUM(O29:Q29)/3</f>
        <v>1194489.4773333333</v>
      </c>
      <c r="M29" s="73" t="s">
        <v>255</v>
      </c>
      <c r="N29" s="73">
        <v>729894.15099999995</v>
      </c>
      <c r="O29" s="73" t="s">
        <v>255</v>
      </c>
      <c r="P29" s="73">
        <v>2065942.307</v>
      </c>
      <c r="Q29" s="73">
        <v>1517526.125</v>
      </c>
    </row>
    <row r="30" spans="1:17" x14ac:dyDescent="0.25">
      <c r="A30" s="125" t="s">
        <v>142</v>
      </c>
      <c r="B30" s="129" t="s">
        <v>7</v>
      </c>
      <c r="C30" s="125" t="str">
        <f t="shared" si="10"/>
        <v>27</v>
      </c>
      <c r="D30" s="130">
        <v>5</v>
      </c>
      <c r="E30" s="125" t="s">
        <v>444</v>
      </c>
      <c r="F30" s="75" t="str">
        <f t="shared" si="11"/>
        <v/>
      </c>
      <c r="G30" s="21"/>
      <c r="H30" s="16"/>
      <c r="I30" s="15">
        <f t="shared" si="12"/>
        <v>240248.27725000001</v>
      </c>
      <c r="J30" s="21"/>
      <c r="K30" s="16"/>
      <c r="L30" s="15">
        <f t="shared" si="13"/>
        <v>320331.03633333335</v>
      </c>
      <c r="M30" s="73" t="s">
        <v>255</v>
      </c>
      <c r="N30" s="73" t="s">
        <v>255</v>
      </c>
      <c r="O30" s="73">
        <v>960993.10900000005</v>
      </c>
      <c r="P30" s="73" t="s">
        <v>255</v>
      </c>
      <c r="Q30" s="73" t="s">
        <v>255</v>
      </c>
    </row>
    <row r="31" spans="1:17" x14ac:dyDescent="0.25">
      <c r="A31" s="125" t="s">
        <v>142</v>
      </c>
      <c r="B31" s="129" t="s">
        <v>10</v>
      </c>
      <c r="C31" s="125" t="str">
        <f t="shared" si="10"/>
        <v>11</v>
      </c>
      <c r="D31" s="130">
        <v>2</v>
      </c>
      <c r="E31" s="125" t="s">
        <v>445</v>
      </c>
      <c r="F31" s="75">
        <f t="shared" si="11"/>
        <v>162443.03700000001</v>
      </c>
      <c r="G31" s="21"/>
      <c r="H31" s="16"/>
      <c r="I31" s="15">
        <f t="shared" si="12"/>
        <v>246260.46749999997</v>
      </c>
      <c r="J31" s="21"/>
      <c r="K31" s="16"/>
      <c r="L31" s="15">
        <f t="shared" si="13"/>
        <v>208371.06133333335</v>
      </c>
      <c r="M31" s="73">
        <v>162443.03700000001</v>
      </c>
      <c r="N31" s="73">
        <v>359928.68599999999</v>
      </c>
      <c r="O31" s="73">
        <v>229567.33199999999</v>
      </c>
      <c r="P31" s="73">
        <v>220047.51699999999</v>
      </c>
      <c r="Q31" s="73">
        <v>175498.33499999999</v>
      </c>
    </row>
    <row r="32" spans="1:17" x14ac:dyDescent="0.25">
      <c r="A32" s="125" t="s">
        <v>142</v>
      </c>
      <c r="B32" s="129" t="s">
        <v>96</v>
      </c>
      <c r="C32" s="125" t="str">
        <f t="shared" si="10"/>
        <v>68</v>
      </c>
      <c r="D32" s="130">
        <v>13</v>
      </c>
      <c r="E32" s="125" t="s">
        <v>416</v>
      </c>
      <c r="F32" s="75" t="str">
        <f t="shared" si="11"/>
        <v/>
      </c>
      <c r="G32" s="21"/>
      <c r="H32" s="16"/>
      <c r="I32" s="15">
        <f t="shared" si="12"/>
        <v>137863.85875000001</v>
      </c>
      <c r="J32" s="21"/>
      <c r="K32" s="16"/>
      <c r="L32" s="15">
        <f t="shared" si="13"/>
        <v>171063.42533333335</v>
      </c>
      <c r="M32" s="73" t="s">
        <v>255</v>
      </c>
      <c r="N32" s="73">
        <v>38265.159</v>
      </c>
      <c r="O32" s="73">
        <v>178956.196</v>
      </c>
      <c r="P32" s="73">
        <v>170900.842</v>
      </c>
      <c r="Q32" s="73">
        <v>163333.23800000001</v>
      </c>
    </row>
    <row r="33" spans="1:17" x14ac:dyDescent="0.25">
      <c r="A33" s="125" t="s">
        <v>142</v>
      </c>
      <c r="B33" s="129" t="s">
        <v>71</v>
      </c>
      <c r="C33" s="125" t="str">
        <f t="shared" si="10"/>
        <v>58</v>
      </c>
      <c r="D33" s="130">
        <v>11</v>
      </c>
      <c r="E33" s="125" t="s">
        <v>446</v>
      </c>
      <c r="F33" s="75">
        <f t="shared" si="11"/>
        <v>69920.153000000006</v>
      </c>
      <c r="G33" s="21"/>
      <c r="H33" s="16"/>
      <c r="I33" s="15">
        <f t="shared" si="12"/>
        <v>108859.55825</v>
      </c>
      <c r="J33" s="21"/>
      <c r="K33" s="16"/>
      <c r="L33" s="15">
        <f t="shared" si="13"/>
        <v>108945.06233333332</v>
      </c>
      <c r="M33" s="73">
        <v>69920.153000000006</v>
      </c>
      <c r="N33" s="73">
        <v>108603.046</v>
      </c>
      <c r="O33" s="73">
        <v>117764.121</v>
      </c>
      <c r="P33" s="73">
        <v>98869.664999999994</v>
      </c>
      <c r="Q33" s="73">
        <v>110201.401</v>
      </c>
    </row>
    <row r="34" spans="1:17" x14ac:dyDescent="0.25">
      <c r="A34" s="125" t="s">
        <v>142</v>
      </c>
      <c r="B34" s="129" t="s">
        <v>45</v>
      </c>
      <c r="C34" s="125" t="str">
        <f t="shared" si="10"/>
        <v>15</v>
      </c>
      <c r="D34" s="130">
        <v>3</v>
      </c>
      <c r="E34" s="125" t="s">
        <v>447</v>
      </c>
      <c r="F34" s="75">
        <f t="shared" si="11"/>
        <v>163225.37</v>
      </c>
      <c r="G34" s="21"/>
      <c r="H34" s="16"/>
      <c r="I34" s="15">
        <f t="shared" si="12"/>
        <v>82822.196750000003</v>
      </c>
      <c r="J34" s="21"/>
      <c r="K34" s="16"/>
      <c r="L34" s="15">
        <f t="shared" si="13"/>
        <v>96192.626666666663</v>
      </c>
      <c r="M34" s="73">
        <v>163225.37</v>
      </c>
      <c r="N34" s="73">
        <v>42710.906999999999</v>
      </c>
      <c r="O34" s="73">
        <v>119306.56200000001</v>
      </c>
      <c r="P34" s="73">
        <v>169271.318</v>
      </c>
      <c r="Q34" s="73" t="s">
        <v>255</v>
      </c>
    </row>
    <row r="35" spans="1:17" x14ac:dyDescent="0.25">
      <c r="A35" s="125" t="s">
        <v>142</v>
      </c>
      <c r="B35" s="129" t="s">
        <v>24</v>
      </c>
      <c r="C35" s="125" t="str">
        <f t="shared" si="10"/>
        <v>18</v>
      </c>
      <c r="D35" s="130">
        <v>4</v>
      </c>
      <c r="E35" s="125" t="s">
        <v>448</v>
      </c>
      <c r="F35" s="75">
        <f t="shared" si="11"/>
        <v>52062.498</v>
      </c>
      <c r="G35" s="21"/>
      <c r="H35" s="16"/>
      <c r="I35" s="15">
        <f t="shared" si="12"/>
        <v>85449.842000000004</v>
      </c>
      <c r="J35" s="21"/>
      <c r="K35" s="16"/>
      <c r="L35" s="15">
        <f t="shared" si="13"/>
        <v>87772.502999999982</v>
      </c>
      <c r="M35" s="73">
        <v>52062.498</v>
      </c>
      <c r="N35" s="73">
        <v>78481.858999999997</v>
      </c>
      <c r="O35" s="73">
        <v>107614.723</v>
      </c>
      <c r="P35" s="73">
        <v>155702.78599999999</v>
      </c>
      <c r="Q35" s="73" t="s">
        <v>255</v>
      </c>
    </row>
    <row r="36" spans="1:17" x14ac:dyDescent="0.25">
      <c r="A36" s="125" t="s">
        <v>142</v>
      </c>
      <c r="B36" s="129" t="s">
        <v>27</v>
      </c>
      <c r="C36" s="125" t="str">
        <f t="shared" si="10"/>
        <v>87</v>
      </c>
      <c r="D36" s="130">
        <v>17</v>
      </c>
      <c r="E36" s="125" t="s">
        <v>449</v>
      </c>
      <c r="F36" s="75">
        <f t="shared" si="11"/>
        <v>91811.388000000006</v>
      </c>
      <c r="G36" s="21"/>
      <c r="H36" s="16"/>
      <c r="I36" s="15">
        <f t="shared" si="12"/>
        <v>84032.469749999989</v>
      </c>
      <c r="J36" s="21"/>
      <c r="K36" s="16"/>
      <c r="L36" s="15">
        <f t="shared" si="13"/>
        <v>79601.403000000006</v>
      </c>
      <c r="M36" s="73">
        <v>91811.388000000006</v>
      </c>
      <c r="N36" s="73">
        <v>97325.67</v>
      </c>
      <c r="O36" s="73">
        <v>168294.467</v>
      </c>
      <c r="P36" s="73">
        <v>70509.741999999998</v>
      </c>
      <c r="Q36" s="73" t="s">
        <v>255</v>
      </c>
    </row>
    <row r="37" spans="1:17" x14ac:dyDescent="0.25">
      <c r="A37" s="125" t="s">
        <v>142</v>
      </c>
      <c r="B37" s="129" t="s">
        <v>32</v>
      </c>
      <c r="C37" s="125" t="str">
        <f t="shared" si="10"/>
        <v>09</v>
      </c>
      <c r="D37" s="130">
        <v>2</v>
      </c>
      <c r="E37" s="125" t="s">
        <v>450</v>
      </c>
      <c r="F37" s="75">
        <f t="shared" si="11"/>
        <v>29213.98</v>
      </c>
      <c r="G37" s="21"/>
      <c r="H37" s="16"/>
      <c r="I37" s="15">
        <f t="shared" si="12"/>
        <v>42911.799249999996</v>
      </c>
      <c r="J37" s="21"/>
      <c r="K37" s="16"/>
      <c r="L37" s="15">
        <f t="shared" si="13"/>
        <v>54870.436333333339</v>
      </c>
      <c r="M37" s="73">
        <v>29213.98</v>
      </c>
      <c r="N37" s="73">
        <v>7035.8879999999999</v>
      </c>
      <c r="O37" s="73">
        <v>28792.26</v>
      </c>
      <c r="P37" s="73">
        <v>66755.251999999993</v>
      </c>
      <c r="Q37" s="73">
        <v>69063.797000000006</v>
      </c>
    </row>
    <row r="38" spans="1:17" x14ac:dyDescent="0.25">
      <c r="A38" s="125" t="s">
        <v>142</v>
      </c>
      <c r="B38" s="129" t="s">
        <v>6</v>
      </c>
      <c r="C38" s="125" t="str">
        <f t="shared" si="10"/>
        <v>24</v>
      </c>
      <c r="D38" s="130">
        <v>4</v>
      </c>
      <c r="E38" s="125" t="s">
        <v>451</v>
      </c>
      <c r="F38" s="75">
        <f t="shared" si="11"/>
        <v>33632.517999999996</v>
      </c>
      <c r="G38" s="21"/>
      <c r="H38" s="16"/>
      <c r="I38" s="15">
        <f t="shared" si="12"/>
        <v>50023.064750000005</v>
      </c>
      <c r="J38" s="21"/>
      <c r="K38" s="16"/>
      <c r="L38" s="15">
        <f t="shared" si="13"/>
        <v>50673.639666666662</v>
      </c>
      <c r="M38" s="73">
        <v>33632.517999999996</v>
      </c>
      <c r="N38" s="73">
        <v>48071.34</v>
      </c>
      <c r="O38" s="73">
        <v>49506.822999999997</v>
      </c>
      <c r="P38" s="73">
        <v>88669.005000000005</v>
      </c>
      <c r="Q38" s="73">
        <v>13845.091</v>
      </c>
    </row>
    <row r="39" spans="1:17" x14ac:dyDescent="0.25">
      <c r="A39" s="125" t="s">
        <v>142</v>
      </c>
      <c r="B39" s="129" t="s">
        <v>5</v>
      </c>
      <c r="C39" s="125" t="str">
        <f t="shared" si="10"/>
        <v>84</v>
      </c>
      <c r="D39" s="130">
        <v>16</v>
      </c>
      <c r="E39" s="125" t="s">
        <v>452</v>
      </c>
      <c r="F39" s="75">
        <f t="shared" si="11"/>
        <v>38288.790999999997</v>
      </c>
      <c r="G39" s="21"/>
      <c r="H39" s="16"/>
      <c r="I39" s="15">
        <f t="shared" si="12"/>
        <v>45728.377999999997</v>
      </c>
      <c r="J39" s="21"/>
      <c r="K39" s="16"/>
      <c r="L39" s="15">
        <f t="shared" si="13"/>
        <v>48412.229666666673</v>
      </c>
      <c r="M39" s="73">
        <v>38288.790999999997</v>
      </c>
      <c r="N39" s="73">
        <v>37676.822999999997</v>
      </c>
      <c r="O39" s="73">
        <v>75378.054000000004</v>
      </c>
      <c r="P39" s="73">
        <v>69858.634999999995</v>
      </c>
      <c r="Q39" s="73" t="s">
        <v>255</v>
      </c>
    </row>
    <row r="40" spans="1:17" x14ac:dyDescent="0.25">
      <c r="A40" s="125" t="s">
        <v>142</v>
      </c>
      <c r="B40" s="129" t="s">
        <v>11</v>
      </c>
      <c r="C40" s="125" t="str">
        <f t="shared" si="10"/>
        <v>90</v>
      </c>
      <c r="D40" s="130">
        <v>18</v>
      </c>
      <c r="E40" s="125" t="s">
        <v>453</v>
      </c>
      <c r="F40" s="75">
        <f t="shared" si="11"/>
        <v>44070.337</v>
      </c>
      <c r="G40" s="21"/>
      <c r="H40" s="16"/>
      <c r="I40" s="15">
        <f t="shared" si="12"/>
        <v>48110.179249999994</v>
      </c>
      <c r="J40" s="21"/>
      <c r="K40" s="16"/>
      <c r="L40" s="15">
        <f t="shared" si="13"/>
        <v>45608.185999999994</v>
      </c>
      <c r="M40" s="73">
        <v>44070.337</v>
      </c>
      <c r="N40" s="73">
        <v>55616.159</v>
      </c>
      <c r="O40" s="73">
        <v>85734.462</v>
      </c>
      <c r="P40" s="73">
        <v>51090.095999999998</v>
      </c>
      <c r="Q40" s="73" t="s">
        <v>255</v>
      </c>
    </row>
    <row r="41" spans="1:17" x14ac:dyDescent="0.25">
      <c r="A41" s="125" t="s">
        <v>142</v>
      </c>
      <c r="B41" s="129" t="s">
        <v>81</v>
      </c>
      <c r="C41" s="125" t="str">
        <f t="shared" si="10"/>
        <v>27</v>
      </c>
      <c r="D41" s="130">
        <v>5</v>
      </c>
      <c r="E41" s="125" t="s">
        <v>454</v>
      </c>
      <c r="F41" s="75">
        <f t="shared" si="11"/>
        <v>25405.096000000001</v>
      </c>
      <c r="G41" s="21"/>
      <c r="H41" s="16"/>
      <c r="I41" s="15">
        <f t="shared" si="12"/>
        <v>36752.987249999998</v>
      </c>
      <c r="J41" s="21"/>
      <c r="K41" s="16"/>
      <c r="L41" s="15">
        <f t="shared" si="13"/>
        <v>41217.673333333332</v>
      </c>
      <c r="M41" s="73">
        <v>25405.096000000001</v>
      </c>
      <c r="N41" s="73">
        <v>23358.929</v>
      </c>
      <c r="O41" s="73">
        <v>41522.623</v>
      </c>
      <c r="P41" s="73">
        <v>82130.396999999997</v>
      </c>
      <c r="Q41" s="73" t="s">
        <v>255</v>
      </c>
    </row>
    <row r="42" spans="1:17" x14ac:dyDescent="0.25">
      <c r="A42" s="125" t="s">
        <v>142</v>
      </c>
      <c r="B42" s="129" t="s">
        <v>59</v>
      </c>
      <c r="C42" s="125" t="str">
        <f t="shared" si="10"/>
        <v>30</v>
      </c>
      <c r="D42" s="130">
        <v>6</v>
      </c>
      <c r="E42" s="125" t="s">
        <v>455</v>
      </c>
      <c r="F42" s="75" t="str">
        <f t="shared" si="11"/>
        <v/>
      </c>
      <c r="G42" s="21"/>
      <c r="H42" s="16"/>
      <c r="I42" s="15">
        <f t="shared" si="12"/>
        <v>34306.477500000001</v>
      </c>
      <c r="J42" s="21"/>
      <c r="K42" s="16"/>
      <c r="L42" s="15">
        <f t="shared" si="13"/>
        <v>40197.181000000004</v>
      </c>
      <c r="M42" s="73" t="s">
        <v>255</v>
      </c>
      <c r="N42" s="73">
        <v>16634.366999999998</v>
      </c>
      <c r="O42" s="73">
        <v>40688.983999999997</v>
      </c>
      <c r="P42" s="73">
        <v>43884.154000000002</v>
      </c>
      <c r="Q42" s="73">
        <v>36018.404999999999</v>
      </c>
    </row>
    <row r="43" spans="1:17" x14ac:dyDescent="0.25">
      <c r="A43" s="125" t="s">
        <v>142</v>
      </c>
      <c r="B43" s="129" t="s">
        <v>37</v>
      </c>
      <c r="C43" s="125" t="str">
        <f t="shared" si="10"/>
        <v>17</v>
      </c>
      <c r="D43" s="130">
        <v>4</v>
      </c>
      <c r="E43" s="125" t="s">
        <v>456</v>
      </c>
      <c r="F43" s="75">
        <f t="shared" si="11"/>
        <v>23430.877</v>
      </c>
      <c r="G43" s="21"/>
      <c r="H43" s="16"/>
      <c r="I43" s="15">
        <f t="shared" si="12"/>
        <v>36176.286250000005</v>
      </c>
      <c r="J43" s="21"/>
      <c r="K43" s="16"/>
      <c r="L43" s="15">
        <f t="shared" si="13"/>
        <v>37248.272333333334</v>
      </c>
      <c r="M43" s="73">
        <v>23430.877</v>
      </c>
      <c r="N43" s="73">
        <v>32960.328000000001</v>
      </c>
      <c r="O43" s="73">
        <v>68450.94</v>
      </c>
      <c r="P43" s="73">
        <v>36374.529000000002</v>
      </c>
      <c r="Q43" s="73">
        <v>6919.348</v>
      </c>
    </row>
    <row r="44" spans="1:17" x14ac:dyDescent="0.25">
      <c r="A44" s="125" t="s">
        <v>142</v>
      </c>
      <c r="B44" s="129" t="s">
        <v>25</v>
      </c>
      <c r="C44" s="125" t="str">
        <f t="shared" si="10"/>
        <v>72</v>
      </c>
      <c r="D44" s="130">
        <v>15</v>
      </c>
      <c r="E44" s="125" t="s">
        <v>457</v>
      </c>
      <c r="F44" s="75">
        <f t="shared" si="11"/>
        <v>27995.337</v>
      </c>
      <c r="G44" s="21"/>
      <c r="H44" s="16"/>
      <c r="I44" s="15">
        <f t="shared" si="12"/>
        <v>33300.738750000004</v>
      </c>
      <c r="J44" s="21"/>
      <c r="K44" s="16"/>
      <c r="L44" s="15">
        <f t="shared" si="13"/>
        <v>37042.810000000005</v>
      </c>
      <c r="M44" s="73">
        <v>27995.337</v>
      </c>
      <c r="N44" s="73">
        <v>22074.525000000001</v>
      </c>
      <c r="O44" s="73">
        <v>42034.656000000003</v>
      </c>
      <c r="P44" s="73">
        <v>69093.774000000005</v>
      </c>
      <c r="Q44" s="73" t="s">
        <v>255</v>
      </c>
    </row>
    <row r="45" spans="1:17" x14ac:dyDescent="0.25">
      <c r="A45" s="125" t="s">
        <v>142</v>
      </c>
      <c r="B45" s="129" t="s">
        <v>74</v>
      </c>
      <c r="C45" s="125" t="str">
        <f t="shared" si="10"/>
        <v>40</v>
      </c>
      <c r="D45" s="130">
        <v>7</v>
      </c>
      <c r="E45" s="125" t="s">
        <v>458</v>
      </c>
      <c r="F45" s="75">
        <f t="shared" si="11"/>
        <v>113811.298</v>
      </c>
      <c r="G45" s="21"/>
      <c r="H45" s="16"/>
      <c r="I45" s="15">
        <f t="shared" si="12"/>
        <v>37473.107499999998</v>
      </c>
      <c r="J45" s="21"/>
      <c r="K45" s="16"/>
      <c r="L45" s="15">
        <f t="shared" si="13"/>
        <v>37010.125999999997</v>
      </c>
      <c r="M45" s="73">
        <v>113811.298</v>
      </c>
      <c r="N45" s="73">
        <v>38862.052000000003</v>
      </c>
      <c r="O45" s="73">
        <v>45419.37</v>
      </c>
      <c r="P45" s="73">
        <v>34534.766000000003</v>
      </c>
      <c r="Q45" s="73">
        <v>31076.241999999998</v>
      </c>
    </row>
    <row r="46" spans="1:17" x14ac:dyDescent="0.25">
      <c r="A46" s="125" t="s">
        <v>142</v>
      </c>
      <c r="B46" s="129" t="s">
        <v>18</v>
      </c>
      <c r="C46" s="125" t="str">
        <f t="shared" si="10"/>
        <v>22</v>
      </c>
      <c r="D46" s="130">
        <v>4</v>
      </c>
      <c r="E46" s="125" t="s">
        <v>459</v>
      </c>
      <c r="F46" s="75">
        <f t="shared" si="11"/>
        <v>18136.525000000001</v>
      </c>
      <c r="G46" s="21"/>
      <c r="H46" s="16"/>
      <c r="I46" s="15">
        <f t="shared" si="12"/>
        <v>25880.652999999998</v>
      </c>
      <c r="J46" s="21"/>
      <c r="K46" s="16"/>
      <c r="L46" s="15">
        <f t="shared" si="13"/>
        <v>33153.263999999996</v>
      </c>
      <c r="M46" s="73">
        <v>18136.525000000001</v>
      </c>
      <c r="N46" s="73">
        <v>4062.82</v>
      </c>
      <c r="O46" s="73">
        <v>30952.29</v>
      </c>
      <c r="P46" s="73">
        <v>68507.501999999993</v>
      </c>
      <c r="Q46" s="73" t="s">
        <v>255</v>
      </c>
    </row>
    <row r="47" spans="1:17" x14ac:dyDescent="0.25">
      <c r="A47" s="125" t="s">
        <v>142</v>
      </c>
      <c r="B47" s="129" t="s">
        <v>38</v>
      </c>
      <c r="C47" s="125" t="str">
        <f t="shared" si="10"/>
        <v>27</v>
      </c>
      <c r="D47" s="130">
        <v>5</v>
      </c>
      <c r="E47" s="125" t="s">
        <v>460</v>
      </c>
      <c r="F47" s="75" t="str">
        <f t="shared" si="11"/>
        <v/>
      </c>
      <c r="G47" s="21"/>
      <c r="H47" s="16"/>
      <c r="I47" s="15">
        <f t="shared" si="12"/>
        <v>21198.052</v>
      </c>
      <c r="J47" s="21"/>
      <c r="K47" s="16"/>
      <c r="L47" s="15">
        <f t="shared" si="13"/>
        <v>24861.991666666669</v>
      </c>
      <c r="M47" s="73" t="s">
        <v>255</v>
      </c>
      <c r="N47" s="73">
        <v>10206.233</v>
      </c>
      <c r="O47" s="73">
        <v>37749.163999999997</v>
      </c>
      <c r="P47" s="73">
        <v>36836.811000000002</v>
      </c>
      <c r="Q47" s="73" t="s">
        <v>255</v>
      </c>
    </row>
    <row r="48" spans="1:17" x14ac:dyDescent="0.25">
      <c r="A48" s="125" t="s">
        <v>142</v>
      </c>
      <c r="B48" s="129" t="s">
        <v>42</v>
      </c>
      <c r="C48" s="125" t="str">
        <f t="shared" si="10"/>
        <v>27</v>
      </c>
      <c r="D48" s="130">
        <v>5</v>
      </c>
      <c r="E48" s="125" t="s">
        <v>461</v>
      </c>
      <c r="F48" s="75" t="str">
        <f t="shared" si="11"/>
        <v/>
      </c>
      <c r="G48" s="21"/>
      <c r="H48" s="16"/>
      <c r="I48" s="15">
        <f t="shared" si="12"/>
        <v>24143.947250000001</v>
      </c>
      <c r="J48" s="21"/>
      <c r="K48" s="16"/>
      <c r="L48" s="15">
        <f t="shared" si="13"/>
        <v>23935.178666666663</v>
      </c>
      <c r="M48" s="73" t="s">
        <v>255</v>
      </c>
      <c r="N48" s="73">
        <v>24770.253000000001</v>
      </c>
      <c r="O48" s="73">
        <v>34922.43</v>
      </c>
      <c r="P48" s="73">
        <v>36883.106</v>
      </c>
      <c r="Q48" s="73" t="s">
        <v>255</v>
      </c>
    </row>
    <row r="49" spans="1:17" x14ac:dyDescent="0.25">
      <c r="A49" s="125" t="s">
        <v>142</v>
      </c>
      <c r="B49" s="129" t="s">
        <v>64</v>
      </c>
      <c r="C49" s="125" t="str">
        <f t="shared" si="10"/>
        <v>64</v>
      </c>
      <c r="D49" s="130">
        <v>12</v>
      </c>
      <c r="E49" s="125" t="s">
        <v>462</v>
      </c>
      <c r="F49" s="75">
        <f t="shared" si="11"/>
        <v>8048.4480000000003</v>
      </c>
      <c r="G49" s="21"/>
      <c r="H49" s="16"/>
      <c r="I49" s="15">
        <f t="shared" si="12"/>
        <v>17110.322250000001</v>
      </c>
      <c r="J49" s="21"/>
      <c r="K49" s="16"/>
      <c r="L49" s="15">
        <f t="shared" si="13"/>
        <v>20513.856666666667</v>
      </c>
      <c r="M49" s="73">
        <v>8048.4480000000003</v>
      </c>
      <c r="N49" s="73">
        <v>6899.7190000000001</v>
      </c>
      <c r="O49" s="73">
        <v>22667.827000000001</v>
      </c>
      <c r="P49" s="73">
        <v>19145.074000000001</v>
      </c>
      <c r="Q49" s="73">
        <v>19728.669000000002</v>
      </c>
    </row>
    <row r="50" spans="1:17" x14ac:dyDescent="0.25">
      <c r="A50" s="125" t="s">
        <v>142</v>
      </c>
      <c r="B50" s="129" t="s">
        <v>12</v>
      </c>
      <c r="C50" s="125" t="str">
        <f t="shared" si="10"/>
        <v>34</v>
      </c>
      <c r="D50" s="130">
        <v>6</v>
      </c>
      <c r="E50" s="125" t="s">
        <v>463</v>
      </c>
      <c r="F50" s="75">
        <f t="shared" si="11"/>
        <v>24093.596000000001</v>
      </c>
      <c r="G50" s="21"/>
      <c r="H50" s="16"/>
      <c r="I50" s="15">
        <f t="shared" si="12"/>
        <v>17523.007249999999</v>
      </c>
      <c r="J50" s="21"/>
      <c r="K50" s="16"/>
      <c r="L50" s="15">
        <f t="shared" si="13"/>
        <v>19669.551666666666</v>
      </c>
      <c r="M50" s="73">
        <v>24093.596000000001</v>
      </c>
      <c r="N50" s="73">
        <v>11083.374</v>
      </c>
      <c r="O50" s="73">
        <v>22877.138999999999</v>
      </c>
      <c r="P50" s="73">
        <v>24939.462</v>
      </c>
      <c r="Q50" s="73">
        <v>11192.054</v>
      </c>
    </row>
    <row r="51" spans="1:17" x14ac:dyDescent="0.25">
      <c r="A51" s="125" t="s">
        <v>142</v>
      </c>
      <c r="B51" s="129" t="s">
        <v>33</v>
      </c>
      <c r="C51" s="125" t="str">
        <f t="shared" si="10"/>
        <v>85</v>
      </c>
      <c r="D51" s="130">
        <v>16</v>
      </c>
      <c r="E51" s="125" t="s">
        <v>464</v>
      </c>
      <c r="F51" s="75">
        <f t="shared" si="11"/>
        <v>14081.682000000001</v>
      </c>
      <c r="G51" s="21"/>
      <c r="H51" s="16"/>
      <c r="I51" s="15">
        <f t="shared" si="12"/>
        <v>20517.71975</v>
      </c>
      <c r="J51" s="21"/>
      <c r="K51" s="16"/>
      <c r="L51" s="15">
        <f t="shared" si="13"/>
        <v>18022.868333333332</v>
      </c>
      <c r="M51" s="73">
        <v>14081.682000000001</v>
      </c>
      <c r="N51" s="73">
        <v>28002.274000000001</v>
      </c>
      <c r="O51" s="73">
        <v>20765.225999999999</v>
      </c>
      <c r="P51" s="73">
        <v>33303.379000000001</v>
      </c>
      <c r="Q51" s="73" t="s">
        <v>255</v>
      </c>
    </row>
    <row r="52" spans="1:17" x14ac:dyDescent="0.25">
      <c r="A52" s="125" t="s">
        <v>142</v>
      </c>
      <c r="B52" s="129" t="s">
        <v>43</v>
      </c>
      <c r="C52" s="125" t="str">
        <f t="shared" si="10"/>
        <v>48</v>
      </c>
      <c r="D52" s="130">
        <v>10</v>
      </c>
      <c r="E52" s="125" t="s">
        <v>465</v>
      </c>
      <c r="F52" s="75" t="str">
        <f t="shared" si="11"/>
        <v/>
      </c>
      <c r="G52" s="21"/>
      <c r="H52" s="16"/>
      <c r="I52" s="15">
        <f t="shared" si="12"/>
        <v>14673.31725</v>
      </c>
      <c r="J52" s="21"/>
      <c r="K52" s="16"/>
      <c r="L52" s="15">
        <f t="shared" si="13"/>
        <v>14881.427333333333</v>
      </c>
      <c r="M52" s="73" t="s">
        <v>255</v>
      </c>
      <c r="N52" s="73">
        <v>14048.986999999999</v>
      </c>
      <c r="O52" s="73">
        <v>15297.242</v>
      </c>
      <c r="P52" s="73">
        <v>23236.411</v>
      </c>
      <c r="Q52" s="73">
        <v>6110.6289999999999</v>
      </c>
    </row>
    <row r="53" spans="1:17" x14ac:dyDescent="0.25">
      <c r="A53" s="125" t="s">
        <v>142</v>
      </c>
      <c r="B53" s="129" t="s">
        <v>20</v>
      </c>
      <c r="C53" s="125" t="str">
        <f t="shared" si="10"/>
        <v>04</v>
      </c>
      <c r="D53" s="130">
        <v>1</v>
      </c>
      <c r="E53" s="125" t="s">
        <v>466</v>
      </c>
      <c r="F53" s="75">
        <f t="shared" si="11"/>
        <v>15594.252</v>
      </c>
      <c r="G53" s="21"/>
      <c r="H53" s="16"/>
      <c r="I53" s="15">
        <f t="shared" si="12"/>
        <v>12524.02425</v>
      </c>
      <c r="J53" s="21"/>
      <c r="K53" s="16"/>
      <c r="L53" s="15">
        <f t="shared" si="13"/>
        <v>14143.734000000002</v>
      </c>
      <c r="M53" s="73">
        <v>15594.252</v>
      </c>
      <c r="N53" s="73">
        <v>7664.8950000000004</v>
      </c>
      <c r="O53" s="73">
        <v>24105.417000000001</v>
      </c>
      <c r="P53" s="73">
        <v>18325.785</v>
      </c>
      <c r="Q53" s="73" t="s">
        <v>255</v>
      </c>
    </row>
    <row r="54" spans="1:17" x14ac:dyDescent="0.25">
      <c r="A54" s="125" t="s">
        <v>142</v>
      </c>
      <c r="B54" s="129" t="s">
        <v>34</v>
      </c>
      <c r="C54" s="125" t="str">
        <f t="shared" si="10"/>
        <v>62</v>
      </c>
      <c r="D54" s="130">
        <v>11</v>
      </c>
      <c r="E54" s="125" t="s">
        <v>467</v>
      </c>
      <c r="F54" s="75">
        <f t="shared" si="11"/>
        <v>3185.7179999999998</v>
      </c>
      <c r="G54" s="21"/>
      <c r="H54" s="16"/>
      <c r="I54" s="15">
        <f t="shared" si="12"/>
        <v>11156.257249999999</v>
      </c>
      <c r="J54" s="21"/>
      <c r="K54" s="16"/>
      <c r="L54" s="15">
        <f t="shared" si="13"/>
        <v>13147.559666666668</v>
      </c>
      <c r="M54" s="73">
        <v>3185.7179999999998</v>
      </c>
      <c r="N54" s="73">
        <v>5182.3500000000004</v>
      </c>
      <c r="O54" s="73">
        <v>12036.344999999999</v>
      </c>
      <c r="P54" s="73">
        <v>6486.7640000000001</v>
      </c>
      <c r="Q54" s="73">
        <v>20919.57</v>
      </c>
    </row>
    <row r="55" spans="1:17" x14ac:dyDescent="0.25">
      <c r="A55" s="125" t="s">
        <v>142</v>
      </c>
      <c r="B55" s="129" t="s">
        <v>57</v>
      </c>
      <c r="C55" s="125" t="str">
        <f t="shared" si="10"/>
        <v>84</v>
      </c>
      <c r="D55" s="130">
        <v>16</v>
      </c>
      <c r="E55" s="125" t="s">
        <v>468</v>
      </c>
      <c r="F55" s="75">
        <f t="shared" si="11"/>
        <v>5994.1679999999997</v>
      </c>
      <c r="G55" s="21"/>
      <c r="H55" s="16"/>
      <c r="I55" s="15">
        <f t="shared" si="12"/>
        <v>10517.082999999999</v>
      </c>
      <c r="J55" s="21"/>
      <c r="K55" s="16"/>
      <c r="L55" s="15">
        <f t="shared" si="13"/>
        <v>11621.711000000001</v>
      </c>
      <c r="M55" s="73">
        <v>5994.1679999999997</v>
      </c>
      <c r="N55" s="73">
        <v>7203.1989999999996</v>
      </c>
      <c r="O55" s="73">
        <v>15286.531000000001</v>
      </c>
      <c r="P55" s="73">
        <v>19578.601999999999</v>
      </c>
      <c r="Q55" s="73" t="s">
        <v>255</v>
      </c>
    </row>
    <row r="56" spans="1:17" x14ac:dyDescent="0.25">
      <c r="A56" s="125" t="s">
        <v>142</v>
      </c>
      <c r="B56" s="129" t="s">
        <v>79</v>
      </c>
      <c r="C56" s="125" t="str">
        <f t="shared" si="10"/>
        <v>07</v>
      </c>
      <c r="D56" s="130">
        <v>2</v>
      </c>
      <c r="E56" s="125" t="s">
        <v>469</v>
      </c>
      <c r="F56" s="75">
        <f t="shared" si="11"/>
        <v>5742.7309999999998</v>
      </c>
      <c r="G56" s="21"/>
      <c r="H56" s="16"/>
      <c r="I56" s="15">
        <f t="shared" si="12"/>
        <v>10391.45225</v>
      </c>
      <c r="J56" s="21"/>
      <c r="K56" s="16"/>
      <c r="L56" s="15">
        <f t="shared" si="13"/>
        <v>10755.396333333332</v>
      </c>
      <c r="M56" s="73">
        <v>5742.7309999999998</v>
      </c>
      <c r="N56" s="73">
        <v>9299.6200000000008</v>
      </c>
      <c r="O56" s="73">
        <v>14830.492</v>
      </c>
      <c r="P56" s="73">
        <v>17435.697</v>
      </c>
      <c r="Q56" s="73" t="s">
        <v>255</v>
      </c>
    </row>
    <row r="57" spans="1:17" x14ac:dyDescent="0.25">
      <c r="A57" s="125" t="s">
        <v>142</v>
      </c>
      <c r="B57" s="129" t="s">
        <v>112</v>
      </c>
      <c r="C57" s="125" t="str">
        <f t="shared" si="10"/>
        <v>85</v>
      </c>
      <c r="D57" s="130">
        <v>16</v>
      </c>
      <c r="E57" s="125" t="s">
        <v>470</v>
      </c>
      <c r="F57" s="75">
        <f t="shared" si="11"/>
        <v>12696.261</v>
      </c>
      <c r="G57" s="21"/>
      <c r="H57" s="16"/>
      <c r="I57" s="15">
        <f t="shared" si="12"/>
        <v>9024.3897499999985</v>
      </c>
      <c r="J57" s="21"/>
      <c r="K57" s="16"/>
      <c r="L57" s="15">
        <f t="shared" si="13"/>
        <v>9863.2513333333318</v>
      </c>
      <c r="M57" s="73">
        <v>12696.261</v>
      </c>
      <c r="N57" s="73">
        <v>6507.8050000000003</v>
      </c>
      <c r="O57" s="73">
        <v>9774.2119999999995</v>
      </c>
      <c r="P57" s="73">
        <v>10482.31</v>
      </c>
      <c r="Q57" s="73">
        <v>9333.232</v>
      </c>
    </row>
    <row r="58" spans="1:17" x14ac:dyDescent="0.25">
      <c r="A58" s="125" t="s">
        <v>142</v>
      </c>
      <c r="B58" s="129" t="s">
        <v>44</v>
      </c>
      <c r="C58" s="125" t="str">
        <f t="shared" si="10"/>
        <v>71</v>
      </c>
      <c r="D58" s="130">
        <v>14</v>
      </c>
      <c r="E58" s="125" t="s">
        <v>471</v>
      </c>
      <c r="F58" s="75">
        <f t="shared" si="11"/>
        <v>9659.777</v>
      </c>
      <c r="G58" s="21"/>
      <c r="H58" s="16"/>
      <c r="I58" s="15">
        <f t="shared" si="12"/>
        <v>8150.4607500000002</v>
      </c>
      <c r="J58" s="21"/>
      <c r="K58" s="16"/>
      <c r="L58" s="15">
        <f t="shared" si="13"/>
        <v>9515.7489999999998</v>
      </c>
      <c r="M58" s="73">
        <v>9659.777</v>
      </c>
      <c r="N58" s="73">
        <v>4054.596</v>
      </c>
      <c r="O58" s="73">
        <v>7601.8059999999996</v>
      </c>
      <c r="P58" s="73">
        <v>20945.440999999999</v>
      </c>
      <c r="Q58" s="73" t="s">
        <v>255</v>
      </c>
    </row>
    <row r="59" spans="1:17" x14ac:dyDescent="0.25">
      <c r="A59" s="125" t="s">
        <v>142</v>
      </c>
      <c r="B59" s="129" t="s">
        <v>29</v>
      </c>
      <c r="C59" s="125" t="str">
        <f t="shared" si="10"/>
        <v>83</v>
      </c>
      <c r="D59" s="130">
        <v>15</v>
      </c>
      <c r="E59" s="125" t="s">
        <v>472</v>
      </c>
      <c r="F59" s="75">
        <f t="shared" si="11"/>
        <v>5610.6109999999999</v>
      </c>
      <c r="G59" s="21"/>
      <c r="H59" s="16"/>
      <c r="I59" s="15">
        <f t="shared" si="12"/>
        <v>10384.072749999999</v>
      </c>
      <c r="J59" s="21"/>
      <c r="K59" s="16"/>
      <c r="L59" s="15">
        <f t="shared" si="13"/>
        <v>9491.8150000000005</v>
      </c>
      <c r="M59" s="73">
        <v>5610.6109999999999</v>
      </c>
      <c r="N59" s="73">
        <v>13060.846</v>
      </c>
      <c r="O59" s="73">
        <v>16594.705999999998</v>
      </c>
      <c r="P59" s="73">
        <v>11880.739</v>
      </c>
      <c r="Q59" s="73" t="s">
        <v>255</v>
      </c>
    </row>
    <row r="60" spans="1:17" x14ac:dyDescent="0.25">
      <c r="A60" s="125" t="s">
        <v>142</v>
      </c>
      <c r="B60" s="129" t="s">
        <v>69</v>
      </c>
      <c r="C60" s="125" t="str">
        <f t="shared" si="10"/>
        <v>09</v>
      </c>
      <c r="D60" s="130">
        <v>2</v>
      </c>
      <c r="E60" s="125" t="s">
        <v>473</v>
      </c>
      <c r="F60" s="75">
        <f t="shared" si="11"/>
        <v>10849.191999999999</v>
      </c>
      <c r="G60" s="21"/>
      <c r="H60" s="16"/>
      <c r="I60" s="15">
        <f t="shared" si="12"/>
        <v>7670.8829999999998</v>
      </c>
      <c r="J60" s="21"/>
      <c r="K60" s="16"/>
      <c r="L60" s="15">
        <f t="shared" si="13"/>
        <v>9472.398666666666</v>
      </c>
      <c r="M60" s="73">
        <v>10849.191999999999</v>
      </c>
      <c r="N60" s="73">
        <v>2266.3359999999998</v>
      </c>
      <c r="O60" s="73">
        <v>9257.732</v>
      </c>
      <c r="P60" s="73">
        <v>19159.464</v>
      </c>
      <c r="Q60" s="73" t="s">
        <v>255</v>
      </c>
    </row>
    <row r="61" spans="1:17" x14ac:dyDescent="0.25">
      <c r="A61" s="125" t="s">
        <v>142</v>
      </c>
      <c r="B61" s="129" t="s">
        <v>88</v>
      </c>
      <c r="C61" s="125" t="str">
        <f t="shared" ref="C61:C92" si="14">LEFT(B61,2)</f>
        <v>32</v>
      </c>
      <c r="D61" s="130">
        <v>6</v>
      </c>
      <c r="E61" s="125" t="s">
        <v>474</v>
      </c>
      <c r="F61" s="75">
        <f t="shared" ref="F61:F92" si="15">+M61</f>
        <v>3397.4090000000001</v>
      </c>
      <c r="G61" s="21"/>
      <c r="H61" s="16"/>
      <c r="I61" s="15">
        <f t="shared" ref="I61:I92" si="16">SUM(N61:Q61)/4</f>
        <v>8082.7245000000003</v>
      </c>
      <c r="J61" s="21"/>
      <c r="K61" s="16"/>
      <c r="L61" s="15">
        <f t="shared" ref="L61:L92" si="17">SUM(O61:Q61)/3</f>
        <v>8698.6129999999994</v>
      </c>
      <c r="M61" s="73">
        <v>3397.4090000000001</v>
      </c>
      <c r="N61" s="73">
        <v>6235.0590000000002</v>
      </c>
      <c r="O61" s="73">
        <v>10225.725</v>
      </c>
      <c r="P61" s="73">
        <v>15870.114</v>
      </c>
      <c r="Q61" s="73" t="s">
        <v>255</v>
      </c>
    </row>
    <row r="62" spans="1:17" x14ac:dyDescent="0.25">
      <c r="A62" s="125" t="s">
        <v>142</v>
      </c>
      <c r="B62" s="129" t="s">
        <v>73</v>
      </c>
      <c r="C62" s="125" t="str">
        <f t="shared" si="14"/>
        <v>76</v>
      </c>
      <c r="D62" s="130">
        <v>15</v>
      </c>
      <c r="E62" s="125" t="s">
        <v>475</v>
      </c>
      <c r="F62" s="75">
        <f t="shared" si="15"/>
        <v>10535.877</v>
      </c>
      <c r="G62" s="21"/>
      <c r="H62" s="16"/>
      <c r="I62" s="15">
        <f t="shared" si="16"/>
        <v>7996.3130000000001</v>
      </c>
      <c r="J62" s="21"/>
      <c r="K62" s="16"/>
      <c r="L62" s="15">
        <f t="shared" si="17"/>
        <v>8648.4093333333331</v>
      </c>
      <c r="M62" s="73">
        <v>10535.877</v>
      </c>
      <c r="N62" s="73">
        <v>6040.0240000000003</v>
      </c>
      <c r="O62" s="73">
        <v>10275.245999999999</v>
      </c>
      <c r="P62" s="73">
        <v>15669.982</v>
      </c>
      <c r="Q62" s="73" t="s">
        <v>255</v>
      </c>
    </row>
    <row r="63" spans="1:17" x14ac:dyDescent="0.25">
      <c r="A63" s="125" t="s">
        <v>142</v>
      </c>
      <c r="B63" s="129" t="s">
        <v>106</v>
      </c>
      <c r="C63" s="125" t="str">
        <f t="shared" si="14"/>
        <v>04</v>
      </c>
      <c r="D63" s="130">
        <v>1</v>
      </c>
      <c r="E63" s="125" t="s">
        <v>476</v>
      </c>
      <c r="F63" s="75">
        <f t="shared" si="15"/>
        <v>3188.181</v>
      </c>
      <c r="G63" s="21"/>
      <c r="H63" s="16"/>
      <c r="I63" s="15">
        <f t="shared" si="16"/>
        <v>9028.8810000000012</v>
      </c>
      <c r="J63" s="21"/>
      <c r="K63" s="16"/>
      <c r="L63" s="15">
        <f t="shared" si="17"/>
        <v>7846.3513333333331</v>
      </c>
      <c r="M63" s="73">
        <v>3188.181</v>
      </c>
      <c r="N63" s="73">
        <v>12576.47</v>
      </c>
      <c r="O63" s="73">
        <v>8950.8009999999995</v>
      </c>
      <c r="P63" s="73">
        <v>14588.253000000001</v>
      </c>
      <c r="Q63" s="73" t="s">
        <v>255</v>
      </c>
    </row>
    <row r="64" spans="1:17" x14ac:dyDescent="0.25">
      <c r="A64" s="125" t="s">
        <v>142</v>
      </c>
      <c r="B64" s="129" t="s">
        <v>22</v>
      </c>
      <c r="C64" s="125" t="str">
        <f t="shared" si="14"/>
        <v>39</v>
      </c>
      <c r="D64" s="130">
        <v>7</v>
      </c>
      <c r="E64" s="125" t="s">
        <v>477</v>
      </c>
      <c r="F64" s="75">
        <f t="shared" si="15"/>
        <v>4854.9380000000001</v>
      </c>
      <c r="G64" s="21"/>
      <c r="H64" s="16"/>
      <c r="I64" s="15">
        <f t="shared" si="16"/>
        <v>6131.5137500000001</v>
      </c>
      <c r="J64" s="21"/>
      <c r="K64" s="16"/>
      <c r="L64" s="15">
        <f t="shared" si="17"/>
        <v>7263.8996666666671</v>
      </c>
      <c r="M64" s="73">
        <v>4854.9380000000001</v>
      </c>
      <c r="N64" s="73">
        <v>2734.3560000000002</v>
      </c>
      <c r="O64" s="73">
        <v>8558.3379999999997</v>
      </c>
      <c r="P64" s="73">
        <v>13233.361000000001</v>
      </c>
      <c r="Q64" s="73" t="s">
        <v>255</v>
      </c>
    </row>
    <row r="65" spans="1:17" x14ac:dyDescent="0.25">
      <c r="A65" s="125" t="s">
        <v>142</v>
      </c>
      <c r="B65" s="129" t="s">
        <v>60</v>
      </c>
      <c r="C65" s="125" t="str">
        <f t="shared" si="14"/>
        <v>84</v>
      </c>
      <c r="D65" s="130">
        <v>16</v>
      </c>
      <c r="E65" s="125" t="s">
        <v>478</v>
      </c>
      <c r="F65" s="75">
        <f t="shared" si="15"/>
        <v>3344.1819999999998</v>
      </c>
      <c r="G65" s="21"/>
      <c r="H65" s="16"/>
      <c r="I65" s="15">
        <f t="shared" si="16"/>
        <v>6147.5439999999999</v>
      </c>
      <c r="J65" s="21"/>
      <c r="K65" s="16"/>
      <c r="L65" s="15">
        <f t="shared" si="17"/>
        <v>6102.3976666666667</v>
      </c>
      <c r="M65" s="73">
        <v>3344.1819999999998</v>
      </c>
      <c r="N65" s="73">
        <v>6282.9830000000002</v>
      </c>
      <c r="O65" s="73">
        <v>14043.035</v>
      </c>
      <c r="P65" s="73">
        <v>4264.1580000000004</v>
      </c>
      <c r="Q65" s="73" t="s">
        <v>255</v>
      </c>
    </row>
    <row r="66" spans="1:17" x14ac:dyDescent="0.25">
      <c r="A66" s="125" t="s">
        <v>142</v>
      </c>
      <c r="B66" s="129" t="s">
        <v>87</v>
      </c>
      <c r="C66" s="125" t="str">
        <f t="shared" si="14"/>
        <v>24</v>
      </c>
      <c r="D66" s="130">
        <v>4</v>
      </c>
      <c r="E66" s="125" t="s">
        <v>479</v>
      </c>
      <c r="F66" s="75" t="str">
        <f t="shared" si="15"/>
        <v/>
      </c>
      <c r="G66" s="21"/>
      <c r="H66" s="16"/>
      <c r="I66" s="15">
        <f t="shared" si="16"/>
        <v>4163.5204999999996</v>
      </c>
      <c r="J66" s="21"/>
      <c r="K66" s="16"/>
      <c r="L66" s="15">
        <f t="shared" si="17"/>
        <v>4942.0159999999996</v>
      </c>
      <c r="M66" s="73" t="s">
        <v>255</v>
      </c>
      <c r="N66" s="73">
        <v>1828.0340000000001</v>
      </c>
      <c r="O66" s="73">
        <v>10138.275</v>
      </c>
      <c r="P66" s="73">
        <v>4687.7730000000001</v>
      </c>
      <c r="Q66" s="73" t="s">
        <v>255</v>
      </c>
    </row>
    <row r="67" spans="1:17" x14ac:dyDescent="0.25">
      <c r="A67" s="125" t="s">
        <v>142</v>
      </c>
      <c r="B67" s="129" t="s">
        <v>30</v>
      </c>
      <c r="C67" s="125" t="str">
        <f t="shared" si="14"/>
        <v>85</v>
      </c>
      <c r="D67" s="130">
        <v>16</v>
      </c>
      <c r="E67" s="125" t="s">
        <v>480</v>
      </c>
      <c r="F67" s="75">
        <f t="shared" si="15"/>
        <v>2396.2429999999999</v>
      </c>
      <c r="G67" s="21"/>
      <c r="H67" s="16"/>
      <c r="I67" s="15">
        <f t="shared" si="16"/>
        <v>4036.6182500000004</v>
      </c>
      <c r="J67" s="21"/>
      <c r="K67" s="16"/>
      <c r="L67" s="15">
        <f t="shared" si="17"/>
        <v>4934.9863333333333</v>
      </c>
      <c r="M67" s="73">
        <v>2396.2429999999999</v>
      </c>
      <c r="N67" s="73">
        <v>1341.5139999999999</v>
      </c>
      <c r="O67" s="73">
        <v>4424.0619999999999</v>
      </c>
      <c r="P67" s="73">
        <v>10380.897000000001</v>
      </c>
      <c r="Q67" s="73" t="s">
        <v>255</v>
      </c>
    </row>
    <row r="68" spans="1:17" x14ac:dyDescent="0.25">
      <c r="A68" s="125" t="s">
        <v>142</v>
      </c>
      <c r="B68" s="129" t="s">
        <v>85</v>
      </c>
      <c r="C68" s="125" t="str">
        <f t="shared" si="14"/>
        <v>84</v>
      </c>
      <c r="D68" s="130">
        <v>16</v>
      </c>
      <c r="E68" s="125" t="s">
        <v>481</v>
      </c>
      <c r="F68" s="75" t="str">
        <f t="shared" si="15"/>
        <v/>
      </c>
      <c r="G68" s="21"/>
      <c r="H68" s="16"/>
      <c r="I68" s="15">
        <f t="shared" si="16"/>
        <v>4819.0852500000001</v>
      </c>
      <c r="J68" s="21"/>
      <c r="K68" s="16"/>
      <c r="L68" s="15">
        <f t="shared" si="17"/>
        <v>4866.9466666666667</v>
      </c>
      <c r="M68" s="73" t="s">
        <v>255</v>
      </c>
      <c r="N68" s="73">
        <v>4675.5010000000002</v>
      </c>
      <c r="O68" s="73">
        <v>10763.579</v>
      </c>
      <c r="P68" s="73">
        <v>3837.261</v>
      </c>
      <c r="Q68" s="73" t="s">
        <v>255</v>
      </c>
    </row>
    <row r="69" spans="1:17" x14ac:dyDescent="0.25">
      <c r="A69" s="125" t="s">
        <v>142</v>
      </c>
      <c r="B69" s="129" t="s">
        <v>52</v>
      </c>
      <c r="C69" s="125" t="str">
        <f t="shared" si="14"/>
        <v>39</v>
      </c>
      <c r="D69" s="130">
        <v>7</v>
      </c>
      <c r="E69" s="125" t="s">
        <v>482</v>
      </c>
      <c r="F69" s="75">
        <f t="shared" si="15"/>
        <v>3948.1309999999999</v>
      </c>
      <c r="G69" s="21"/>
      <c r="H69" s="16"/>
      <c r="I69" s="15">
        <f t="shared" si="16"/>
        <v>3785.3157499999998</v>
      </c>
      <c r="J69" s="21"/>
      <c r="K69" s="16"/>
      <c r="L69" s="15">
        <f t="shared" si="17"/>
        <v>4497.7609999999995</v>
      </c>
      <c r="M69" s="73">
        <v>3948.1309999999999</v>
      </c>
      <c r="N69" s="73">
        <v>1647.98</v>
      </c>
      <c r="O69" s="73">
        <v>6181.9579999999996</v>
      </c>
      <c r="P69" s="73">
        <v>7311.3249999999998</v>
      </c>
      <c r="Q69" s="73" t="s">
        <v>255</v>
      </c>
    </row>
    <row r="70" spans="1:17" x14ac:dyDescent="0.25">
      <c r="A70" s="125" t="s">
        <v>142</v>
      </c>
      <c r="B70" s="129" t="s">
        <v>26</v>
      </c>
      <c r="C70" s="125" t="str">
        <f t="shared" si="14"/>
        <v>04</v>
      </c>
      <c r="D70" s="130">
        <v>1</v>
      </c>
      <c r="E70" s="125" t="s">
        <v>483</v>
      </c>
      <c r="F70" s="75" t="str">
        <f t="shared" si="15"/>
        <v/>
      </c>
      <c r="G70" s="21"/>
      <c r="H70" s="16"/>
      <c r="I70" s="15">
        <f t="shared" si="16"/>
        <v>3011.6605</v>
      </c>
      <c r="J70" s="21"/>
      <c r="K70" s="16"/>
      <c r="L70" s="15">
        <f t="shared" si="17"/>
        <v>4015.5473333333334</v>
      </c>
      <c r="M70" s="73" t="s">
        <v>255</v>
      </c>
      <c r="N70" s="73" t="s">
        <v>255</v>
      </c>
      <c r="O70" s="73" t="s">
        <v>255</v>
      </c>
      <c r="P70" s="73">
        <v>12046.642</v>
      </c>
      <c r="Q70" s="73" t="s">
        <v>255</v>
      </c>
    </row>
    <row r="71" spans="1:17" x14ac:dyDescent="0.25">
      <c r="A71" s="125" t="s">
        <v>142</v>
      </c>
      <c r="B71" s="129" t="s">
        <v>102</v>
      </c>
      <c r="C71" s="125" t="str">
        <f t="shared" si="14"/>
        <v>85</v>
      </c>
      <c r="D71" s="130">
        <v>16</v>
      </c>
      <c r="E71" s="125" t="s">
        <v>484</v>
      </c>
      <c r="F71" s="75">
        <f t="shared" si="15"/>
        <v>889.03</v>
      </c>
      <c r="G71" s="21"/>
      <c r="H71" s="16"/>
      <c r="I71" s="15">
        <f t="shared" si="16"/>
        <v>2827.1669999999999</v>
      </c>
      <c r="J71" s="21"/>
      <c r="K71" s="16"/>
      <c r="L71" s="15">
        <f t="shared" si="17"/>
        <v>3081.7119999999995</v>
      </c>
      <c r="M71" s="73">
        <v>889.03</v>
      </c>
      <c r="N71" s="73">
        <v>2063.5320000000002</v>
      </c>
      <c r="O71" s="73">
        <v>4722.2</v>
      </c>
      <c r="P71" s="73">
        <v>4522.9359999999997</v>
      </c>
      <c r="Q71" s="73" t="s">
        <v>255</v>
      </c>
    </row>
    <row r="72" spans="1:17" x14ac:dyDescent="0.25">
      <c r="A72" s="125" t="s">
        <v>142</v>
      </c>
      <c r="B72" s="129" t="s">
        <v>46</v>
      </c>
      <c r="C72" s="125" t="str">
        <f t="shared" si="14"/>
        <v>87</v>
      </c>
      <c r="D72" s="130">
        <v>17</v>
      </c>
      <c r="E72" s="125" t="s">
        <v>485</v>
      </c>
      <c r="F72" s="75">
        <f t="shared" si="15"/>
        <v>729.16</v>
      </c>
      <c r="G72" s="21"/>
      <c r="H72" s="16"/>
      <c r="I72" s="15">
        <f t="shared" si="16"/>
        <v>4201.2292500000003</v>
      </c>
      <c r="J72" s="21"/>
      <c r="K72" s="16"/>
      <c r="L72" s="15">
        <f t="shared" si="17"/>
        <v>3015.0003333333334</v>
      </c>
      <c r="M72" s="73">
        <v>729.16</v>
      </c>
      <c r="N72" s="73">
        <v>7759.9160000000002</v>
      </c>
      <c r="O72" s="73">
        <v>4356.0550000000003</v>
      </c>
      <c r="P72" s="73">
        <v>4688.9459999999999</v>
      </c>
      <c r="Q72" s="73" t="s">
        <v>255</v>
      </c>
    </row>
    <row r="73" spans="1:17" x14ac:dyDescent="0.25">
      <c r="A73" s="125" t="s">
        <v>142</v>
      </c>
      <c r="B73" s="129" t="s">
        <v>104</v>
      </c>
      <c r="C73" s="125" t="str">
        <f t="shared" si="14"/>
        <v>42</v>
      </c>
      <c r="D73" s="130">
        <v>8</v>
      </c>
      <c r="E73" s="125" t="s">
        <v>486</v>
      </c>
      <c r="F73" s="75">
        <f t="shared" si="15"/>
        <v>939.23900000000003</v>
      </c>
      <c r="G73" s="21"/>
      <c r="H73" s="16"/>
      <c r="I73" s="15">
        <f t="shared" si="16"/>
        <v>2265.8580000000002</v>
      </c>
      <c r="J73" s="21"/>
      <c r="K73" s="16"/>
      <c r="L73" s="15">
        <f t="shared" si="17"/>
        <v>3005.469333333333</v>
      </c>
      <c r="M73" s="73">
        <v>939.23900000000003</v>
      </c>
      <c r="N73" s="73">
        <v>47.024000000000001</v>
      </c>
      <c r="O73" s="73">
        <v>1331.729</v>
      </c>
      <c r="P73" s="73">
        <v>7684.6790000000001</v>
      </c>
      <c r="Q73" s="73" t="s">
        <v>255</v>
      </c>
    </row>
    <row r="74" spans="1:17" x14ac:dyDescent="0.25">
      <c r="A74" s="125" t="s">
        <v>142</v>
      </c>
      <c r="B74" s="129" t="s">
        <v>23</v>
      </c>
      <c r="C74" s="125" t="str">
        <f t="shared" si="14"/>
        <v>90</v>
      </c>
      <c r="D74" s="130">
        <v>18</v>
      </c>
      <c r="E74" s="125" t="s">
        <v>487</v>
      </c>
      <c r="F74" s="75">
        <f t="shared" si="15"/>
        <v>1199.4259999999999</v>
      </c>
      <c r="G74" s="21"/>
      <c r="H74" s="16"/>
      <c r="I74" s="15">
        <f t="shared" si="16"/>
        <v>2654.703</v>
      </c>
      <c r="J74" s="21"/>
      <c r="K74" s="16"/>
      <c r="L74" s="15">
        <f t="shared" si="17"/>
        <v>2824.6656666666663</v>
      </c>
      <c r="M74" s="73">
        <v>1199.4259999999999</v>
      </c>
      <c r="N74" s="73">
        <v>2144.8150000000001</v>
      </c>
      <c r="O74" s="73">
        <v>3383.904</v>
      </c>
      <c r="P74" s="73">
        <v>5090.0929999999998</v>
      </c>
      <c r="Q74" s="73" t="s">
        <v>255</v>
      </c>
    </row>
    <row r="75" spans="1:17" x14ac:dyDescent="0.25">
      <c r="A75" s="125" t="s">
        <v>142</v>
      </c>
      <c r="B75" s="129" t="s">
        <v>39</v>
      </c>
      <c r="C75" s="125" t="str">
        <f t="shared" si="14"/>
        <v>48</v>
      </c>
      <c r="D75" s="130">
        <v>10</v>
      </c>
      <c r="E75" s="125" t="s">
        <v>488</v>
      </c>
      <c r="F75" s="75">
        <f t="shared" si="15"/>
        <v>2873.3139999999999</v>
      </c>
      <c r="G75" s="21"/>
      <c r="H75" s="16"/>
      <c r="I75" s="15">
        <f t="shared" si="16"/>
        <v>2118.8325</v>
      </c>
      <c r="J75" s="21"/>
      <c r="K75" s="16"/>
      <c r="L75" s="15">
        <f t="shared" si="17"/>
        <v>2426.4110000000001</v>
      </c>
      <c r="M75" s="73">
        <v>2873.3139999999999</v>
      </c>
      <c r="N75" s="73">
        <v>1196.097</v>
      </c>
      <c r="O75" s="73">
        <v>2973.5639999999999</v>
      </c>
      <c r="P75" s="73">
        <v>4305.6689999999999</v>
      </c>
      <c r="Q75" s="73" t="s">
        <v>255</v>
      </c>
    </row>
    <row r="76" spans="1:17" x14ac:dyDescent="0.25">
      <c r="A76" s="125" t="s">
        <v>142</v>
      </c>
      <c r="B76" s="129" t="s">
        <v>103</v>
      </c>
      <c r="C76" s="125" t="str">
        <f t="shared" si="14"/>
        <v>08</v>
      </c>
      <c r="D76" s="130">
        <v>2</v>
      </c>
      <c r="E76" s="125" t="s">
        <v>489</v>
      </c>
      <c r="F76" s="75">
        <f t="shared" si="15"/>
        <v>1111.915</v>
      </c>
      <c r="G76" s="21"/>
      <c r="H76" s="16"/>
      <c r="I76" s="15">
        <f t="shared" si="16"/>
        <v>2489.7892499999998</v>
      </c>
      <c r="J76" s="21"/>
      <c r="K76" s="16"/>
      <c r="L76" s="15">
        <f t="shared" si="17"/>
        <v>2197.1440000000002</v>
      </c>
      <c r="M76" s="73">
        <v>1111.915</v>
      </c>
      <c r="N76" s="73">
        <v>3367.7249999999999</v>
      </c>
      <c r="O76" s="73">
        <v>3255.556</v>
      </c>
      <c r="P76" s="73">
        <v>3335.8760000000002</v>
      </c>
      <c r="Q76" s="73" t="s">
        <v>255</v>
      </c>
    </row>
    <row r="77" spans="1:17" x14ac:dyDescent="0.25">
      <c r="A77" s="125" t="s">
        <v>142</v>
      </c>
      <c r="B77" s="129" t="s">
        <v>78</v>
      </c>
      <c r="C77" s="125" t="str">
        <f t="shared" si="14"/>
        <v>40</v>
      </c>
      <c r="D77" s="130">
        <v>7</v>
      </c>
      <c r="E77" s="125" t="s">
        <v>490</v>
      </c>
      <c r="F77" s="75">
        <f t="shared" si="15"/>
        <v>2568.7109999999998</v>
      </c>
      <c r="G77" s="21"/>
      <c r="H77" s="16"/>
      <c r="I77" s="15">
        <f t="shared" si="16"/>
        <v>1946.72775</v>
      </c>
      <c r="J77" s="21"/>
      <c r="K77" s="16"/>
      <c r="L77" s="15">
        <f t="shared" si="17"/>
        <v>2102.3530000000001</v>
      </c>
      <c r="M77" s="73">
        <v>2568.7109999999998</v>
      </c>
      <c r="N77" s="73">
        <v>1479.8520000000001</v>
      </c>
      <c r="O77" s="73">
        <v>3110.5610000000001</v>
      </c>
      <c r="P77" s="73">
        <v>3196.498</v>
      </c>
      <c r="Q77" s="73" t="s">
        <v>255</v>
      </c>
    </row>
    <row r="78" spans="1:17" x14ac:dyDescent="0.25">
      <c r="A78" s="125" t="s">
        <v>142</v>
      </c>
      <c r="B78" s="129" t="s">
        <v>48</v>
      </c>
      <c r="C78" s="125" t="str">
        <f t="shared" si="14"/>
        <v>87</v>
      </c>
      <c r="D78" s="130">
        <v>17</v>
      </c>
      <c r="E78" s="125" t="s">
        <v>491</v>
      </c>
      <c r="F78" s="75">
        <f t="shared" si="15"/>
        <v>2596.9720000000002</v>
      </c>
      <c r="G78" s="21"/>
      <c r="H78" s="16"/>
      <c r="I78" s="15">
        <f t="shared" si="16"/>
        <v>1776.7127500000001</v>
      </c>
      <c r="J78" s="21"/>
      <c r="K78" s="16"/>
      <c r="L78" s="15">
        <f t="shared" si="17"/>
        <v>1983.6606666666667</v>
      </c>
      <c r="M78" s="73">
        <v>2596.9720000000002</v>
      </c>
      <c r="N78" s="73">
        <v>1155.8689999999999</v>
      </c>
      <c r="O78" s="73">
        <v>3339.9389999999999</v>
      </c>
      <c r="P78" s="73">
        <v>2611.0430000000001</v>
      </c>
      <c r="Q78" s="73" t="s">
        <v>255</v>
      </c>
    </row>
    <row r="79" spans="1:17" x14ac:dyDescent="0.25">
      <c r="A79" s="125" t="s">
        <v>142</v>
      </c>
      <c r="B79" s="129" t="s">
        <v>62</v>
      </c>
      <c r="C79" s="125" t="str">
        <f t="shared" si="14"/>
        <v>85</v>
      </c>
      <c r="D79" s="130">
        <v>16</v>
      </c>
      <c r="E79" s="125" t="s">
        <v>492</v>
      </c>
      <c r="F79" s="75" t="str">
        <f t="shared" si="15"/>
        <v/>
      </c>
      <c r="G79" s="21"/>
      <c r="H79" s="16"/>
      <c r="I79" s="15">
        <f t="shared" si="16"/>
        <v>1682.9237500000002</v>
      </c>
      <c r="J79" s="21"/>
      <c r="K79" s="16"/>
      <c r="L79" s="15">
        <f t="shared" si="17"/>
        <v>1910.6923333333334</v>
      </c>
      <c r="M79" s="73" t="s">
        <v>255</v>
      </c>
      <c r="N79" s="73">
        <v>999.61800000000005</v>
      </c>
      <c r="O79" s="73">
        <v>3142.6880000000001</v>
      </c>
      <c r="P79" s="73">
        <v>2589.3890000000001</v>
      </c>
      <c r="Q79" s="73" t="s">
        <v>255</v>
      </c>
    </row>
    <row r="80" spans="1:17" x14ac:dyDescent="0.25">
      <c r="A80" s="125" t="s">
        <v>142</v>
      </c>
      <c r="B80" s="129" t="s">
        <v>8</v>
      </c>
      <c r="C80" s="125" t="str">
        <f t="shared" si="14"/>
        <v>75</v>
      </c>
      <c r="D80" s="130">
        <v>15</v>
      </c>
      <c r="E80" s="125" t="s">
        <v>493</v>
      </c>
      <c r="F80" s="75">
        <f t="shared" si="15"/>
        <v>1386.326</v>
      </c>
      <c r="G80" s="21"/>
      <c r="H80" s="16"/>
      <c r="I80" s="15">
        <f t="shared" si="16"/>
        <v>1686.463</v>
      </c>
      <c r="J80" s="21"/>
      <c r="K80" s="16"/>
      <c r="L80" s="15">
        <f t="shared" si="17"/>
        <v>1858.0349999999999</v>
      </c>
      <c r="M80" s="73">
        <v>1386.326</v>
      </c>
      <c r="N80" s="73">
        <v>1171.7470000000001</v>
      </c>
      <c r="O80" s="73">
        <v>4087.4580000000001</v>
      </c>
      <c r="P80" s="73">
        <v>1486.6469999999999</v>
      </c>
      <c r="Q80" s="73" t="s">
        <v>255</v>
      </c>
    </row>
    <row r="81" spans="1:17" x14ac:dyDescent="0.25">
      <c r="A81" s="125" t="s">
        <v>142</v>
      </c>
      <c r="B81" s="129" t="s">
        <v>76</v>
      </c>
      <c r="C81" s="125" t="str">
        <f t="shared" si="14"/>
        <v>42</v>
      </c>
      <c r="D81" s="130">
        <v>8</v>
      </c>
      <c r="E81" s="125" t="s">
        <v>494</v>
      </c>
      <c r="F81" s="75">
        <f t="shared" si="15"/>
        <v>1241.9559999999999</v>
      </c>
      <c r="G81" s="21"/>
      <c r="H81" s="16"/>
      <c r="I81" s="15">
        <f t="shared" si="16"/>
        <v>2001.9717500000002</v>
      </c>
      <c r="J81" s="21"/>
      <c r="K81" s="16"/>
      <c r="L81" s="15">
        <f t="shared" si="17"/>
        <v>1702.6973333333335</v>
      </c>
      <c r="M81" s="73">
        <v>1241.9559999999999</v>
      </c>
      <c r="N81" s="73">
        <v>2899.7950000000001</v>
      </c>
      <c r="O81" s="73">
        <v>2796.62</v>
      </c>
      <c r="P81" s="73">
        <v>2311.4720000000002</v>
      </c>
      <c r="Q81" s="73" t="s">
        <v>255</v>
      </c>
    </row>
    <row r="82" spans="1:17" x14ac:dyDescent="0.25">
      <c r="A82" s="125" t="s">
        <v>142</v>
      </c>
      <c r="B82" s="129" t="s">
        <v>107</v>
      </c>
      <c r="C82" s="125" t="str">
        <f t="shared" si="14"/>
        <v>85</v>
      </c>
      <c r="D82" s="130">
        <v>16</v>
      </c>
      <c r="E82" s="125" t="s">
        <v>495</v>
      </c>
      <c r="F82" s="75">
        <f t="shared" si="15"/>
        <v>1090.4549999999999</v>
      </c>
      <c r="G82" s="21"/>
      <c r="H82" s="16"/>
      <c r="I82" s="15">
        <f t="shared" si="16"/>
        <v>1628.29925</v>
      </c>
      <c r="J82" s="21"/>
      <c r="K82" s="16"/>
      <c r="L82" s="15">
        <f t="shared" si="17"/>
        <v>1634.4713333333332</v>
      </c>
      <c r="M82" s="73">
        <v>1090.4549999999999</v>
      </c>
      <c r="N82" s="73">
        <v>1609.7829999999999</v>
      </c>
      <c r="O82" s="73">
        <v>1645.5519999999999</v>
      </c>
      <c r="P82" s="73">
        <v>3257.8620000000001</v>
      </c>
      <c r="Q82" s="73" t="s">
        <v>255</v>
      </c>
    </row>
    <row r="83" spans="1:17" x14ac:dyDescent="0.25">
      <c r="A83" s="125" t="s">
        <v>142</v>
      </c>
      <c r="B83" s="129" t="s">
        <v>91</v>
      </c>
      <c r="C83" s="125" t="str">
        <f t="shared" si="14"/>
        <v>40</v>
      </c>
      <c r="D83" s="130">
        <v>7</v>
      </c>
      <c r="E83" s="125" t="s">
        <v>496</v>
      </c>
      <c r="F83" s="75">
        <f t="shared" si="15"/>
        <v>1520.442</v>
      </c>
      <c r="G83" s="21"/>
      <c r="H83" s="16"/>
      <c r="I83" s="15">
        <f t="shared" si="16"/>
        <v>720.24400000000003</v>
      </c>
      <c r="J83" s="21"/>
      <c r="K83" s="16"/>
      <c r="L83" s="15">
        <f t="shared" si="17"/>
        <v>868.35266666666666</v>
      </c>
      <c r="M83" s="73">
        <v>1520.442</v>
      </c>
      <c r="N83" s="73">
        <v>275.91800000000001</v>
      </c>
      <c r="O83" s="73">
        <v>816.12699999999995</v>
      </c>
      <c r="P83" s="73">
        <v>1788.931</v>
      </c>
      <c r="Q83" s="73" t="s">
        <v>255</v>
      </c>
    </row>
    <row r="84" spans="1:17" x14ac:dyDescent="0.25">
      <c r="A84" s="125" t="s">
        <v>142</v>
      </c>
      <c r="B84" s="129" t="s">
        <v>53</v>
      </c>
      <c r="C84" s="125" t="str">
        <f t="shared" si="14"/>
        <v>12</v>
      </c>
      <c r="D84" s="130">
        <v>2</v>
      </c>
      <c r="E84" s="125" t="s">
        <v>414</v>
      </c>
      <c r="F84" s="75">
        <f t="shared" si="15"/>
        <v>534.93600000000004</v>
      </c>
      <c r="G84" s="21"/>
      <c r="H84" s="16"/>
      <c r="I84" s="15">
        <f t="shared" si="16"/>
        <v>413.74849999999998</v>
      </c>
      <c r="J84" s="21"/>
      <c r="K84" s="16"/>
      <c r="L84" s="15">
        <f t="shared" si="17"/>
        <v>551.66466666666668</v>
      </c>
      <c r="M84" s="73">
        <v>534.93600000000004</v>
      </c>
      <c r="N84" s="73" t="s">
        <v>255</v>
      </c>
      <c r="O84" s="73">
        <v>547.15599999999995</v>
      </c>
      <c r="P84" s="73">
        <v>1107.838</v>
      </c>
      <c r="Q84" s="73" t="s">
        <v>255</v>
      </c>
    </row>
    <row r="85" spans="1:17" x14ac:dyDescent="0.25">
      <c r="A85" s="125" t="s">
        <v>142</v>
      </c>
      <c r="B85" s="129" t="s">
        <v>65</v>
      </c>
      <c r="C85" s="125" t="str">
        <f t="shared" si="14"/>
        <v>91</v>
      </c>
      <c r="D85" s="130">
        <v>18</v>
      </c>
      <c r="E85" s="125" t="s">
        <v>497</v>
      </c>
      <c r="F85" s="75">
        <f t="shared" si="15"/>
        <v>200.416</v>
      </c>
      <c r="G85" s="21"/>
      <c r="H85" s="16"/>
      <c r="I85" s="15">
        <f t="shared" si="16"/>
        <v>366.548</v>
      </c>
      <c r="J85" s="21"/>
      <c r="K85" s="16"/>
      <c r="L85" s="15">
        <f t="shared" si="17"/>
        <v>431.59766666666673</v>
      </c>
      <c r="M85" s="73">
        <v>200.416</v>
      </c>
      <c r="N85" s="73">
        <v>171.399</v>
      </c>
      <c r="O85" s="73">
        <v>588.18200000000002</v>
      </c>
      <c r="P85" s="73">
        <v>706.61099999999999</v>
      </c>
      <c r="Q85" s="73" t="s">
        <v>255</v>
      </c>
    </row>
    <row r="86" spans="1:17" x14ac:dyDescent="0.25">
      <c r="A86" s="125" t="s">
        <v>142</v>
      </c>
      <c r="B86" s="129" t="s">
        <v>61</v>
      </c>
      <c r="C86" s="125" t="str">
        <f t="shared" si="14"/>
        <v>04</v>
      </c>
      <c r="D86" s="130">
        <v>1</v>
      </c>
      <c r="E86" s="125" t="s">
        <v>498</v>
      </c>
      <c r="F86" s="75">
        <f t="shared" si="15"/>
        <v>11.664</v>
      </c>
      <c r="G86" s="21"/>
      <c r="H86" s="16"/>
      <c r="I86" s="15">
        <f t="shared" si="16"/>
        <v>181.69925000000001</v>
      </c>
      <c r="J86" s="21"/>
      <c r="K86" s="16"/>
      <c r="L86" s="15">
        <f t="shared" si="17"/>
        <v>229.79566666666665</v>
      </c>
      <c r="M86" s="73">
        <v>11.664</v>
      </c>
      <c r="N86" s="73">
        <v>37.409999999999997</v>
      </c>
      <c r="O86" s="73">
        <v>282.70100000000002</v>
      </c>
      <c r="P86" s="73">
        <v>406.68599999999998</v>
      </c>
      <c r="Q86" s="73" t="s">
        <v>255</v>
      </c>
    </row>
    <row r="87" spans="1:17" x14ac:dyDescent="0.25">
      <c r="A87" s="125" t="s">
        <v>142</v>
      </c>
      <c r="B87" s="129" t="s">
        <v>28</v>
      </c>
      <c r="C87" s="125" t="str">
        <f t="shared" si="14"/>
        <v>25</v>
      </c>
      <c r="D87" s="130">
        <v>5</v>
      </c>
      <c r="E87" s="125" t="s">
        <v>499</v>
      </c>
      <c r="F87" s="75">
        <f t="shared" si="15"/>
        <v>62.698999999999998</v>
      </c>
      <c r="G87" s="21"/>
      <c r="H87" s="16"/>
      <c r="I87" s="15">
        <f t="shared" si="16"/>
        <v>127.23625000000001</v>
      </c>
      <c r="J87" s="21"/>
      <c r="K87" s="16"/>
      <c r="L87" s="15">
        <f t="shared" si="17"/>
        <v>167.70033333333333</v>
      </c>
      <c r="M87" s="73">
        <v>62.698999999999998</v>
      </c>
      <c r="N87" s="73">
        <v>5.8440000000000003</v>
      </c>
      <c r="O87" s="73">
        <v>171.893</v>
      </c>
      <c r="P87" s="73">
        <v>331.20800000000003</v>
      </c>
      <c r="Q87" s="73" t="s">
        <v>255</v>
      </c>
    </row>
    <row r="88" spans="1:17" x14ac:dyDescent="0.25">
      <c r="A88" s="125" t="s">
        <v>142</v>
      </c>
      <c r="B88" s="129" t="s">
        <v>101</v>
      </c>
      <c r="C88" s="125" t="str">
        <f t="shared" si="14"/>
        <v>85</v>
      </c>
      <c r="D88" s="130">
        <v>16</v>
      </c>
      <c r="E88" s="125" t="s">
        <v>500</v>
      </c>
      <c r="F88" s="75">
        <f t="shared" si="15"/>
        <v>21.832000000000001</v>
      </c>
      <c r="G88" s="21"/>
      <c r="H88" s="16"/>
      <c r="I88" s="15">
        <f t="shared" si="16"/>
        <v>117.78449999999999</v>
      </c>
      <c r="J88" s="21"/>
      <c r="K88" s="16"/>
      <c r="L88" s="15">
        <f t="shared" si="17"/>
        <v>129.06133333333335</v>
      </c>
      <c r="M88" s="73">
        <v>21.832000000000001</v>
      </c>
      <c r="N88" s="73">
        <v>83.953999999999994</v>
      </c>
      <c r="O88" s="73">
        <v>8.3089999999999993</v>
      </c>
      <c r="P88" s="73">
        <v>378.875</v>
      </c>
      <c r="Q88" s="73" t="s">
        <v>255</v>
      </c>
    </row>
    <row r="89" spans="1:17" x14ac:dyDescent="0.25">
      <c r="A89" s="125" t="s">
        <v>142</v>
      </c>
      <c r="B89" s="129" t="s">
        <v>72</v>
      </c>
      <c r="C89" s="125" t="str">
        <f t="shared" si="14"/>
        <v>27</v>
      </c>
      <c r="D89" s="130">
        <v>5</v>
      </c>
      <c r="E89" s="125" t="s">
        <v>501</v>
      </c>
      <c r="F89" s="75" t="str">
        <f t="shared" si="15"/>
        <v/>
      </c>
      <c r="G89" s="21"/>
      <c r="H89" s="16"/>
      <c r="I89" s="15">
        <f t="shared" si="16"/>
        <v>79.057249999999996</v>
      </c>
      <c r="J89" s="21"/>
      <c r="K89" s="16"/>
      <c r="L89" s="15">
        <f t="shared" si="17"/>
        <v>105.40966666666667</v>
      </c>
      <c r="M89" s="73" t="s">
        <v>255</v>
      </c>
      <c r="N89" s="73" t="s">
        <v>255</v>
      </c>
      <c r="O89" s="73" t="s">
        <v>255</v>
      </c>
      <c r="P89" s="73">
        <v>316.22899999999998</v>
      </c>
      <c r="Q89" s="73" t="s">
        <v>255</v>
      </c>
    </row>
    <row r="90" spans="1:17" x14ac:dyDescent="0.25">
      <c r="A90" s="125" t="s">
        <v>142</v>
      </c>
      <c r="B90" s="129" t="s">
        <v>13</v>
      </c>
      <c r="C90" s="125" t="str">
        <f t="shared" si="14"/>
        <v>04</v>
      </c>
      <c r="D90" s="130">
        <v>1</v>
      </c>
      <c r="E90" s="125" t="s">
        <v>429</v>
      </c>
      <c r="F90" s="75">
        <f t="shared" si="15"/>
        <v>154.26900000000001</v>
      </c>
      <c r="G90" s="21"/>
      <c r="H90" s="16"/>
      <c r="I90" s="15">
        <f t="shared" si="16"/>
        <v>73.83175</v>
      </c>
      <c r="J90" s="21"/>
      <c r="K90" s="16"/>
      <c r="L90" s="15">
        <f t="shared" si="17"/>
        <v>77.691000000000003</v>
      </c>
      <c r="M90" s="73">
        <v>154.26900000000001</v>
      </c>
      <c r="N90" s="73">
        <v>62.253999999999998</v>
      </c>
      <c r="O90" s="73">
        <v>144.37700000000001</v>
      </c>
      <c r="P90" s="73">
        <v>88.695999999999998</v>
      </c>
      <c r="Q90" s="73" t="s">
        <v>255</v>
      </c>
    </row>
    <row r="91" spans="1:17" x14ac:dyDescent="0.25">
      <c r="A91" s="125" t="s">
        <v>142</v>
      </c>
      <c r="B91" s="129" t="s">
        <v>97</v>
      </c>
      <c r="C91" s="125" t="str">
        <f t="shared" si="14"/>
        <v>03</v>
      </c>
      <c r="D91" s="130">
        <v>1</v>
      </c>
      <c r="E91" s="125" t="s">
        <v>502</v>
      </c>
      <c r="F91" s="75" t="str">
        <f t="shared" si="15"/>
        <v/>
      </c>
      <c r="G91" s="21"/>
      <c r="H91" s="16"/>
      <c r="I91" s="15">
        <f t="shared" si="16"/>
        <v>2.15</v>
      </c>
      <c r="J91" s="21"/>
      <c r="K91" s="16"/>
      <c r="L91" s="15">
        <f t="shared" si="17"/>
        <v>2.8666666666666667</v>
      </c>
      <c r="M91" s="73" t="s">
        <v>255</v>
      </c>
      <c r="N91" s="73" t="s">
        <v>255</v>
      </c>
      <c r="O91" s="73">
        <v>8.6</v>
      </c>
      <c r="P91" s="73" t="s">
        <v>255</v>
      </c>
      <c r="Q91" s="73" t="s">
        <v>255</v>
      </c>
    </row>
    <row r="92" spans="1:17" x14ac:dyDescent="0.25">
      <c r="A92" s="125" t="s">
        <v>142</v>
      </c>
      <c r="B92" s="129" t="s">
        <v>108</v>
      </c>
      <c r="C92" s="125" t="str">
        <f t="shared" si="14"/>
        <v>95</v>
      </c>
      <c r="D92" s="130">
        <v>20</v>
      </c>
      <c r="E92" s="125" t="s">
        <v>503</v>
      </c>
      <c r="F92" s="75">
        <f t="shared" si="15"/>
        <v>0.48</v>
      </c>
      <c r="G92" s="21"/>
      <c r="H92" s="16"/>
      <c r="I92" s="15">
        <f t="shared" si="16"/>
        <v>2.1524999999999999</v>
      </c>
      <c r="J92" s="21"/>
      <c r="K92" s="16"/>
      <c r="L92" s="15">
        <f t="shared" si="17"/>
        <v>2.7166666666666668</v>
      </c>
      <c r="M92" s="73">
        <v>0.48</v>
      </c>
      <c r="N92" s="73">
        <v>0.46</v>
      </c>
      <c r="O92" s="73">
        <v>5.03</v>
      </c>
      <c r="P92" s="73">
        <v>3.12</v>
      </c>
      <c r="Q92" s="73" t="s">
        <v>255</v>
      </c>
    </row>
    <row r="93" spans="1:17" x14ac:dyDescent="0.25">
      <c r="A93" s="125" t="s">
        <v>142</v>
      </c>
      <c r="B93" s="129" t="s">
        <v>89</v>
      </c>
      <c r="C93" s="125" t="str">
        <f t="shared" ref="C93:C102" si="18">LEFT(B93,2)</f>
        <v>02</v>
      </c>
      <c r="D93" s="130">
        <v>1</v>
      </c>
      <c r="E93" s="125" t="s">
        <v>504</v>
      </c>
      <c r="F93" s="75" t="str">
        <f t="shared" ref="F93:F102" si="19">+M93</f>
        <v/>
      </c>
      <c r="G93" s="21"/>
      <c r="H93" s="16"/>
      <c r="I93" s="15">
        <f t="shared" ref="I93:I102" si="20">SUM(N93:Q93)/4</f>
        <v>0.86024999999999996</v>
      </c>
      <c r="J93" s="21"/>
      <c r="K93" s="16"/>
      <c r="L93" s="15">
        <f t="shared" ref="L93:L102" si="21">SUM(O93:Q93)/3</f>
        <v>1.147</v>
      </c>
      <c r="M93" s="73" t="s">
        <v>255</v>
      </c>
      <c r="N93" s="73" t="s">
        <v>255</v>
      </c>
      <c r="O93" s="73" t="s">
        <v>255</v>
      </c>
      <c r="P93" s="73">
        <v>3.4409999999999998</v>
      </c>
      <c r="Q93" s="73" t="s">
        <v>255</v>
      </c>
    </row>
    <row r="94" spans="1:17" x14ac:dyDescent="0.25">
      <c r="A94" s="125" t="s">
        <v>142</v>
      </c>
      <c r="B94" s="129" t="s">
        <v>111</v>
      </c>
      <c r="C94" s="125" t="str">
        <f t="shared" si="18"/>
        <v>01</v>
      </c>
      <c r="D94" s="130">
        <v>1</v>
      </c>
      <c r="E94" s="125" t="s">
        <v>505</v>
      </c>
      <c r="F94" s="75">
        <f t="shared" si="19"/>
        <v>1026.8040000000001</v>
      </c>
      <c r="G94" s="21"/>
      <c r="H94" s="16"/>
      <c r="I94" s="15">
        <f t="shared" si="20"/>
        <v>0</v>
      </c>
      <c r="J94" s="21"/>
      <c r="K94" s="16"/>
      <c r="L94" s="15">
        <f t="shared" si="21"/>
        <v>0</v>
      </c>
      <c r="M94" s="73">
        <v>1026.8040000000001</v>
      </c>
      <c r="N94" s="73" t="s">
        <v>255</v>
      </c>
      <c r="O94" s="73" t="s">
        <v>255</v>
      </c>
      <c r="P94" s="73" t="s">
        <v>255</v>
      </c>
      <c r="Q94" s="73" t="s">
        <v>255</v>
      </c>
    </row>
    <row r="95" spans="1:17" x14ac:dyDescent="0.25">
      <c r="A95" s="125" t="s">
        <v>142</v>
      </c>
      <c r="B95" s="129" t="s">
        <v>67</v>
      </c>
      <c r="C95" s="125" t="str">
        <f t="shared" si="18"/>
        <v>02</v>
      </c>
      <c r="D95" s="130">
        <v>1</v>
      </c>
      <c r="E95" s="125" t="s">
        <v>506</v>
      </c>
      <c r="F95" s="75">
        <f t="shared" si="19"/>
        <v>6.8490000000000002</v>
      </c>
      <c r="G95" s="21"/>
      <c r="H95" s="16"/>
      <c r="I95" s="15">
        <f t="shared" si="20"/>
        <v>0</v>
      </c>
      <c r="J95" s="21"/>
      <c r="K95" s="16"/>
      <c r="L95" s="15">
        <f t="shared" si="21"/>
        <v>0</v>
      </c>
      <c r="M95" s="73">
        <v>6.8490000000000002</v>
      </c>
      <c r="N95" s="73" t="s">
        <v>255</v>
      </c>
      <c r="O95" s="73" t="s">
        <v>255</v>
      </c>
      <c r="P95" s="73" t="s">
        <v>255</v>
      </c>
      <c r="Q95" s="73" t="s">
        <v>255</v>
      </c>
    </row>
    <row r="96" spans="1:17" x14ac:dyDescent="0.25">
      <c r="A96" s="125" t="s">
        <v>142</v>
      </c>
      <c r="B96" s="129" t="s">
        <v>14</v>
      </c>
      <c r="C96" s="125" t="str">
        <f t="shared" si="18"/>
        <v>09</v>
      </c>
      <c r="D96" s="130">
        <v>2</v>
      </c>
      <c r="E96" s="125" t="s">
        <v>507</v>
      </c>
      <c r="F96" s="75">
        <f t="shared" si="19"/>
        <v>4169.8950000000004</v>
      </c>
      <c r="G96" s="21"/>
      <c r="H96" s="16"/>
      <c r="I96" s="15">
        <f t="shared" si="20"/>
        <v>0</v>
      </c>
      <c r="J96" s="21"/>
      <c r="K96" s="16"/>
      <c r="L96" s="15">
        <f t="shared" si="21"/>
        <v>0</v>
      </c>
      <c r="M96" s="73">
        <v>4169.8950000000004</v>
      </c>
      <c r="N96" s="73" t="s">
        <v>255</v>
      </c>
      <c r="O96" s="73" t="s">
        <v>255</v>
      </c>
      <c r="P96" s="73" t="s">
        <v>255</v>
      </c>
      <c r="Q96" s="73" t="s">
        <v>255</v>
      </c>
    </row>
    <row r="97" spans="1:17" x14ac:dyDescent="0.25">
      <c r="A97" s="125" t="s">
        <v>142</v>
      </c>
      <c r="B97" s="129" t="s">
        <v>41</v>
      </c>
      <c r="C97" s="125" t="str">
        <f t="shared" si="18"/>
        <v>25</v>
      </c>
      <c r="D97" s="130">
        <v>5</v>
      </c>
      <c r="E97" s="125" t="s">
        <v>508</v>
      </c>
      <c r="F97" s="75">
        <f t="shared" si="19"/>
        <v>28889.05</v>
      </c>
      <c r="G97" s="21"/>
      <c r="H97" s="16"/>
      <c r="I97" s="15">
        <f t="shared" si="20"/>
        <v>0</v>
      </c>
      <c r="J97" s="21"/>
      <c r="K97" s="16"/>
      <c r="L97" s="15">
        <f t="shared" si="21"/>
        <v>0</v>
      </c>
      <c r="M97" s="73">
        <v>28889.05</v>
      </c>
      <c r="N97" s="73" t="s">
        <v>255</v>
      </c>
      <c r="O97" s="73" t="s">
        <v>255</v>
      </c>
      <c r="P97" s="73" t="s">
        <v>255</v>
      </c>
      <c r="Q97" s="73" t="s">
        <v>255</v>
      </c>
    </row>
    <row r="98" spans="1:17" x14ac:dyDescent="0.25">
      <c r="A98" s="125" t="s">
        <v>142</v>
      </c>
      <c r="B98" s="129" t="s">
        <v>55</v>
      </c>
      <c r="C98" s="125" t="str">
        <f t="shared" si="18"/>
        <v>30</v>
      </c>
      <c r="D98" s="130">
        <v>6</v>
      </c>
      <c r="E98" s="125" t="s">
        <v>509</v>
      </c>
      <c r="F98" s="75">
        <f t="shared" si="19"/>
        <v>19670.526000000002</v>
      </c>
      <c r="G98" s="21"/>
      <c r="H98" s="16"/>
      <c r="I98" s="15">
        <f t="shared" si="20"/>
        <v>0</v>
      </c>
      <c r="J98" s="21"/>
      <c r="K98" s="16"/>
      <c r="L98" s="15">
        <f t="shared" si="21"/>
        <v>0</v>
      </c>
      <c r="M98" s="73">
        <v>19670.526000000002</v>
      </c>
      <c r="N98" s="73" t="s">
        <v>255</v>
      </c>
      <c r="O98" s="73" t="s">
        <v>255</v>
      </c>
      <c r="P98" s="73" t="s">
        <v>255</v>
      </c>
      <c r="Q98" s="73" t="s">
        <v>255</v>
      </c>
    </row>
    <row r="99" spans="1:17" x14ac:dyDescent="0.25">
      <c r="A99" s="125" t="s">
        <v>142</v>
      </c>
      <c r="B99" s="129" t="s">
        <v>66</v>
      </c>
      <c r="C99" s="125" t="str">
        <f t="shared" si="18"/>
        <v>48</v>
      </c>
      <c r="D99" s="130">
        <v>10</v>
      </c>
      <c r="E99" s="125" t="s">
        <v>510</v>
      </c>
      <c r="F99" s="75">
        <f t="shared" si="19"/>
        <v>11310.166999999999</v>
      </c>
      <c r="G99" s="21"/>
      <c r="H99" s="16"/>
      <c r="I99" s="15">
        <f t="shared" si="20"/>
        <v>0</v>
      </c>
      <c r="J99" s="21"/>
      <c r="K99" s="16"/>
      <c r="L99" s="15">
        <f t="shared" si="21"/>
        <v>0</v>
      </c>
      <c r="M99" s="73">
        <v>11310.166999999999</v>
      </c>
      <c r="N99" s="73" t="s">
        <v>255</v>
      </c>
      <c r="O99" s="73" t="s">
        <v>255</v>
      </c>
      <c r="P99" s="73" t="s">
        <v>255</v>
      </c>
      <c r="Q99" s="73" t="s">
        <v>255</v>
      </c>
    </row>
    <row r="100" spans="1:17" x14ac:dyDescent="0.25">
      <c r="A100" s="125" t="s">
        <v>142</v>
      </c>
      <c r="B100" s="129" t="s">
        <v>99</v>
      </c>
      <c r="C100" s="125" t="str">
        <f t="shared" si="18"/>
        <v>50</v>
      </c>
      <c r="D100" s="130">
        <v>11</v>
      </c>
      <c r="E100" s="125" t="s">
        <v>511</v>
      </c>
      <c r="F100" s="75">
        <f t="shared" si="19"/>
        <v>71.599999999999994</v>
      </c>
      <c r="G100" s="21"/>
      <c r="H100" s="16"/>
      <c r="I100" s="15">
        <f t="shared" si="20"/>
        <v>0</v>
      </c>
      <c r="J100" s="21"/>
      <c r="K100" s="16"/>
      <c r="L100" s="15">
        <f t="shared" si="21"/>
        <v>0</v>
      </c>
      <c r="M100" s="73">
        <v>71.599999999999994</v>
      </c>
      <c r="N100" s="73" t="s">
        <v>255</v>
      </c>
      <c r="O100" s="73" t="s">
        <v>255</v>
      </c>
      <c r="P100" s="73" t="s">
        <v>255</v>
      </c>
      <c r="Q100" s="73" t="s">
        <v>255</v>
      </c>
    </row>
    <row r="101" spans="1:17" x14ac:dyDescent="0.25">
      <c r="A101" s="125" t="s">
        <v>142</v>
      </c>
      <c r="B101" s="129" t="s">
        <v>31</v>
      </c>
      <c r="C101" s="125" t="str">
        <f t="shared" si="18"/>
        <v>85</v>
      </c>
      <c r="D101" s="130">
        <v>16</v>
      </c>
      <c r="E101" s="125" t="s">
        <v>512</v>
      </c>
      <c r="F101" s="75">
        <f t="shared" si="19"/>
        <v>1104.2139999999999</v>
      </c>
      <c r="G101" s="21"/>
      <c r="H101" s="16"/>
      <c r="I101" s="15">
        <f t="shared" si="20"/>
        <v>0</v>
      </c>
      <c r="J101" s="21"/>
      <c r="K101" s="16"/>
      <c r="L101" s="15">
        <f t="shared" si="21"/>
        <v>0</v>
      </c>
      <c r="M101" s="73">
        <v>1104.2139999999999</v>
      </c>
      <c r="N101" s="73" t="s">
        <v>255</v>
      </c>
      <c r="O101" s="73" t="s">
        <v>255</v>
      </c>
      <c r="P101" s="73" t="s">
        <v>255</v>
      </c>
      <c r="Q101" s="73" t="s">
        <v>255</v>
      </c>
    </row>
    <row r="102" spans="1:17" x14ac:dyDescent="0.25">
      <c r="A102" s="125" t="s">
        <v>142</v>
      </c>
      <c r="B102" s="129" t="s">
        <v>17</v>
      </c>
      <c r="C102" s="125" t="str">
        <f t="shared" si="18"/>
        <v>97</v>
      </c>
      <c r="D102" s="130">
        <v>21</v>
      </c>
      <c r="E102" s="125" t="s">
        <v>513</v>
      </c>
      <c r="F102" s="75">
        <f t="shared" si="19"/>
        <v>409105.32299999997</v>
      </c>
      <c r="G102" s="21"/>
      <c r="H102" s="16"/>
      <c r="I102" s="15">
        <f t="shared" si="20"/>
        <v>0</v>
      </c>
      <c r="J102" s="21"/>
      <c r="K102" s="16"/>
      <c r="L102" s="15">
        <f t="shared" si="21"/>
        <v>0</v>
      </c>
      <c r="M102" s="73">
        <v>409105.32299999997</v>
      </c>
      <c r="N102" s="73" t="s">
        <v>255</v>
      </c>
      <c r="O102" s="73" t="s">
        <v>255</v>
      </c>
      <c r="P102" s="73" t="s">
        <v>255</v>
      </c>
      <c r="Q102" s="73" t="s">
        <v>255</v>
      </c>
    </row>
  </sheetData>
  <autoFilter ref="B28:S102">
    <sortState ref="B28:S101">
      <sortCondition descending="1" ref="L27"/>
    </sortState>
  </autoFilter>
  <sortState ref="A30:X5202">
    <sortCondition descending="1" ref="R30:R5202"/>
  </sortState>
  <mergeCells count="14">
    <mergeCell ref="A4:A5"/>
    <mergeCell ref="B4:B5"/>
    <mergeCell ref="C4:C5"/>
    <mergeCell ref="D4:D5"/>
    <mergeCell ref="E4:E5"/>
    <mergeCell ref="F4:H4"/>
    <mergeCell ref="B3:Q3"/>
    <mergeCell ref="I4:K4"/>
    <mergeCell ref="O4:O5"/>
    <mergeCell ref="P4:P5"/>
    <mergeCell ref="Q4:Q5"/>
    <mergeCell ref="M4:M5"/>
    <mergeCell ref="N4:N5"/>
    <mergeCell ref="L4:L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83"/>
  <sheetViews>
    <sheetView showGridLines="0" workbookViewId="0">
      <pane ySplit="6" topLeftCell="A7" activePane="bottomLeft" state="frozen"/>
      <selection pane="bottomLeft" activeCell="A7" sqref="A7"/>
    </sheetView>
  </sheetViews>
  <sheetFormatPr defaultColWidth="9.28515625" defaultRowHeight="12" x14ac:dyDescent="0.25"/>
  <cols>
    <col min="1" max="2" width="9.28515625" style="1"/>
    <col min="3" max="3" width="20" style="1" bestFit="1" customWidth="1"/>
    <col min="4" max="4" width="7.28515625" style="1" customWidth="1"/>
    <col min="5" max="5" width="12.42578125" style="1" customWidth="1"/>
    <col min="6" max="6" width="11.42578125" style="12" bestFit="1" customWidth="1"/>
    <col min="7" max="8" width="11.42578125" style="1" bestFit="1" customWidth="1"/>
    <col min="9" max="9" width="13" style="1" bestFit="1" customWidth="1"/>
    <col min="10" max="10" width="12.42578125" style="1" bestFit="1" customWidth="1"/>
    <col min="11" max="11" width="13" style="1" bestFit="1" customWidth="1"/>
    <col min="12" max="12" width="15.85546875" style="1" customWidth="1"/>
    <col min="13" max="16384" width="9.28515625" style="1"/>
  </cols>
  <sheetData>
    <row r="1" spans="1:12" ht="15" x14ac:dyDescent="0.2">
      <c r="A1" s="31" t="s">
        <v>251</v>
      </c>
    </row>
    <row r="2" spans="1:12" s="47" customFormat="1" x14ac:dyDescent="0.2">
      <c r="A2" s="47" t="s">
        <v>241</v>
      </c>
      <c r="B2" s="65" t="s">
        <v>254</v>
      </c>
      <c r="F2" s="48"/>
    </row>
    <row r="3" spans="1:12" s="2" customFormat="1" ht="24" x14ac:dyDescent="0.2">
      <c r="A3" s="11" t="s">
        <v>154</v>
      </c>
      <c r="B3" s="11" t="s">
        <v>155</v>
      </c>
      <c r="C3" s="11" t="s">
        <v>156</v>
      </c>
      <c r="D3" s="26"/>
      <c r="E3" s="11" t="s">
        <v>157</v>
      </c>
      <c r="F3" s="79" t="s">
        <v>278</v>
      </c>
      <c r="G3" s="11" t="s">
        <v>158</v>
      </c>
      <c r="H3" s="11" t="s">
        <v>159</v>
      </c>
      <c r="I3" s="11" t="s">
        <v>160</v>
      </c>
      <c r="J3" s="11" t="s">
        <v>161</v>
      </c>
      <c r="K3" s="11" t="s">
        <v>162</v>
      </c>
    </row>
    <row r="4" spans="1:12" s="2" customFormat="1" x14ac:dyDescent="0.2">
      <c r="A4" s="4"/>
      <c r="B4" s="4"/>
      <c r="C4" s="4"/>
      <c r="D4" s="4"/>
      <c r="E4" s="4"/>
      <c r="F4" s="13"/>
      <c r="G4" s="36">
        <f>(COUNTIF(G7:G10001,"&gt;0")-2)</f>
        <v>55</v>
      </c>
      <c r="H4" s="36">
        <f>(COUNTIF(H7:H10001,"&gt;0")-1)</f>
        <v>58</v>
      </c>
      <c r="I4" s="36">
        <f>(COUNTIF(I7:I10001,"&gt;0")-1)</f>
        <v>61</v>
      </c>
      <c r="J4" s="36">
        <f>(COUNTIF(J7:J10001,"&gt;0")-1)</f>
        <v>72</v>
      </c>
      <c r="K4" s="36">
        <f>(COUNTIF(K7:K10001,"&gt;0")-2)</f>
        <v>7</v>
      </c>
    </row>
    <row r="5" spans="1:12" s="2" customFormat="1" x14ac:dyDescent="0.2">
      <c r="A5" s="4"/>
      <c r="B5" s="4"/>
      <c r="C5" s="4"/>
      <c r="D5" s="4"/>
      <c r="E5" s="4"/>
      <c r="F5" s="123">
        <f>SUBTOTAL(9,F7:F61)</f>
        <v>5916514.9723333307</v>
      </c>
      <c r="G5" s="36"/>
      <c r="H5" s="36"/>
      <c r="I5" s="123">
        <f>SUBTOTAL(9,I7:I61)</f>
        <v>5154249.8669999996</v>
      </c>
      <c r="J5" s="123">
        <f>SUBTOTAL(9,J7:J61)</f>
        <v>6390310.9490000056</v>
      </c>
      <c r="K5" s="123">
        <f>SUBTOTAL(9,K7:K61)</f>
        <v>6204984.1009999989</v>
      </c>
      <c r="L5" s="58"/>
    </row>
    <row r="6" spans="1:12" s="2" customFormat="1" x14ac:dyDescent="0.2">
      <c r="A6" s="44"/>
      <c r="B6" s="44"/>
      <c r="C6" s="44"/>
      <c r="D6" s="44"/>
      <c r="E6" s="44"/>
      <c r="F6" s="45"/>
      <c r="G6" s="44"/>
      <c r="H6" s="44"/>
      <c r="I6" s="44"/>
      <c r="J6" s="44"/>
      <c r="K6" s="44"/>
    </row>
    <row r="7" spans="1:12" s="89" customFormat="1" x14ac:dyDescent="0.2">
      <c r="A7" s="84" t="s">
        <v>142</v>
      </c>
      <c r="B7" s="84" t="s">
        <v>277</v>
      </c>
      <c r="C7" s="43" t="s">
        <v>233</v>
      </c>
      <c r="D7" s="5"/>
      <c r="E7" s="84" t="s">
        <v>242</v>
      </c>
      <c r="F7" s="87">
        <f t="shared" ref="F7:F38" si="0">SUM(I7:K7)/3</f>
        <v>1034083.2259999999</v>
      </c>
      <c r="G7" s="73">
        <v>462171.40299999999</v>
      </c>
      <c r="H7" s="73" t="s">
        <v>255</v>
      </c>
      <c r="I7" s="73" t="s">
        <v>255</v>
      </c>
      <c r="J7" s="73" t="s">
        <v>255</v>
      </c>
      <c r="K7" s="73">
        <v>3102249.6779999998</v>
      </c>
      <c r="L7" s="88"/>
    </row>
    <row r="8" spans="1:12" x14ac:dyDescent="0.2">
      <c r="A8" s="84" t="s">
        <v>142</v>
      </c>
      <c r="B8" s="84" t="s">
        <v>277</v>
      </c>
      <c r="C8" s="43" t="s">
        <v>216</v>
      </c>
      <c r="D8" s="5"/>
      <c r="E8" s="84" t="s">
        <v>242</v>
      </c>
      <c r="F8" s="87">
        <f t="shared" si="0"/>
        <v>786092.63966666663</v>
      </c>
      <c r="G8" s="73">
        <v>482426.93900000001</v>
      </c>
      <c r="H8" s="73">
        <v>307468.50099999999</v>
      </c>
      <c r="I8" s="73">
        <v>597502.82200000004</v>
      </c>
      <c r="J8" s="73">
        <v>877754.49300000002</v>
      </c>
      <c r="K8" s="73">
        <v>883020.60400000005</v>
      </c>
    </row>
    <row r="9" spans="1:12" x14ac:dyDescent="0.2">
      <c r="A9" s="84" t="s">
        <v>142</v>
      </c>
      <c r="B9" s="84" t="s">
        <v>277</v>
      </c>
      <c r="C9" s="43" t="s">
        <v>177</v>
      </c>
      <c r="D9" s="5"/>
      <c r="E9" s="84" t="s">
        <v>242</v>
      </c>
      <c r="F9" s="87">
        <f t="shared" si="0"/>
        <v>664893.95166666666</v>
      </c>
      <c r="G9" s="73">
        <v>429158.66499999998</v>
      </c>
      <c r="H9" s="73">
        <v>360064.397</v>
      </c>
      <c r="I9" s="73">
        <v>703845.09299999999</v>
      </c>
      <c r="J9" s="73">
        <v>577177.96799999999</v>
      </c>
      <c r="K9" s="73">
        <v>713658.79399999999</v>
      </c>
    </row>
    <row r="10" spans="1:12" x14ac:dyDescent="0.2">
      <c r="A10" s="84" t="s">
        <v>142</v>
      </c>
      <c r="B10" s="84" t="s">
        <v>277</v>
      </c>
      <c r="C10" s="43" t="s">
        <v>236</v>
      </c>
      <c r="D10" s="5"/>
      <c r="E10" s="84" t="s">
        <v>242</v>
      </c>
      <c r="F10" s="87">
        <f t="shared" si="0"/>
        <v>606792.00966666674</v>
      </c>
      <c r="G10" s="73">
        <v>168698.351</v>
      </c>
      <c r="H10" s="73">
        <v>875867.99</v>
      </c>
      <c r="I10" s="73">
        <v>1087926.52</v>
      </c>
      <c r="J10" s="73">
        <v>732449.50899999996</v>
      </c>
      <c r="K10" s="73" t="s">
        <v>255</v>
      </c>
    </row>
    <row r="11" spans="1:12" x14ac:dyDescent="0.2">
      <c r="A11" s="84" t="s">
        <v>142</v>
      </c>
      <c r="B11" s="84" t="s">
        <v>277</v>
      </c>
      <c r="C11" s="43" t="s">
        <v>200</v>
      </c>
      <c r="D11" s="5"/>
      <c r="E11" s="84" t="s">
        <v>242</v>
      </c>
      <c r="F11" s="87">
        <f t="shared" si="0"/>
        <v>502233.37833333336</v>
      </c>
      <c r="G11" s="73">
        <v>367899.70199999999</v>
      </c>
      <c r="H11" s="73">
        <v>336767.16200000001</v>
      </c>
      <c r="I11" s="73">
        <v>494368.70299999998</v>
      </c>
      <c r="J11" s="73">
        <v>411827.185</v>
      </c>
      <c r="K11" s="73">
        <v>600504.24699999997</v>
      </c>
    </row>
    <row r="12" spans="1:12" x14ac:dyDescent="0.2">
      <c r="A12" s="84" t="s">
        <v>142</v>
      </c>
      <c r="B12" s="84" t="s">
        <v>277</v>
      </c>
      <c r="C12" s="43" t="s">
        <v>196</v>
      </c>
      <c r="D12" s="5"/>
      <c r="E12" s="84" t="s">
        <v>242</v>
      </c>
      <c r="F12" s="87">
        <f t="shared" si="0"/>
        <v>488884.30600000004</v>
      </c>
      <c r="G12" s="73">
        <v>175291.02100000001</v>
      </c>
      <c r="H12" s="73">
        <v>177265.08</v>
      </c>
      <c r="I12" s="73">
        <v>386411.37699999998</v>
      </c>
      <c r="J12" s="73">
        <v>581655.19299999997</v>
      </c>
      <c r="K12" s="73">
        <v>498586.348</v>
      </c>
    </row>
    <row r="13" spans="1:12" x14ac:dyDescent="0.2">
      <c r="A13" s="85" t="s">
        <v>142</v>
      </c>
      <c r="B13" s="85" t="s">
        <v>277</v>
      </c>
      <c r="C13" s="86" t="s">
        <v>247</v>
      </c>
      <c r="D13" s="59"/>
      <c r="E13" s="85" t="s">
        <v>242</v>
      </c>
      <c r="F13" s="87">
        <f t="shared" si="0"/>
        <v>417866.36199999996</v>
      </c>
      <c r="G13" s="87">
        <v>85040.623000000007</v>
      </c>
      <c r="H13" s="87">
        <v>184120.34700000001</v>
      </c>
      <c r="I13" s="87">
        <v>512037.38199999998</v>
      </c>
      <c r="J13" s="87">
        <v>452731.50799999997</v>
      </c>
      <c r="K13" s="87">
        <v>288830.196</v>
      </c>
    </row>
    <row r="14" spans="1:12" x14ac:dyDescent="0.2">
      <c r="A14" s="84" t="s">
        <v>142</v>
      </c>
      <c r="B14" s="84" t="s">
        <v>277</v>
      </c>
      <c r="C14" s="43" t="s">
        <v>221</v>
      </c>
      <c r="D14" s="5"/>
      <c r="E14" s="84" t="s">
        <v>242</v>
      </c>
      <c r="F14" s="87">
        <f t="shared" si="0"/>
        <v>328520.64900000003</v>
      </c>
      <c r="G14" s="73">
        <v>97019.778000000006</v>
      </c>
      <c r="H14" s="73">
        <v>197918.274</v>
      </c>
      <c r="I14" s="73">
        <v>181394.09099999999</v>
      </c>
      <c r="J14" s="73">
        <v>804167.85600000003</v>
      </c>
      <c r="K14" s="73" t="s">
        <v>255</v>
      </c>
    </row>
    <row r="15" spans="1:12" x14ac:dyDescent="0.2">
      <c r="A15" s="84" t="s">
        <v>142</v>
      </c>
      <c r="B15" s="84" t="s">
        <v>277</v>
      </c>
      <c r="C15" s="43" t="s">
        <v>201</v>
      </c>
      <c r="D15" s="5"/>
      <c r="E15" s="84" t="s">
        <v>242</v>
      </c>
      <c r="F15" s="87">
        <f t="shared" si="0"/>
        <v>180430.527</v>
      </c>
      <c r="G15" s="73">
        <v>152523.10699999999</v>
      </c>
      <c r="H15" s="73">
        <v>290557.24900000001</v>
      </c>
      <c r="I15" s="73">
        <v>207982.552</v>
      </c>
      <c r="J15" s="73">
        <v>333309.02899999998</v>
      </c>
      <c r="K15" s="73" t="s">
        <v>255</v>
      </c>
    </row>
    <row r="16" spans="1:12" x14ac:dyDescent="0.2">
      <c r="A16" s="84" t="s">
        <v>142</v>
      </c>
      <c r="B16" s="84" t="s">
        <v>277</v>
      </c>
      <c r="C16" s="43" t="s">
        <v>230</v>
      </c>
      <c r="D16" s="5"/>
      <c r="E16" s="84" t="s">
        <v>242</v>
      </c>
      <c r="F16" s="87">
        <f t="shared" si="0"/>
        <v>156678.85966666666</v>
      </c>
      <c r="G16" s="73">
        <v>12536.06</v>
      </c>
      <c r="H16" s="73">
        <v>75659.225999999995</v>
      </c>
      <c r="I16" s="73">
        <v>117059.599</v>
      </c>
      <c r="J16" s="73">
        <v>352976.98</v>
      </c>
      <c r="K16" s="73" t="s">
        <v>255</v>
      </c>
    </row>
    <row r="17" spans="1:11" x14ac:dyDescent="0.2">
      <c r="A17" s="84" t="s">
        <v>142</v>
      </c>
      <c r="B17" s="84" t="s">
        <v>277</v>
      </c>
      <c r="C17" s="43" t="s">
        <v>194</v>
      </c>
      <c r="D17" s="5"/>
      <c r="E17" s="84" t="s">
        <v>242</v>
      </c>
      <c r="F17" s="87">
        <f t="shared" si="0"/>
        <v>111639.43</v>
      </c>
      <c r="G17" s="73">
        <v>105438.402</v>
      </c>
      <c r="H17" s="73">
        <v>106161.78200000001</v>
      </c>
      <c r="I17" s="73">
        <v>112907.128</v>
      </c>
      <c r="J17" s="73">
        <v>103876.928</v>
      </c>
      <c r="K17" s="73">
        <v>118134.234</v>
      </c>
    </row>
    <row r="18" spans="1:11" x14ac:dyDescent="0.2">
      <c r="A18" s="84" t="s">
        <v>142</v>
      </c>
      <c r="B18" s="84" t="s">
        <v>277</v>
      </c>
      <c r="C18" s="43" t="s">
        <v>229</v>
      </c>
      <c r="D18" s="5"/>
      <c r="E18" s="84" t="s">
        <v>242</v>
      </c>
      <c r="F18" s="87">
        <f t="shared" si="0"/>
        <v>108338.69266666665</v>
      </c>
      <c r="G18" s="73">
        <v>37179.646999999997</v>
      </c>
      <c r="H18" s="73">
        <v>68847.724000000002</v>
      </c>
      <c r="I18" s="73">
        <v>98127.788</v>
      </c>
      <c r="J18" s="73">
        <v>226888.29</v>
      </c>
      <c r="K18" s="73" t="s">
        <v>255</v>
      </c>
    </row>
    <row r="19" spans="1:11" x14ac:dyDescent="0.2">
      <c r="A19" s="84" t="s">
        <v>142</v>
      </c>
      <c r="B19" s="84" t="s">
        <v>277</v>
      </c>
      <c r="C19" s="43" t="s">
        <v>165</v>
      </c>
      <c r="D19" s="5"/>
      <c r="E19" s="84" t="s">
        <v>242</v>
      </c>
      <c r="F19" s="87">
        <f t="shared" si="0"/>
        <v>101736.44033333333</v>
      </c>
      <c r="G19" s="73">
        <v>81453.667000000001</v>
      </c>
      <c r="H19" s="73">
        <v>46501.506000000001</v>
      </c>
      <c r="I19" s="73">
        <v>105570.83</v>
      </c>
      <c r="J19" s="73">
        <v>199638.49100000001</v>
      </c>
      <c r="K19" s="73" t="s">
        <v>255</v>
      </c>
    </row>
    <row r="20" spans="1:11" x14ac:dyDescent="0.2">
      <c r="A20" s="84" t="s">
        <v>142</v>
      </c>
      <c r="B20" s="84" t="s">
        <v>277</v>
      </c>
      <c r="C20" s="43" t="s">
        <v>231</v>
      </c>
      <c r="D20" s="5"/>
      <c r="E20" s="84" t="s">
        <v>242</v>
      </c>
      <c r="F20" s="87">
        <f t="shared" si="0"/>
        <v>82301.675999999992</v>
      </c>
      <c r="G20" s="73">
        <v>50891.442999999999</v>
      </c>
      <c r="H20" s="73">
        <v>71163.039000000004</v>
      </c>
      <c r="I20" s="73">
        <v>108694.018</v>
      </c>
      <c r="J20" s="73">
        <v>138211.01</v>
      </c>
      <c r="K20" s="73" t="s">
        <v>255</v>
      </c>
    </row>
    <row r="21" spans="1:11" x14ac:dyDescent="0.25">
      <c r="A21" s="84" t="s">
        <v>142</v>
      </c>
      <c r="B21" s="84" t="s">
        <v>277</v>
      </c>
      <c r="C21" s="43" t="s">
        <v>235</v>
      </c>
      <c r="D21" s="5"/>
      <c r="E21" s="84" t="s">
        <v>242</v>
      </c>
      <c r="F21" s="87">
        <f t="shared" si="0"/>
        <v>56366.646666666667</v>
      </c>
      <c r="G21" s="73">
        <v>18152.713</v>
      </c>
      <c r="H21" s="73">
        <v>44553.574999999997</v>
      </c>
      <c r="I21" s="73">
        <v>78480.104999999996</v>
      </c>
      <c r="J21" s="73">
        <v>90619.835000000006</v>
      </c>
      <c r="K21" s="73" t="s">
        <v>255</v>
      </c>
    </row>
    <row r="22" spans="1:11" x14ac:dyDescent="0.25">
      <c r="A22" s="84" t="s">
        <v>142</v>
      </c>
      <c r="B22" s="84" t="s">
        <v>277</v>
      </c>
      <c r="C22" s="43" t="s">
        <v>204</v>
      </c>
      <c r="D22" s="5"/>
      <c r="E22" s="84" t="s">
        <v>242</v>
      </c>
      <c r="F22" s="87">
        <f t="shared" si="0"/>
        <v>51990.151666666665</v>
      </c>
      <c r="G22" s="73" t="s">
        <v>255</v>
      </c>
      <c r="H22" s="73">
        <v>57060.925000000003</v>
      </c>
      <c r="I22" s="73">
        <v>57254.02</v>
      </c>
      <c r="J22" s="73">
        <v>98716.434999999998</v>
      </c>
      <c r="K22" s="73" t="s">
        <v>255</v>
      </c>
    </row>
    <row r="23" spans="1:11" x14ac:dyDescent="0.25">
      <c r="A23" s="84" t="s">
        <v>142</v>
      </c>
      <c r="B23" s="84" t="s">
        <v>277</v>
      </c>
      <c r="C23" s="43" t="s">
        <v>210</v>
      </c>
      <c r="D23" s="5"/>
      <c r="E23" s="84" t="s">
        <v>242</v>
      </c>
      <c r="F23" s="87">
        <f t="shared" si="0"/>
        <v>37735.019999999997</v>
      </c>
      <c r="G23" s="73">
        <v>78261.487999999998</v>
      </c>
      <c r="H23" s="73">
        <v>23472.256000000001</v>
      </c>
      <c r="I23" s="73">
        <v>53283.536</v>
      </c>
      <c r="J23" s="73">
        <v>59921.523999999998</v>
      </c>
      <c r="K23" s="73" t="s">
        <v>255</v>
      </c>
    </row>
    <row r="24" spans="1:11" x14ac:dyDescent="0.25">
      <c r="A24" s="84" t="s">
        <v>142</v>
      </c>
      <c r="B24" s="84" t="s">
        <v>277</v>
      </c>
      <c r="C24" s="43" t="s">
        <v>222</v>
      </c>
      <c r="D24" s="5"/>
      <c r="E24" s="84" t="s">
        <v>242</v>
      </c>
      <c r="F24" s="87">
        <f t="shared" si="0"/>
        <v>34890.109333333334</v>
      </c>
      <c r="G24" s="73">
        <v>26588.794999999998</v>
      </c>
      <c r="H24" s="73">
        <v>44113.474000000002</v>
      </c>
      <c r="I24" s="73">
        <v>53694.555</v>
      </c>
      <c r="J24" s="73">
        <v>50975.773000000001</v>
      </c>
      <c r="K24" s="73" t="s">
        <v>255</v>
      </c>
    </row>
    <row r="25" spans="1:11" x14ac:dyDescent="0.25">
      <c r="A25" s="84" t="s">
        <v>142</v>
      </c>
      <c r="B25" s="84" t="s">
        <v>277</v>
      </c>
      <c r="C25" s="43" t="s">
        <v>202</v>
      </c>
      <c r="D25" s="5"/>
      <c r="E25" s="84" t="s">
        <v>242</v>
      </c>
      <c r="F25" s="87">
        <f t="shared" si="0"/>
        <v>27442.422999999999</v>
      </c>
      <c r="G25" s="73">
        <v>16588.177</v>
      </c>
      <c r="H25" s="73">
        <v>4855.8429999999998</v>
      </c>
      <c r="I25" s="73">
        <v>21806.62</v>
      </c>
      <c r="J25" s="73">
        <v>60520.648999999998</v>
      </c>
      <c r="K25" s="73" t="s">
        <v>255</v>
      </c>
    </row>
    <row r="26" spans="1:11" x14ac:dyDescent="0.25">
      <c r="A26" s="84" t="s">
        <v>142</v>
      </c>
      <c r="B26" s="84" t="s">
        <v>277</v>
      </c>
      <c r="C26" s="43" t="s">
        <v>170</v>
      </c>
      <c r="D26" s="5"/>
      <c r="E26" s="84" t="s">
        <v>242</v>
      </c>
      <c r="F26" s="87">
        <f t="shared" si="0"/>
        <v>26260.636333333332</v>
      </c>
      <c r="G26" s="73">
        <v>991.92100000000005</v>
      </c>
      <c r="H26" s="73">
        <v>6070.4009999999998</v>
      </c>
      <c r="I26" s="73">
        <v>8304.9779999999992</v>
      </c>
      <c r="J26" s="73">
        <v>70476.930999999997</v>
      </c>
      <c r="K26" s="73" t="s">
        <v>255</v>
      </c>
    </row>
    <row r="27" spans="1:11" x14ac:dyDescent="0.25">
      <c r="A27" s="84" t="s">
        <v>142</v>
      </c>
      <c r="B27" s="84" t="s">
        <v>277</v>
      </c>
      <c r="C27" s="43" t="s">
        <v>228</v>
      </c>
      <c r="D27" s="5"/>
      <c r="E27" s="84" t="s">
        <v>242</v>
      </c>
      <c r="F27" s="87">
        <f t="shared" si="0"/>
        <v>25451.892666666667</v>
      </c>
      <c r="G27" s="73">
        <v>16571.098000000002</v>
      </c>
      <c r="H27" s="73">
        <v>18861.286</v>
      </c>
      <c r="I27" s="73">
        <v>39981.603000000003</v>
      </c>
      <c r="J27" s="73">
        <v>36374.074999999997</v>
      </c>
      <c r="K27" s="73" t="s">
        <v>255</v>
      </c>
    </row>
    <row r="28" spans="1:11" x14ac:dyDescent="0.25">
      <c r="A28" s="84" t="s">
        <v>142</v>
      </c>
      <c r="B28" s="84" t="s">
        <v>277</v>
      </c>
      <c r="C28" s="43" t="s">
        <v>193</v>
      </c>
      <c r="D28" s="5"/>
      <c r="E28" s="84" t="s">
        <v>242</v>
      </c>
      <c r="F28" s="87">
        <f t="shared" si="0"/>
        <v>23145.868333333336</v>
      </c>
      <c r="G28" s="73">
        <v>17648.672999999999</v>
      </c>
      <c r="H28" s="73">
        <v>11379.004999999999</v>
      </c>
      <c r="I28" s="73">
        <v>35584.961000000003</v>
      </c>
      <c r="J28" s="73">
        <v>33852.644</v>
      </c>
      <c r="K28" s="73" t="s">
        <v>255</v>
      </c>
    </row>
    <row r="29" spans="1:11" x14ac:dyDescent="0.25">
      <c r="A29" s="84" t="s">
        <v>142</v>
      </c>
      <c r="B29" s="84" t="s">
        <v>277</v>
      </c>
      <c r="C29" s="43" t="s">
        <v>175</v>
      </c>
      <c r="D29" s="5"/>
      <c r="E29" s="84" t="s">
        <v>242</v>
      </c>
      <c r="F29" s="87">
        <f t="shared" si="0"/>
        <v>19705.242000000002</v>
      </c>
      <c r="G29" s="73">
        <v>37966.673000000003</v>
      </c>
      <c r="H29" s="73">
        <v>4740.6769999999997</v>
      </c>
      <c r="I29" s="73">
        <v>35302.567000000003</v>
      </c>
      <c r="J29" s="73">
        <v>23813.159</v>
      </c>
      <c r="K29" s="73" t="s">
        <v>255</v>
      </c>
    </row>
    <row r="30" spans="1:11" x14ac:dyDescent="0.25">
      <c r="A30" s="84" t="s">
        <v>142</v>
      </c>
      <c r="B30" s="84" t="s">
        <v>277</v>
      </c>
      <c r="C30" s="43" t="s">
        <v>174</v>
      </c>
      <c r="D30" s="5"/>
      <c r="E30" s="84" t="s">
        <v>242</v>
      </c>
      <c r="F30" s="87">
        <f t="shared" si="0"/>
        <v>12429.040999999999</v>
      </c>
      <c r="G30" s="73">
        <v>1687.7190000000001</v>
      </c>
      <c r="H30" s="73">
        <v>7949.2479999999996</v>
      </c>
      <c r="I30" s="73">
        <v>25214.959999999999</v>
      </c>
      <c r="J30" s="73">
        <v>12072.163</v>
      </c>
      <c r="K30" s="73" t="s">
        <v>255</v>
      </c>
    </row>
    <row r="31" spans="1:11" x14ac:dyDescent="0.25">
      <c r="A31" s="84" t="s">
        <v>142</v>
      </c>
      <c r="B31" s="84" t="s">
        <v>277</v>
      </c>
      <c r="C31" s="43" t="s">
        <v>238</v>
      </c>
      <c r="D31" s="5"/>
      <c r="E31" s="84" t="s">
        <v>242</v>
      </c>
      <c r="F31" s="87">
        <f t="shared" si="0"/>
        <v>8946.2209999999995</v>
      </c>
      <c r="G31" s="73">
        <v>10183.91</v>
      </c>
      <c r="H31" s="73">
        <v>1644.9159999999999</v>
      </c>
      <c r="I31" s="73">
        <v>8535.9959999999992</v>
      </c>
      <c r="J31" s="73">
        <v>18302.667000000001</v>
      </c>
      <c r="K31" s="73" t="s">
        <v>255</v>
      </c>
    </row>
    <row r="32" spans="1:11" x14ac:dyDescent="0.25">
      <c r="A32" s="84" t="s">
        <v>142</v>
      </c>
      <c r="B32" s="84" t="s">
        <v>277</v>
      </c>
      <c r="C32" s="43" t="s">
        <v>215</v>
      </c>
      <c r="D32" s="5"/>
      <c r="E32" s="84" t="s">
        <v>242</v>
      </c>
      <c r="F32" s="87">
        <f t="shared" si="0"/>
        <v>3901.5</v>
      </c>
      <c r="G32" s="73">
        <v>2941.8069999999998</v>
      </c>
      <c r="H32" s="73">
        <v>1197.508</v>
      </c>
      <c r="I32" s="73">
        <v>5342.4179999999997</v>
      </c>
      <c r="J32" s="73">
        <v>6362.0820000000003</v>
      </c>
      <c r="K32" s="73" t="s">
        <v>255</v>
      </c>
    </row>
    <row r="33" spans="1:11" x14ac:dyDescent="0.25">
      <c r="A33" s="84" t="s">
        <v>142</v>
      </c>
      <c r="B33" s="84" t="s">
        <v>277</v>
      </c>
      <c r="C33" s="43" t="s">
        <v>191</v>
      </c>
      <c r="D33" s="5"/>
      <c r="E33" s="84" t="s">
        <v>242</v>
      </c>
      <c r="F33" s="87">
        <f t="shared" si="0"/>
        <v>3585.5563333333334</v>
      </c>
      <c r="G33" s="73">
        <v>6008.826</v>
      </c>
      <c r="H33" s="73">
        <v>2758.7809999999999</v>
      </c>
      <c r="I33" s="73">
        <v>3351.328</v>
      </c>
      <c r="J33" s="73">
        <v>7405.3410000000003</v>
      </c>
      <c r="K33" s="73" t="s">
        <v>255</v>
      </c>
    </row>
    <row r="34" spans="1:11" x14ac:dyDescent="0.25">
      <c r="A34" s="84" t="s">
        <v>142</v>
      </c>
      <c r="B34" s="84" t="s">
        <v>277</v>
      </c>
      <c r="C34" s="43" t="s">
        <v>176</v>
      </c>
      <c r="D34" s="5"/>
      <c r="E34" s="84" t="s">
        <v>242</v>
      </c>
      <c r="F34" s="87">
        <f t="shared" si="0"/>
        <v>2976.3780000000002</v>
      </c>
      <c r="G34" s="73">
        <v>40.582999999999998</v>
      </c>
      <c r="H34" s="73">
        <v>26.8</v>
      </c>
      <c r="I34" s="73">
        <v>972.07600000000002</v>
      </c>
      <c r="J34" s="73">
        <v>7957.058</v>
      </c>
      <c r="K34" s="73" t="s">
        <v>255</v>
      </c>
    </row>
    <row r="35" spans="1:11" x14ac:dyDescent="0.25">
      <c r="A35" s="84" t="s">
        <v>142</v>
      </c>
      <c r="B35" s="84" t="s">
        <v>277</v>
      </c>
      <c r="C35" s="43" t="s">
        <v>232</v>
      </c>
      <c r="D35" s="5"/>
      <c r="E35" s="84" t="s">
        <v>242</v>
      </c>
      <c r="F35" s="87">
        <f t="shared" si="0"/>
        <v>2801.3856666666666</v>
      </c>
      <c r="G35" s="73">
        <v>8478.3240000000005</v>
      </c>
      <c r="H35" s="73">
        <v>2586.0639999999999</v>
      </c>
      <c r="I35" s="73">
        <v>4125.1940000000004</v>
      </c>
      <c r="J35" s="73">
        <v>4278.9629999999997</v>
      </c>
      <c r="K35" s="73" t="s">
        <v>255</v>
      </c>
    </row>
    <row r="36" spans="1:11" x14ac:dyDescent="0.25">
      <c r="A36" s="84" t="s">
        <v>142</v>
      </c>
      <c r="B36" s="84" t="s">
        <v>277</v>
      </c>
      <c r="C36" s="43" t="s">
        <v>223</v>
      </c>
      <c r="D36" s="5"/>
      <c r="E36" s="84" t="s">
        <v>242</v>
      </c>
      <c r="F36" s="87">
        <f t="shared" si="0"/>
        <v>2592.6386666666667</v>
      </c>
      <c r="G36" s="73">
        <v>4139.6090000000004</v>
      </c>
      <c r="H36" s="73">
        <v>2506.54</v>
      </c>
      <c r="I36" s="73">
        <v>2394.1149999999998</v>
      </c>
      <c r="J36" s="73">
        <v>5383.8010000000004</v>
      </c>
      <c r="K36" s="73" t="s">
        <v>255</v>
      </c>
    </row>
    <row r="37" spans="1:11" x14ac:dyDescent="0.25">
      <c r="A37" s="84" t="s">
        <v>142</v>
      </c>
      <c r="B37" s="84" t="s">
        <v>277</v>
      </c>
      <c r="C37" s="43" t="s">
        <v>183</v>
      </c>
      <c r="D37" s="5"/>
      <c r="E37" s="84" t="s">
        <v>242</v>
      </c>
      <c r="F37" s="87">
        <f t="shared" si="0"/>
        <v>1420.5943333333332</v>
      </c>
      <c r="G37" s="73">
        <v>1218.3969999999999</v>
      </c>
      <c r="H37" s="73">
        <v>104.315</v>
      </c>
      <c r="I37" s="73">
        <v>1200.6759999999999</v>
      </c>
      <c r="J37" s="73">
        <v>3061.107</v>
      </c>
      <c r="K37" s="73" t="s">
        <v>255</v>
      </c>
    </row>
    <row r="38" spans="1:11" x14ac:dyDescent="0.25">
      <c r="A38" s="84" t="s">
        <v>142</v>
      </c>
      <c r="B38" s="84" t="s">
        <v>277</v>
      </c>
      <c r="C38" s="43" t="s">
        <v>205</v>
      </c>
      <c r="D38" s="5"/>
      <c r="E38" s="84" t="s">
        <v>242</v>
      </c>
      <c r="F38" s="87">
        <f t="shared" si="0"/>
        <v>1169.6286666666667</v>
      </c>
      <c r="G38" s="73">
        <v>47.027000000000001</v>
      </c>
      <c r="H38" s="73">
        <v>744.41700000000003</v>
      </c>
      <c r="I38" s="73">
        <v>1279.8240000000001</v>
      </c>
      <c r="J38" s="73">
        <v>2229.0619999999999</v>
      </c>
      <c r="K38" s="73" t="s">
        <v>255</v>
      </c>
    </row>
    <row r="39" spans="1:11" x14ac:dyDescent="0.25">
      <c r="A39" s="84" t="s">
        <v>142</v>
      </c>
      <c r="B39" s="84" t="s">
        <v>277</v>
      </c>
      <c r="C39" s="43" t="s">
        <v>168</v>
      </c>
      <c r="D39" s="5"/>
      <c r="E39" s="84" t="s">
        <v>242</v>
      </c>
      <c r="F39" s="87">
        <f t="shared" ref="F39:F61" si="1">SUM(I39:K39)/3</f>
        <v>876.93899999999996</v>
      </c>
      <c r="G39" s="73">
        <v>129.48500000000001</v>
      </c>
      <c r="H39" s="73">
        <v>1214.0340000000001</v>
      </c>
      <c r="I39" s="73">
        <v>1329.4469999999999</v>
      </c>
      <c r="J39" s="73">
        <v>1301.3699999999999</v>
      </c>
      <c r="K39" s="73" t="s">
        <v>255</v>
      </c>
    </row>
    <row r="40" spans="1:11" x14ac:dyDescent="0.25">
      <c r="A40" s="84" t="s">
        <v>142</v>
      </c>
      <c r="B40" s="84" t="s">
        <v>277</v>
      </c>
      <c r="C40" s="43" t="s">
        <v>172</v>
      </c>
      <c r="D40" s="5"/>
      <c r="E40" s="84" t="s">
        <v>242</v>
      </c>
      <c r="F40" s="87">
        <f t="shared" si="1"/>
        <v>821.79266666666661</v>
      </c>
      <c r="G40" s="73">
        <v>303.90300000000002</v>
      </c>
      <c r="H40" s="73">
        <v>360.56599999999997</v>
      </c>
      <c r="I40" s="73">
        <v>1237.932</v>
      </c>
      <c r="J40" s="73">
        <v>1227.4459999999999</v>
      </c>
      <c r="K40" s="73" t="s">
        <v>255</v>
      </c>
    </row>
    <row r="41" spans="1:11" x14ac:dyDescent="0.25">
      <c r="A41" s="84" t="s">
        <v>142</v>
      </c>
      <c r="B41" s="84" t="s">
        <v>277</v>
      </c>
      <c r="C41" s="43" t="s">
        <v>212</v>
      </c>
      <c r="D41" s="5"/>
      <c r="E41" s="84" t="s">
        <v>242</v>
      </c>
      <c r="F41" s="87">
        <f t="shared" si="1"/>
        <v>333.86766666666671</v>
      </c>
      <c r="G41" s="73">
        <v>42</v>
      </c>
      <c r="H41" s="73">
        <v>34.97</v>
      </c>
      <c r="I41" s="73">
        <v>689.88900000000001</v>
      </c>
      <c r="J41" s="73">
        <v>311.714</v>
      </c>
      <c r="K41" s="73" t="s">
        <v>255</v>
      </c>
    </row>
    <row r="42" spans="1:11" x14ac:dyDescent="0.25">
      <c r="A42" s="84" t="s">
        <v>142</v>
      </c>
      <c r="B42" s="84" t="s">
        <v>277</v>
      </c>
      <c r="C42" s="43" t="s">
        <v>206</v>
      </c>
      <c r="D42" s="5"/>
      <c r="E42" s="84" t="s">
        <v>242</v>
      </c>
      <c r="F42" s="87">
        <f t="shared" si="1"/>
        <v>327.97733333333332</v>
      </c>
      <c r="G42" s="73">
        <v>410.84699999999998</v>
      </c>
      <c r="H42" s="73">
        <v>266.40499999999997</v>
      </c>
      <c r="I42" s="73">
        <v>375.72500000000002</v>
      </c>
      <c r="J42" s="73">
        <v>608.20699999999999</v>
      </c>
      <c r="K42" s="73" t="s">
        <v>255</v>
      </c>
    </row>
    <row r="43" spans="1:11" x14ac:dyDescent="0.25">
      <c r="A43" s="84" t="s">
        <v>142</v>
      </c>
      <c r="B43" s="84" t="s">
        <v>277</v>
      </c>
      <c r="C43" s="43" t="s">
        <v>166</v>
      </c>
      <c r="D43" s="5"/>
      <c r="E43" s="84" t="s">
        <v>242</v>
      </c>
      <c r="F43" s="87">
        <f t="shared" si="1"/>
        <v>174.71400000000003</v>
      </c>
      <c r="G43" s="73">
        <v>158.55500000000001</v>
      </c>
      <c r="H43" s="73" t="s">
        <v>255</v>
      </c>
      <c r="I43" s="73">
        <v>48.375999999999998</v>
      </c>
      <c r="J43" s="73">
        <v>475.76600000000002</v>
      </c>
      <c r="K43" s="73" t="s">
        <v>255</v>
      </c>
    </row>
    <row r="44" spans="1:11" x14ac:dyDescent="0.25">
      <c r="A44" s="84" t="s">
        <v>142</v>
      </c>
      <c r="B44" s="84" t="s">
        <v>277</v>
      </c>
      <c r="C44" s="43" t="s">
        <v>188</v>
      </c>
      <c r="D44" s="5"/>
      <c r="E44" s="84" t="s">
        <v>242</v>
      </c>
      <c r="F44" s="87">
        <f t="shared" si="1"/>
        <v>107.66566666666667</v>
      </c>
      <c r="G44" s="73" t="s">
        <v>255</v>
      </c>
      <c r="H44" s="73" t="s">
        <v>255</v>
      </c>
      <c r="I44" s="73" t="s">
        <v>255</v>
      </c>
      <c r="J44" s="73">
        <v>322.99700000000001</v>
      </c>
      <c r="K44" s="73" t="s">
        <v>255</v>
      </c>
    </row>
    <row r="45" spans="1:11" x14ac:dyDescent="0.25">
      <c r="A45" s="84" t="s">
        <v>142</v>
      </c>
      <c r="B45" s="84" t="s">
        <v>277</v>
      </c>
      <c r="C45" s="43" t="s">
        <v>164</v>
      </c>
      <c r="D45" s="5"/>
      <c r="E45" s="84" t="s">
        <v>242</v>
      </c>
      <c r="F45" s="87">
        <f t="shared" si="1"/>
        <v>93.614333333333335</v>
      </c>
      <c r="G45" s="73" t="s">
        <v>255</v>
      </c>
      <c r="H45" s="73">
        <v>2.6419999999999999</v>
      </c>
      <c r="I45" s="73">
        <v>158.077</v>
      </c>
      <c r="J45" s="73">
        <v>122.76600000000001</v>
      </c>
      <c r="K45" s="73" t="s">
        <v>255</v>
      </c>
    </row>
    <row r="46" spans="1:11" x14ac:dyDescent="0.25">
      <c r="A46" s="84" t="s">
        <v>142</v>
      </c>
      <c r="B46" s="84" t="s">
        <v>277</v>
      </c>
      <c r="C46" s="43" t="s">
        <v>178</v>
      </c>
      <c r="D46" s="5"/>
      <c r="E46" s="84" t="s">
        <v>242</v>
      </c>
      <c r="F46" s="87">
        <f t="shared" si="1"/>
        <v>89.123666666666665</v>
      </c>
      <c r="G46" s="73" t="s">
        <v>255</v>
      </c>
      <c r="H46" s="73">
        <v>1154.471</v>
      </c>
      <c r="I46" s="73">
        <v>263.89699999999999</v>
      </c>
      <c r="J46" s="73">
        <v>3.4740000000000002</v>
      </c>
      <c r="K46" s="73" t="s">
        <v>255</v>
      </c>
    </row>
    <row r="47" spans="1:11" x14ac:dyDescent="0.25">
      <c r="A47" s="84" t="s">
        <v>142</v>
      </c>
      <c r="B47" s="84" t="s">
        <v>277</v>
      </c>
      <c r="C47" s="43" t="s">
        <v>214</v>
      </c>
      <c r="D47" s="5"/>
      <c r="E47" s="84" t="s">
        <v>242</v>
      </c>
      <c r="F47" s="87">
        <f t="shared" si="1"/>
        <v>83.573666666666668</v>
      </c>
      <c r="G47" s="73">
        <v>95.063999999999993</v>
      </c>
      <c r="H47" s="73">
        <v>53.82</v>
      </c>
      <c r="I47" s="73">
        <v>70.88</v>
      </c>
      <c r="J47" s="73">
        <v>179.84100000000001</v>
      </c>
      <c r="K47" s="73" t="s">
        <v>255</v>
      </c>
    </row>
    <row r="48" spans="1:11" x14ac:dyDescent="0.25">
      <c r="A48" s="84" t="s">
        <v>142</v>
      </c>
      <c r="B48" s="84" t="s">
        <v>277</v>
      </c>
      <c r="C48" s="43" t="s">
        <v>190</v>
      </c>
      <c r="D48" s="5"/>
      <c r="E48" s="84" t="s">
        <v>242</v>
      </c>
      <c r="F48" s="87">
        <f t="shared" si="1"/>
        <v>75.758333333333326</v>
      </c>
      <c r="G48" s="73">
        <v>2878</v>
      </c>
      <c r="H48" s="73">
        <v>10</v>
      </c>
      <c r="I48" s="73">
        <v>10.545</v>
      </c>
      <c r="J48" s="73">
        <v>216.73</v>
      </c>
      <c r="K48" s="73" t="s">
        <v>255</v>
      </c>
    </row>
    <row r="49" spans="1:11" x14ac:dyDescent="0.25">
      <c r="A49" s="84" t="s">
        <v>142</v>
      </c>
      <c r="B49" s="84" t="s">
        <v>277</v>
      </c>
      <c r="C49" s="43" t="s">
        <v>209</v>
      </c>
      <c r="D49" s="5"/>
      <c r="E49" s="84" t="s">
        <v>242</v>
      </c>
      <c r="F49" s="87">
        <f t="shared" si="1"/>
        <v>75.626999999999995</v>
      </c>
      <c r="G49" s="73" t="s">
        <v>255</v>
      </c>
      <c r="H49" s="73" t="s">
        <v>255</v>
      </c>
      <c r="I49" s="73" t="s">
        <v>255</v>
      </c>
      <c r="J49" s="73">
        <v>226.881</v>
      </c>
      <c r="K49" s="73" t="s">
        <v>255</v>
      </c>
    </row>
    <row r="50" spans="1:11" x14ac:dyDescent="0.25">
      <c r="A50" s="84" t="s">
        <v>142</v>
      </c>
      <c r="B50" s="84" t="s">
        <v>277</v>
      </c>
      <c r="C50" s="43" t="s">
        <v>234</v>
      </c>
      <c r="D50" s="5"/>
      <c r="E50" s="84" t="s">
        <v>242</v>
      </c>
      <c r="F50" s="87">
        <f t="shared" si="1"/>
        <v>32.475999999999999</v>
      </c>
      <c r="G50" s="73" t="s">
        <v>255</v>
      </c>
      <c r="H50" s="73" t="s">
        <v>255</v>
      </c>
      <c r="I50" s="73" t="s">
        <v>255</v>
      </c>
      <c r="J50" s="73">
        <v>97.427999999999997</v>
      </c>
      <c r="K50" s="73" t="s">
        <v>255</v>
      </c>
    </row>
    <row r="51" spans="1:11" x14ac:dyDescent="0.25">
      <c r="A51" s="84" t="s">
        <v>142</v>
      </c>
      <c r="B51" s="84" t="s">
        <v>277</v>
      </c>
      <c r="C51" s="43" t="s">
        <v>197</v>
      </c>
      <c r="D51" s="5"/>
      <c r="E51" s="84" t="s">
        <v>242</v>
      </c>
      <c r="F51" s="87">
        <f t="shared" si="1"/>
        <v>25.090999999999998</v>
      </c>
      <c r="G51" s="73" t="s">
        <v>255</v>
      </c>
      <c r="H51" s="73">
        <v>4</v>
      </c>
      <c r="I51" s="73">
        <v>26.152000000000001</v>
      </c>
      <c r="J51" s="73">
        <v>49.121000000000002</v>
      </c>
      <c r="K51" s="73" t="s">
        <v>255</v>
      </c>
    </row>
    <row r="52" spans="1:11" x14ac:dyDescent="0.25">
      <c r="A52" s="84" t="s">
        <v>142</v>
      </c>
      <c r="B52" s="84" t="s">
        <v>277</v>
      </c>
      <c r="C52" s="43" t="s">
        <v>243</v>
      </c>
      <c r="D52" s="5"/>
      <c r="E52" s="84" t="s">
        <v>242</v>
      </c>
      <c r="F52" s="87">
        <f t="shared" si="1"/>
        <v>18.491666666666667</v>
      </c>
      <c r="G52" s="73" t="s">
        <v>255</v>
      </c>
      <c r="H52" s="73" t="s">
        <v>255</v>
      </c>
      <c r="I52" s="73" t="s">
        <v>255</v>
      </c>
      <c r="J52" s="73">
        <v>55.475000000000001</v>
      </c>
      <c r="K52" s="73" t="s">
        <v>255</v>
      </c>
    </row>
    <row r="53" spans="1:11" x14ac:dyDescent="0.25">
      <c r="A53" s="84" t="s">
        <v>142</v>
      </c>
      <c r="B53" s="84" t="s">
        <v>277</v>
      </c>
      <c r="C53" s="43" t="s">
        <v>167</v>
      </c>
      <c r="D53" s="5"/>
      <c r="E53" s="84" t="s">
        <v>242</v>
      </c>
      <c r="F53" s="87">
        <f t="shared" si="1"/>
        <v>16</v>
      </c>
      <c r="G53" s="73" t="s">
        <v>255</v>
      </c>
      <c r="H53" s="73" t="s">
        <v>255</v>
      </c>
      <c r="I53" s="73" t="s">
        <v>255</v>
      </c>
      <c r="J53" s="73">
        <v>48</v>
      </c>
      <c r="K53" s="73" t="s">
        <v>255</v>
      </c>
    </row>
    <row r="54" spans="1:11" x14ac:dyDescent="0.25">
      <c r="A54" s="84" t="s">
        <v>142</v>
      </c>
      <c r="B54" s="84" t="s">
        <v>277</v>
      </c>
      <c r="C54" s="43" t="s">
        <v>217</v>
      </c>
      <c r="D54" s="5"/>
      <c r="E54" s="84" t="s">
        <v>242</v>
      </c>
      <c r="F54" s="87">
        <f t="shared" si="1"/>
        <v>14.837666666666665</v>
      </c>
      <c r="G54" s="73" t="s">
        <v>255</v>
      </c>
      <c r="H54" s="73" t="s">
        <v>255</v>
      </c>
      <c r="I54" s="73">
        <v>44.085999999999999</v>
      </c>
      <c r="J54" s="73">
        <v>0.42699999999999999</v>
      </c>
      <c r="K54" s="73" t="s">
        <v>255</v>
      </c>
    </row>
    <row r="55" spans="1:11" x14ac:dyDescent="0.25">
      <c r="A55" s="84" t="s">
        <v>142</v>
      </c>
      <c r="B55" s="84" t="s">
        <v>277</v>
      </c>
      <c r="C55" s="43" t="s">
        <v>203</v>
      </c>
      <c r="D55" s="5"/>
      <c r="E55" s="84" t="s">
        <v>242</v>
      </c>
      <c r="F55" s="87">
        <f t="shared" si="1"/>
        <v>12.403333333333334</v>
      </c>
      <c r="G55" s="73">
        <v>5170.4279999999999</v>
      </c>
      <c r="H55" s="73" t="s">
        <v>255</v>
      </c>
      <c r="I55" s="73">
        <v>37.21</v>
      </c>
      <c r="J55" s="73" t="s">
        <v>255</v>
      </c>
      <c r="K55" s="73" t="s">
        <v>255</v>
      </c>
    </row>
    <row r="56" spans="1:11" x14ac:dyDescent="0.25">
      <c r="A56" s="84" t="s">
        <v>142</v>
      </c>
      <c r="B56" s="84" t="s">
        <v>277</v>
      </c>
      <c r="C56" s="43" t="s">
        <v>179</v>
      </c>
      <c r="D56" s="5"/>
      <c r="E56" s="84" t="s">
        <v>242</v>
      </c>
      <c r="F56" s="87">
        <f t="shared" si="1"/>
        <v>8.8963333333333328</v>
      </c>
      <c r="G56" s="73" t="s">
        <v>255</v>
      </c>
      <c r="H56" s="73">
        <v>339.15</v>
      </c>
      <c r="I56" s="73">
        <v>0.68899999999999995</v>
      </c>
      <c r="J56" s="73">
        <v>26</v>
      </c>
      <c r="K56" s="73" t="s">
        <v>255</v>
      </c>
    </row>
    <row r="57" spans="1:11" x14ac:dyDescent="0.25">
      <c r="A57" s="84" t="s">
        <v>142</v>
      </c>
      <c r="B57" s="84" t="s">
        <v>277</v>
      </c>
      <c r="C57" s="43" t="s">
        <v>213</v>
      </c>
      <c r="D57" s="5"/>
      <c r="E57" s="84" t="s">
        <v>242</v>
      </c>
      <c r="F57" s="87">
        <f t="shared" si="1"/>
        <v>8.4269999999999996</v>
      </c>
      <c r="G57" s="73" t="s">
        <v>255</v>
      </c>
      <c r="H57" s="73">
        <v>6.415</v>
      </c>
      <c r="I57" s="73" t="s">
        <v>255</v>
      </c>
      <c r="J57" s="73">
        <v>25.280999999999999</v>
      </c>
      <c r="K57" s="73" t="s">
        <v>255</v>
      </c>
    </row>
    <row r="58" spans="1:11" x14ac:dyDescent="0.25">
      <c r="A58" s="84" t="s">
        <v>142</v>
      </c>
      <c r="B58" s="84" t="s">
        <v>277</v>
      </c>
      <c r="C58" s="43" t="s">
        <v>199</v>
      </c>
      <c r="D58" s="5"/>
      <c r="E58" s="84" t="s">
        <v>242</v>
      </c>
      <c r="F58" s="87">
        <f t="shared" si="1"/>
        <v>7.371666666666667</v>
      </c>
      <c r="G58" s="73" t="s">
        <v>255</v>
      </c>
      <c r="H58" s="73" t="s">
        <v>255</v>
      </c>
      <c r="I58" s="73">
        <v>19.527000000000001</v>
      </c>
      <c r="J58" s="73">
        <v>2.5880000000000001</v>
      </c>
      <c r="K58" s="73" t="s">
        <v>255</v>
      </c>
    </row>
    <row r="59" spans="1:11" x14ac:dyDescent="0.25">
      <c r="A59" s="84" t="s">
        <v>142</v>
      </c>
      <c r="B59" s="84" t="s">
        <v>277</v>
      </c>
      <c r="C59" s="43" t="s">
        <v>237</v>
      </c>
      <c r="D59" s="5"/>
      <c r="E59" s="84" t="s">
        <v>242</v>
      </c>
      <c r="F59" s="87">
        <f t="shared" si="1"/>
        <v>6.9943333333333335</v>
      </c>
      <c r="G59" s="73" t="s">
        <v>255</v>
      </c>
      <c r="H59" s="73" t="s">
        <v>255</v>
      </c>
      <c r="I59" s="73" t="s">
        <v>255</v>
      </c>
      <c r="J59" s="73">
        <v>20.983000000000001</v>
      </c>
      <c r="K59" s="73" t="s">
        <v>255</v>
      </c>
    </row>
    <row r="60" spans="1:11" x14ac:dyDescent="0.25">
      <c r="A60" s="84" t="s">
        <v>142</v>
      </c>
      <c r="B60" s="84" t="s">
        <v>277</v>
      </c>
      <c r="C60" s="43" t="s">
        <v>227</v>
      </c>
      <c r="D60" s="5"/>
      <c r="E60" s="84" t="s">
        <v>242</v>
      </c>
      <c r="F60" s="87">
        <f t="shared" si="1"/>
        <v>0.24833333333333332</v>
      </c>
      <c r="G60" s="73" t="s">
        <v>255</v>
      </c>
      <c r="H60" s="73" t="s">
        <v>255</v>
      </c>
      <c r="I60" s="73" t="s">
        <v>255</v>
      </c>
      <c r="J60" s="73">
        <v>0.745</v>
      </c>
      <c r="K60" s="73" t="s">
        <v>255</v>
      </c>
    </row>
    <row r="61" spans="1:11" x14ac:dyDescent="0.25">
      <c r="A61" s="84" t="s">
        <v>142</v>
      </c>
      <c r="B61" s="84" t="s">
        <v>277</v>
      </c>
      <c r="C61" s="43" t="s">
        <v>219</v>
      </c>
      <c r="D61" s="5"/>
      <c r="E61" s="84" t="s">
        <v>242</v>
      </c>
      <c r="F61" s="87">
        <f t="shared" si="1"/>
        <v>0</v>
      </c>
      <c r="G61" s="73">
        <v>55427.298999999999</v>
      </c>
      <c r="H61" s="73" t="s">
        <v>255</v>
      </c>
      <c r="I61" s="73" t="s">
        <v>255</v>
      </c>
      <c r="J61" s="73" t="s">
        <v>255</v>
      </c>
      <c r="K61" s="73" t="s">
        <v>255</v>
      </c>
    </row>
    <row r="63" spans="1:11" x14ac:dyDescent="0.25">
      <c r="A63" s="84" t="s">
        <v>142</v>
      </c>
      <c r="B63" s="84" t="s">
        <v>277</v>
      </c>
      <c r="C63" s="43" t="s">
        <v>169</v>
      </c>
      <c r="D63" s="5" t="s">
        <v>247</v>
      </c>
      <c r="E63" s="84" t="s">
        <v>242</v>
      </c>
      <c r="F63" s="16"/>
      <c r="G63" s="73">
        <v>63.816000000000003</v>
      </c>
      <c r="H63" s="73">
        <v>20.701000000000001</v>
      </c>
      <c r="I63" s="73">
        <v>315.73099999999999</v>
      </c>
      <c r="J63" s="73">
        <v>1316.758</v>
      </c>
      <c r="K63" s="73" t="s">
        <v>255</v>
      </c>
    </row>
    <row r="64" spans="1:11" x14ac:dyDescent="0.25">
      <c r="A64" s="84" t="s">
        <v>142</v>
      </c>
      <c r="B64" s="84" t="s">
        <v>277</v>
      </c>
      <c r="C64" s="43" t="s">
        <v>171</v>
      </c>
      <c r="D64" s="5" t="s">
        <v>247</v>
      </c>
      <c r="E64" s="84" t="s">
        <v>242</v>
      </c>
      <c r="F64" s="16"/>
      <c r="G64" s="73">
        <v>1140.2</v>
      </c>
      <c r="H64" s="73">
        <v>2500.0450000000001</v>
      </c>
      <c r="I64" s="73">
        <v>5517.35</v>
      </c>
      <c r="J64" s="73">
        <v>4051.5250000000001</v>
      </c>
      <c r="K64" s="73" t="s">
        <v>255</v>
      </c>
    </row>
    <row r="65" spans="1:11" x14ac:dyDescent="0.25">
      <c r="A65" s="84" t="s">
        <v>142</v>
      </c>
      <c r="B65" s="84" t="s">
        <v>277</v>
      </c>
      <c r="C65" s="43" t="s">
        <v>173</v>
      </c>
      <c r="D65" s="5" t="s">
        <v>247</v>
      </c>
      <c r="E65" s="84" t="s">
        <v>242</v>
      </c>
      <c r="F65" s="16"/>
      <c r="G65" s="73">
        <v>70.278999999999996</v>
      </c>
      <c r="H65" s="73">
        <v>67.373000000000005</v>
      </c>
      <c r="I65" s="73">
        <v>125.121</v>
      </c>
      <c r="J65" s="73">
        <v>34.003</v>
      </c>
      <c r="K65" s="73" t="s">
        <v>255</v>
      </c>
    </row>
    <row r="66" spans="1:11" x14ac:dyDescent="0.25">
      <c r="A66" s="84" t="s">
        <v>142</v>
      </c>
      <c r="B66" s="84" t="s">
        <v>277</v>
      </c>
      <c r="C66" s="43" t="s">
        <v>180</v>
      </c>
      <c r="D66" s="5" t="s">
        <v>247</v>
      </c>
      <c r="E66" s="84" t="s">
        <v>242</v>
      </c>
      <c r="F66" s="16"/>
      <c r="G66" s="73">
        <v>18.687999999999999</v>
      </c>
      <c r="H66" s="73" t="s">
        <v>255</v>
      </c>
      <c r="I66" s="73" t="s">
        <v>255</v>
      </c>
      <c r="J66" s="73">
        <v>60.921999999999997</v>
      </c>
      <c r="K66" s="73" t="s">
        <v>255</v>
      </c>
    </row>
    <row r="67" spans="1:11" x14ac:dyDescent="0.25">
      <c r="A67" s="84" t="s">
        <v>142</v>
      </c>
      <c r="B67" s="84" t="s">
        <v>277</v>
      </c>
      <c r="C67" s="43" t="s">
        <v>181</v>
      </c>
      <c r="D67" s="5" t="s">
        <v>247</v>
      </c>
      <c r="E67" s="84" t="s">
        <v>242</v>
      </c>
      <c r="F67" s="16"/>
      <c r="G67" s="73">
        <v>64707.218000000001</v>
      </c>
      <c r="H67" s="73">
        <v>144487.11600000001</v>
      </c>
      <c r="I67" s="73">
        <v>422289.58799999999</v>
      </c>
      <c r="J67" s="73">
        <v>244398.43900000001</v>
      </c>
      <c r="K67" s="73">
        <v>258010.815</v>
      </c>
    </row>
    <row r="68" spans="1:11" x14ac:dyDescent="0.25">
      <c r="A68" s="84" t="s">
        <v>142</v>
      </c>
      <c r="B68" s="84" t="s">
        <v>277</v>
      </c>
      <c r="C68" s="43" t="s">
        <v>182</v>
      </c>
      <c r="D68" s="5" t="s">
        <v>247</v>
      </c>
      <c r="E68" s="84" t="s">
        <v>242</v>
      </c>
      <c r="F68" s="16"/>
      <c r="G68" s="73">
        <v>34.847000000000001</v>
      </c>
      <c r="H68" s="73">
        <v>322.76</v>
      </c>
      <c r="I68" s="73">
        <v>988.721</v>
      </c>
      <c r="J68" s="73">
        <v>947.41300000000001</v>
      </c>
      <c r="K68" s="73" t="s">
        <v>255</v>
      </c>
    </row>
    <row r="69" spans="1:11" x14ac:dyDescent="0.25">
      <c r="A69" s="84" t="s">
        <v>142</v>
      </c>
      <c r="B69" s="84" t="s">
        <v>277</v>
      </c>
      <c r="C69" s="43" t="s">
        <v>184</v>
      </c>
      <c r="D69" s="5" t="s">
        <v>247</v>
      </c>
      <c r="E69" s="84" t="s">
        <v>242</v>
      </c>
      <c r="F69" s="16"/>
      <c r="G69" s="73">
        <v>558.36</v>
      </c>
      <c r="H69" s="73">
        <v>210.62299999999999</v>
      </c>
      <c r="I69" s="73">
        <v>2446.2020000000002</v>
      </c>
      <c r="J69" s="73">
        <v>969.60500000000002</v>
      </c>
      <c r="K69" s="73" t="s">
        <v>255</v>
      </c>
    </row>
    <row r="70" spans="1:11" x14ac:dyDescent="0.25">
      <c r="A70" s="84" t="s">
        <v>142</v>
      </c>
      <c r="B70" s="84" t="s">
        <v>277</v>
      </c>
      <c r="C70" s="43" t="s">
        <v>185</v>
      </c>
      <c r="D70" s="5" t="s">
        <v>247</v>
      </c>
      <c r="E70" s="84" t="s">
        <v>242</v>
      </c>
      <c r="F70" s="16"/>
      <c r="G70" s="73" t="s">
        <v>255</v>
      </c>
      <c r="H70" s="73">
        <v>7051.6949999999997</v>
      </c>
      <c r="I70" s="73">
        <v>1755.54</v>
      </c>
      <c r="J70" s="73">
        <v>2359.7170000000001</v>
      </c>
      <c r="K70" s="73" t="s">
        <v>255</v>
      </c>
    </row>
    <row r="71" spans="1:11" x14ac:dyDescent="0.25">
      <c r="A71" s="84" t="s">
        <v>142</v>
      </c>
      <c r="B71" s="84" t="s">
        <v>277</v>
      </c>
      <c r="C71" s="43" t="s">
        <v>186</v>
      </c>
      <c r="D71" s="5" t="s">
        <v>247</v>
      </c>
      <c r="E71" s="84" t="s">
        <v>242</v>
      </c>
      <c r="F71" s="16"/>
      <c r="G71" s="73">
        <v>2630.27</v>
      </c>
      <c r="H71" s="73">
        <v>1784.981</v>
      </c>
      <c r="I71" s="73">
        <v>3753.2719999999999</v>
      </c>
      <c r="J71" s="73">
        <v>3382.2089999999998</v>
      </c>
      <c r="K71" s="73" t="s">
        <v>255</v>
      </c>
    </row>
    <row r="72" spans="1:11" x14ac:dyDescent="0.25">
      <c r="A72" s="84" t="s">
        <v>142</v>
      </c>
      <c r="B72" s="84" t="s">
        <v>277</v>
      </c>
      <c r="C72" s="43" t="s">
        <v>187</v>
      </c>
      <c r="D72" s="5" t="s">
        <v>247</v>
      </c>
      <c r="E72" s="84" t="s">
        <v>242</v>
      </c>
      <c r="F72" s="16"/>
      <c r="G72" s="73">
        <v>10041.27</v>
      </c>
      <c r="H72" s="73">
        <v>15782.81</v>
      </c>
      <c r="I72" s="73">
        <v>31797.984</v>
      </c>
      <c r="J72" s="73">
        <v>24230.406999999999</v>
      </c>
      <c r="K72" s="73">
        <v>30819.381000000001</v>
      </c>
    </row>
    <row r="73" spans="1:11" x14ac:dyDescent="0.25">
      <c r="A73" s="84" t="s">
        <v>142</v>
      </c>
      <c r="B73" s="84" t="s">
        <v>277</v>
      </c>
      <c r="C73" s="43" t="s">
        <v>189</v>
      </c>
      <c r="D73" s="5" t="s">
        <v>247</v>
      </c>
      <c r="E73" s="84" t="s">
        <v>242</v>
      </c>
      <c r="F73" s="16"/>
      <c r="G73" s="73">
        <v>0.3</v>
      </c>
      <c r="H73" s="73">
        <v>13</v>
      </c>
      <c r="I73" s="73">
        <v>0.26800000000000002</v>
      </c>
      <c r="J73" s="73">
        <v>504.17700000000002</v>
      </c>
      <c r="K73" s="73" t="s">
        <v>255</v>
      </c>
    </row>
    <row r="74" spans="1:11" x14ac:dyDescent="0.25">
      <c r="A74" s="84" t="s">
        <v>142</v>
      </c>
      <c r="B74" s="84" t="s">
        <v>277</v>
      </c>
      <c r="C74" s="43" t="s">
        <v>192</v>
      </c>
      <c r="D74" s="5" t="s">
        <v>247</v>
      </c>
      <c r="E74" s="84" t="s">
        <v>242</v>
      </c>
      <c r="F74" s="16"/>
      <c r="G74" s="73">
        <v>15.05</v>
      </c>
      <c r="H74" s="73">
        <v>520.84299999999996</v>
      </c>
      <c r="I74" s="73">
        <v>3.9009999999999998</v>
      </c>
      <c r="J74" s="73">
        <v>86.591999999999999</v>
      </c>
      <c r="K74" s="73" t="s">
        <v>255</v>
      </c>
    </row>
    <row r="75" spans="1:11" x14ac:dyDescent="0.25">
      <c r="A75" s="84" t="s">
        <v>142</v>
      </c>
      <c r="B75" s="84" t="s">
        <v>277</v>
      </c>
      <c r="C75" s="43" t="s">
        <v>195</v>
      </c>
      <c r="D75" s="5" t="s">
        <v>247</v>
      </c>
      <c r="E75" s="84" t="s">
        <v>242</v>
      </c>
      <c r="F75" s="16"/>
      <c r="G75" s="73">
        <v>642.47</v>
      </c>
      <c r="H75" s="73">
        <v>910.75</v>
      </c>
      <c r="I75" s="73">
        <v>2900.4690000000001</v>
      </c>
      <c r="J75" s="73">
        <v>3019.556</v>
      </c>
      <c r="K75" s="73" t="s">
        <v>255</v>
      </c>
    </row>
    <row r="76" spans="1:11" x14ac:dyDescent="0.25">
      <c r="A76" s="84" t="s">
        <v>142</v>
      </c>
      <c r="B76" s="84" t="s">
        <v>277</v>
      </c>
      <c r="C76" s="43" t="s">
        <v>198</v>
      </c>
      <c r="D76" s="5" t="s">
        <v>247</v>
      </c>
      <c r="E76" s="84" t="s">
        <v>242</v>
      </c>
      <c r="F76" s="16"/>
      <c r="G76" s="73">
        <v>2031.605</v>
      </c>
      <c r="H76" s="73">
        <v>3768.93</v>
      </c>
      <c r="I76" s="73">
        <v>9647.1450000000004</v>
      </c>
      <c r="J76" s="73">
        <v>4443.0129999999999</v>
      </c>
      <c r="K76" s="73" t="s">
        <v>255</v>
      </c>
    </row>
    <row r="77" spans="1:11" x14ac:dyDescent="0.25">
      <c r="A77" s="84" t="s">
        <v>142</v>
      </c>
      <c r="B77" s="84" t="s">
        <v>277</v>
      </c>
      <c r="C77" s="43" t="s">
        <v>207</v>
      </c>
      <c r="D77" s="5" t="s">
        <v>247</v>
      </c>
      <c r="E77" s="84" t="s">
        <v>242</v>
      </c>
      <c r="F77" s="16"/>
      <c r="G77" s="73" t="s">
        <v>255</v>
      </c>
      <c r="H77" s="73" t="s">
        <v>255</v>
      </c>
      <c r="I77" s="73" t="s">
        <v>255</v>
      </c>
      <c r="J77" s="73">
        <v>49.625</v>
      </c>
      <c r="K77" s="73" t="s">
        <v>255</v>
      </c>
    </row>
    <row r="78" spans="1:11" x14ac:dyDescent="0.25">
      <c r="A78" s="84" t="s">
        <v>142</v>
      </c>
      <c r="B78" s="84" t="s">
        <v>277</v>
      </c>
      <c r="C78" s="43" t="s">
        <v>208</v>
      </c>
      <c r="D78" s="5" t="s">
        <v>247</v>
      </c>
      <c r="E78" s="84" t="s">
        <v>242</v>
      </c>
      <c r="F78" s="16"/>
      <c r="G78" s="73" t="s">
        <v>255</v>
      </c>
      <c r="H78" s="73" t="s">
        <v>255</v>
      </c>
      <c r="I78" s="73" t="s">
        <v>255</v>
      </c>
      <c r="J78" s="73">
        <v>149711.33799999999</v>
      </c>
      <c r="K78" s="73" t="s">
        <v>255</v>
      </c>
    </row>
    <row r="79" spans="1:11" x14ac:dyDescent="0.25">
      <c r="A79" s="84" t="s">
        <v>142</v>
      </c>
      <c r="B79" s="84" t="s">
        <v>277</v>
      </c>
      <c r="C79" s="43" t="s">
        <v>211</v>
      </c>
      <c r="D79" s="5" t="s">
        <v>247</v>
      </c>
      <c r="E79" s="84" t="s">
        <v>242</v>
      </c>
      <c r="F79" s="16"/>
      <c r="G79" s="73">
        <v>713.59500000000003</v>
      </c>
      <c r="H79" s="73">
        <v>3571.66</v>
      </c>
      <c r="I79" s="73">
        <v>10152.466</v>
      </c>
      <c r="J79" s="73">
        <v>5209.5820000000003</v>
      </c>
      <c r="K79" s="73" t="s">
        <v>255</v>
      </c>
    </row>
    <row r="80" spans="1:11" x14ac:dyDescent="0.25">
      <c r="A80" s="84" t="s">
        <v>142</v>
      </c>
      <c r="B80" s="84" t="s">
        <v>277</v>
      </c>
      <c r="C80" s="43" t="s">
        <v>218</v>
      </c>
      <c r="D80" s="5" t="s">
        <v>247</v>
      </c>
      <c r="E80" s="84" t="s">
        <v>242</v>
      </c>
      <c r="F80" s="16"/>
      <c r="G80" s="73">
        <v>394.83699999999999</v>
      </c>
      <c r="H80" s="73">
        <v>217.62200000000001</v>
      </c>
      <c r="I80" s="73">
        <v>269.18</v>
      </c>
      <c r="J80" s="73">
        <v>1004.875</v>
      </c>
      <c r="K80" s="73" t="s">
        <v>255</v>
      </c>
    </row>
    <row r="81" spans="1:11" x14ac:dyDescent="0.25">
      <c r="A81" s="84" t="s">
        <v>142</v>
      </c>
      <c r="B81" s="84" t="s">
        <v>277</v>
      </c>
      <c r="C81" s="43" t="s">
        <v>220</v>
      </c>
      <c r="D81" s="5" t="s">
        <v>247</v>
      </c>
      <c r="E81" s="84" t="s">
        <v>242</v>
      </c>
      <c r="F81" s="16"/>
      <c r="G81" s="73" t="s">
        <v>255</v>
      </c>
      <c r="H81" s="73" t="s">
        <v>255</v>
      </c>
      <c r="I81" s="73" t="s">
        <v>255</v>
      </c>
      <c r="J81" s="73">
        <v>223.82400000000001</v>
      </c>
      <c r="K81" s="73" t="s">
        <v>255</v>
      </c>
    </row>
    <row r="82" spans="1:11" x14ac:dyDescent="0.25">
      <c r="A82" s="84" t="s">
        <v>142</v>
      </c>
      <c r="B82" s="84" t="s">
        <v>277</v>
      </c>
      <c r="C82" s="43" t="s">
        <v>224</v>
      </c>
      <c r="D82" s="5" t="s">
        <v>247</v>
      </c>
      <c r="E82" s="84" t="s">
        <v>242</v>
      </c>
      <c r="F82" s="16"/>
      <c r="G82" s="73">
        <v>57.192</v>
      </c>
      <c r="H82" s="73">
        <v>652.95399999999995</v>
      </c>
      <c r="I82" s="73">
        <v>1569.2639999999999</v>
      </c>
      <c r="J82" s="73">
        <v>2080.306</v>
      </c>
      <c r="K82" s="73" t="s">
        <v>255</v>
      </c>
    </row>
    <row r="83" spans="1:11" x14ac:dyDescent="0.25">
      <c r="A83" s="84" t="s">
        <v>142</v>
      </c>
      <c r="B83" s="84" t="s">
        <v>277</v>
      </c>
      <c r="C83" s="43" t="s">
        <v>225</v>
      </c>
      <c r="D83" s="5" t="s">
        <v>247</v>
      </c>
      <c r="E83" s="84" t="s">
        <v>242</v>
      </c>
      <c r="F83" s="16"/>
      <c r="G83" s="73">
        <v>1920.626</v>
      </c>
      <c r="H83" s="73">
        <v>2236.4839999999999</v>
      </c>
      <c r="I83" s="73">
        <v>18505.18</v>
      </c>
      <c r="J83" s="73">
        <v>4647.6220000000003</v>
      </c>
      <c r="K83" s="73" t="s">
        <v>255</v>
      </c>
    </row>
  </sheetData>
  <autoFilter ref="A6:K61">
    <sortState ref="A7:K61">
      <sortCondition descending="1" ref="F6:F61"/>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57"/>
  <sheetViews>
    <sheetView showGridLines="0" topLeftCell="A124" workbookViewId="0">
      <selection activeCell="D135" sqref="D135"/>
    </sheetView>
  </sheetViews>
  <sheetFormatPr defaultColWidth="9.28515625" defaultRowHeight="12" x14ac:dyDescent="0.25"/>
  <cols>
    <col min="1" max="1" width="9.28515625" style="1"/>
    <col min="2" max="2" width="13" style="1" bestFit="1" customWidth="1"/>
    <col min="3" max="3" width="11" style="1" customWidth="1"/>
    <col min="4" max="4" width="7.85546875" style="1" customWidth="1"/>
    <col min="5" max="16384" width="9.28515625" style="1"/>
  </cols>
  <sheetData>
    <row r="1" spans="1:2" ht="15" x14ac:dyDescent="0.2">
      <c r="A1" s="31" t="s">
        <v>152</v>
      </c>
    </row>
    <row r="3" spans="1:2" ht="11.1" customHeight="1" x14ac:dyDescent="0.25">
      <c r="A3" s="49">
        <v>1</v>
      </c>
      <c r="B3" s="50" t="s">
        <v>113</v>
      </c>
    </row>
    <row r="4" spans="1:2" ht="11.1" customHeight="1" x14ac:dyDescent="0.2">
      <c r="A4" s="49">
        <f>A3+1</f>
        <v>2</v>
      </c>
      <c r="B4" s="50" t="s">
        <v>114</v>
      </c>
    </row>
    <row r="5" spans="1:2" ht="11.1" customHeight="1" x14ac:dyDescent="0.2">
      <c r="A5" s="49">
        <f t="shared" ref="A5:A23" si="0">A4+1</f>
        <v>3</v>
      </c>
      <c r="B5" s="50" t="s">
        <v>115</v>
      </c>
    </row>
    <row r="6" spans="1:2" ht="11.1" customHeight="1" x14ac:dyDescent="0.25">
      <c r="A6" s="49">
        <f t="shared" si="0"/>
        <v>4</v>
      </c>
      <c r="B6" s="50" t="s">
        <v>116</v>
      </c>
    </row>
    <row r="7" spans="1:2" ht="11.1" customHeight="1" x14ac:dyDescent="0.25">
      <c r="A7" s="49">
        <f t="shared" si="0"/>
        <v>5</v>
      </c>
      <c r="B7" s="50" t="s">
        <v>117</v>
      </c>
    </row>
    <row r="8" spans="1:2" ht="11.1" customHeight="1" x14ac:dyDescent="0.25">
      <c r="A8" s="49">
        <f t="shared" si="0"/>
        <v>6</v>
      </c>
      <c r="B8" s="50" t="s">
        <v>118</v>
      </c>
    </row>
    <row r="9" spans="1:2" ht="11.1" customHeight="1" x14ac:dyDescent="0.25">
      <c r="A9" s="49">
        <f t="shared" si="0"/>
        <v>7</v>
      </c>
      <c r="B9" s="50" t="s">
        <v>119</v>
      </c>
    </row>
    <row r="10" spans="1:2" ht="11.1" customHeight="1" x14ac:dyDescent="0.25">
      <c r="A10" s="49">
        <f t="shared" si="0"/>
        <v>8</v>
      </c>
      <c r="B10" s="50" t="s">
        <v>120</v>
      </c>
    </row>
    <row r="11" spans="1:2" ht="11.1" customHeight="1" x14ac:dyDescent="0.2">
      <c r="A11" s="49">
        <f t="shared" si="0"/>
        <v>9</v>
      </c>
      <c r="B11" s="50" t="s">
        <v>121</v>
      </c>
    </row>
    <row r="12" spans="1:2" ht="11.1" customHeight="1" x14ac:dyDescent="0.25">
      <c r="A12" s="49">
        <f t="shared" si="0"/>
        <v>10</v>
      </c>
      <c r="B12" s="50" t="s">
        <v>122</v>
      </c>
    </row>
    <row r="13" spans="1:2" ht="11.1" customHeight="1" x14ac:dyDescent="0.25">
      <c r="A13" s="49">
        <f t="shared" si="0"/>
        <v>11</v>
      </c>
      <c r="B13" s="50" t="s">
        <v>123</v>
      </c>
    </row>
    <row r="14" spans="1:2" ht="11.1" customHeight="1" x14ac:dyDescent="0.25">
      <c r="A14" s="49">
        <f t="shared" si="0"/>
        <v>12</v>
      </c>
      <c r="B14" s="50" t="s">
        <v>124</v>
      </c>
    </row>
    <row r="15" spans="1:2" ht="11.1" customHeight="1" x14ac:dyDescent="0.25">
      <c r="A15" s="49">
        <f t="shared" si="0"/>
        <v>13</v>
      </c>
      <c r="B15" s="50" t="s">
        <v>125</v>
      </c>
    </row>
    <row r="16" spans="1:2" ht="11.1" customHeight="1" x14ac:dyDescent="0.25">
      <c r="A16" s="49">
        <f t="shared" si="0"/>
        <v>14</v>
      </c>
      <c r="B16" s="50" t="s">
        <v>126</v>
      </c>
    </row>
    <row r="17" spans="1:5" ht="11.1" customHeight="1" x14ac:dyDescent="0.25">
      <c r="A17" s="49">
        <f t="shared" si="0"/>
        <v>15</v>
      </c>
      <c r="B17" s="50" t="s">
        <v>127</v>
      </c>
    </row>
    <row r="18" spans="1:5" ht="11.1" customHeight="1" x14ac:dyDescent="0.25">
      <c r="A18" s="49">
        <f t="shared" si="0"/>
        <v>16</v>
      </c>
      <c r="B18" s="50" t="s">
        <v>128</v>
      </c>
    </row>
    <row r="19" spans="1:5" ht="11.1" customHeight="1" x14ac:dyDescent="0.25">
      <c r="A19" s="49">
        <f t="shared" si="0"/>
        <v>17</v>
      </c>
      <c r="B19" s="50" t="s">
        <v>129</v>
      </c>
    </row>
    <row r="20" spans="1:5" ht="11.1" customHeight="1" x14ac:dyDescent="0.25">
      <c r="A20" s="49">
        <f t="shared" si="0"/>
        <v>18</v>
      </c>
      <c r="B20" s="50" t="s">
        <v>130</v>
      </c>
    </row>
    <row r="21" spans="1:5" ht="11.1" customHeight="1" x14ac:dyDescent="0.25">
      <c r="A21" s="49">
        <f t="shared" si="0"/>
        <v>19</v>
      </c>
      <c r="B21" s="50" t="s">
        <v>131</v>
      </c>
    </row>
    <row r="22" spans="1:5" ht="11.1" customHeight="1" x14ac:dyDescent="0.25">
      <c r="A22" s="49">
        <f t="shared" si="0"/>
        <v>20</v>
      </c>
      <c r="B22" s="50" t="s">
        <v>132</v>
      </c>
    </row>
    <row r="23" spans="1:5" ht="11.1" customHeight="1" x14ac:dyDescent="0.25">
      <c r="A23" s="49">
        <f t="shared" si="0"/>
        <v>21</v>
      </c>
      <c r="B23" s="50" t="s">
        <v>133</v>
      </c>
    </row>
    <row r="26" spans="1:5" x14ac:dyDescent="0.2">
      <c r="A26" s="250" t="s">
        <v>257</v>
      </c>
      <c r="B26" s="251"/>
      <c r="C26" s="251"/>
      <c r="E26" s="42" t="s">
        <v>153</v>
      </c>
    </row>
    <row r="27" spans="1:5" ht="24" x14ac:dyDescent="0.2">
      <c r="A27" s="40" t="s">
        <v>136</v>
      </c>
      <c r="B27" s="40" t="s">
        <v>141</v>
      </c>
      <c r="C27" s="40" t="s">
        <v>149</v>
      </c>
    </row>
    <row r="28" spans="1:5" x14ac:dyDescent="0.2">
      <c r="A28" s="8">
        <v>1</v>
      </c>
      <c r="B28" s="39">
        <v>1.3016276821100075E-2</v>
      </c>
      <c r="C28" s="38">
        <v>6</v>
      </c>
    </row>
    <row r="29" spans="1:5" x14ac:dyDescent="0.2">
      <c r="A29" s="8">
        <v>2</v>
      </c>
      <c r="B29" s="39">
        <v>0.13944227692280178</v>
      </c>
      <c r="C29" s="38">
        <v>7</v>
      </c>
    </row>
    <row r="30" spans="1:5" x14ac:dyDescent="0.2">
      <c r="A30" s="8">
        <v>3</v>
      </c>
      <c r="B30" s="39">
        <v>0.10632492142793395</v>
      </c>
      <c r="C30" s="38">
        <v>1</v>
      </c>
    </row>
    <row r="31" spans="1:5" x14ac:dyDescent="0.2">
      <c r="A31" s="8">
        <v>4</v>
      </c>
      <c r="B31" s="39">
        <v>8.2898673132607306E-2</v>
      </c>
      <c r="C31" s="38">
        <v>4</v>
      </c>
    </row>
    <row r="32" spans="1:5" x14ac:dyDescent="0.2">
      <c r="A32" s="8">
        <v>5</v>
      </c>
      <c r="B32" s="39">
        <v>3.5408020663058599E-2</v>
      </c>
      <c r="C32" s="38">
        <v>3</v>
      </c>
    </row>
    <row r="33" spans="1:3" x14ac:dyDescent="0.2">
      <c r="A33" s="8">
        <v>6</v>
      </c>
      <c r="B33" s="39">
        <v>3.0720996852364752E-2</v>
      </c>
      <c r="C33" s="38">
        <v>3</v>
      </c>
    </row>
    <row r="34" spans="1:3" x14ac:dyDescent="0.2">
      <c r="A34" s="8">
        <v>7</v>
      </c>
      <c r="B34" s="39">
        <v>8.253460726505113E-2</v>
      </c>
      <c r="C34" s="38">
        <v>5</v>
      </c>
    </row>
    <row r="35" spans="1:3" x14ac:dyDescent="0.2">
      <c r="A35" s="8">
        <v>8</v>
      </c>
      <c r="B35" s="39">
        <v>1.4208292926154947E-3</v>
      </c>
      <c r="C35" s="38">
        <v>2</v>
      </c>
    </row>
    <row r="36" spans="1:3" x14ac:dyDescent="0.2">
      <c r="A36" s="8">
        <v>10</v>
      </c>
      <c r="B36" s="39">
        <v>9.2391121729397466E-3</v>
      </c>
      <c r="C36" s="38">
        <v>2</v>
      </c>
    </row>
    <row r="37" spans="1:3" x14ac:dyDescent="0.2">
      <c r="A37" s="8">
        <v>11</v>
      </c>
      <c r="B37" s="39">
        <v>4.7667766685840052E-2</v>
      </c>
      <c r="C37" s="38">
        <v>3</v>
      </c>
    </row>
    <row r="38" spans="1:3" x14ac:dyDescent="0.2">
      <c r="A38" s="8">
        <v>12</v>
      </c>
      <c r="B38" s="39">
        <v>5.2427548561648982E-3</v>
      </c>
      <c r="C38" s="38">
        <v>1</v>
      </c>
    </row>
    <row r="39" spans="1:3" x14ac:dyDescent="0.2">
      <c r="A39" s="8">
        <v>13</v>
      </c>
      <c r="B39" s="39">
        <v>0</v>
      </c>
      <c r="C39" s="38">
        <v>0</v>
      </c>
    </row>
    <row r="40" spans="1:3" x14ac:dyDescent="0.2">
      <c r="A40" s="8">
        <v>14</v>
      </c>
      <c r="B40" s="39">
        <v>6.2923737317082734E-3</v>
      </c>
      <c r="C40" s="38">
        <v>1</v>
      </c>
    </row>
    <row r="41" spans="1:3" x14ac:dyDescent="0.2">
      <c r="A41" s="8">
        <v>15</v>
      </c>
      <c r="B41" s="39">
        <v>2.9657013966849104E-2</v>
      </c>
      <c r="C41" s="38">
        <v>4</v>
      </c>
    </row>
    <row r="42" spans="1:3" x14ac:dyDescent="0.2">
      <c r="A42" s="8">
        <v>16</v>
      </c>
      <c r="B42" s="39">
        <v>5.2051285890196329E-2</v>
      </c>
      <c r="C42" s="38">
        <v>10</v>
      </c>
    </row>
    <row r="43" spans="1:3" x14ac:dyDescent="0.2">
      <c r="A43" s="8">
        <v>17</v>
      </c>
      <c r="B43" s="39">
        <v>6.1972531223844038E-2</v>
      </c>
      <c r="C43" s="38">
        <v>3</v>
      </c>
    </row>
    <row r="44" spans="1:3" x14ac:dyDescent="0.2">
      <c r="A44" s="8">
        <v>18</v>
      </c>
      <c r="B44" s="39">
        <v>2.9619251036092566E-2</v>
      </c>
      <c r="C44" s="38">
        <v>3</v>
      </c>
    </row>
    <row r="45" spans="1:3" x14ac:dyDescent="0.2">
      <c r="A45" s="8">
        <v>20</v>
      </c>
      <c r="B45" s="39">
        <v>3.12671751244358E-7</v>
      </c>
      <c r="C45" s="38">
        <v>1</v>
      </c>
    </row>
    <row r="46" spans="1:3" x14ac:dyDescent="0.2">
      <c r="A46" s="8">
        <v>21</v>
      </c>
      <c r="B46" s="39">
        <v>0.26649099538708071</v>
      </c>
      <c r="C46" s="38">
        <v>1</v>
      </c>
    </row>
    <row r="47" spans="1:3" x14ac:dyDescent="0.2">
      <c r="A47" s="37"/>
      <c r="B47" s="39"/>
      <c r="C47" s="38"/>
    </row>
    <row r="48" spans="1:3" x14ac:dyDescent="0.2">
      <c r="A48" s="37"/>
      <c r="B48" s="39"/>
      <c r="C48" s="38"/>
    </row>
    <row r="50" spans="1:3" x14ac:dyDescent="0.2">
      <c r="A50" s="250" t="s">
        <v>256</v>
      </c>
      <c r="B50" s="251"/>
      <c r="C50" s="251"/>
    </row>
    <row r="51" spans="1:3" ht="24" x14ac:dyDescent="0.2">
      <c r="A51" s="40" t="s">
        <v>136</v>
      </c>
      <c r="B51" s="40" t="s">
        <v>141</v>
      </c>
      <c r="C51" s="40" t="s">
        <v>149</v>
      </c>
    </row>
    <row r="52" spans="1:3" x14ac:dyDescent="0.2">
      <c r="A52" s="8">
        <v>1</v>
      </c>
      <c r="B52" s="39">
        <v>9.072457538734183E-3</v>
      </c>
      <c r="C52" s="38">
        <v>7</v>
      </c>
    </row>
    <row r="53" spans="1:3" x14ac:dyDescent="0.2">
      <c r="A53" s="8">
        <v>2</v>
      </c>
      <c r="B53" s="39">
        <v>0.11335064156247174</v>
      </c>
      <c r="C53" s="38">
        <v>6</v>
      </c>
    </row>
    <row r="54" spans="1:3" x14ac:dyDescent="0.2">
      <c r="A54" s="8">
        <v>3</v>
      </c>
      <c r="B54" s="39">
        <v>3.0270218118910872E-2</v>
      </c>
      <c r="C54" s="38">
        <v>1</v>
      </c>
    </row>
    <row r="55" spans="1:3" x14ac:dyDescent="0.2">
      <c r="A55" s="8">
        <v>4</v>
      </c>
      <c r="B55" s="39">
        <v>7.3715772301009772E-2</v>
      </c>
      <c r="C55" s="38">
        <v>5</v>
      </c>
    </row>
    <row r="56" spans="1:3" x14ac:dyDescent="0.2">
      <c r="A56" s="8">
        <v>5</v>
      </c>
      <c r="B56" s="39">
        <v>0.51200346850804024</v>
      </c>
      <c r="C56" s="38">
        <v>7</v>
      </c>
    </row>
    <row r="57" spans="1:3" x14ac:dyDescent="0.2">
      <c r="A57" s="8">
        <v>6</v>
      </c>
      <c r="B57" s="39">
        <v>2.1896975848848511E-2</v>
      </c>
      <c r="C57" s="38">
        <v>3</v>
      </c>
    </row>
    <row r="58" spans="1:3" x14ac:dyDescent="0.2">
      <c r="A58" s="8">
        <v>7</v>
      </c>
      <c r="B58" s="39">
        <v>1.8295017588034677E-2</v>
      </c>
      <c r="C58" s="38">
        <v>5</v>
      </c>
    </row>
    <row r="59" spans="1:3" x14ac:dyDescent="0.2">
      <c r="A59" s="8">
        <v>8</v>
      </c>
      <c r="B59" s="39">
        <v>1.5598250529001679E-3</v>
      </c>
      <c r="C59" s="38">
        <v>2</v>
      </c>
    </row>
    <row r="60" spans="1:3" x14ac:dyDescent="0.2">
      <c r="A60" s="8">
        <v>10</v>
      </c>
      <c r="B60" s="39">
        <v>6.1372682150925284E-3</v>
      </c>
      <c r="C60" s="38">
        <v>2</v>
      </c>
    </row>
    <row r="61" spans="1:3" x14ac:dyDescent="0.2">
      <c r="A61" s="8">
        <v>11</v>
      </c>
      <c r="B61" s="39">
        <v>4.3863904309009577E-2</v>
      </c>
      <c r="C61" s="38">
        <v>2</v>
      </c>
    </row>
    <row r="62" spans="1:3" x14ac:dyDescent="0.2">
      <c r="A62" s="8">
        <v>12</v>
      </c>
      <c r="B62" s="39">
        <v>6.2535552897219409E-3</v>
      </c>
      <c r="C62" s="38">
        <v>1</v>
      </c>
    </row>
    <row r="63" spans="1:3" x14ac:dyDescent="0.2">
      <c r="A63" s="8">
        <v>13</v>
      </c>
      <c r="B63" s="39">
        <v>5.0387085091137956E-2</v>
      </c>
      <c r="C63" s="38">
        <v>1</v>
      </c>
    </row>
    <row r="64" spans="1:3" x14ac:dyDescent="0.2">
      <c r="A64" s="8">
        <v>14</v>
      </c>
      <c r="B64" s="39">
        <v>2.9788659846446525E-3</v>
      </c>
      <c r="C64" s="38">
        <v>1</v>
      </c>
    </row>
    <row r="65" spans="1:10" x14ac:dyDescent="0.2">
      <c r="A65" s="8">
        <v>15</v>
      </c>
      <c r="B65" s="39">
        <v>1.9505018913967182E-2</v>
      </c>
      <c r="C65" s="38">
        <v>4</v>
      </c>
    </row>
    <row r="66" spans="1:10" x14ac:dyDescent="0.2">
      <c r="A66" s="8">
        <v>16</v>
      </c>
      <c r="B66" s="39">
        <v>3.9124002249414092E-2</v>
      </c>
      <c r="C66" s="38">
        <v>11</v>
      </c>
    </row>
    <row r="67" spans="1:10" x14ac:dyDescent="0.2">
      <c r="A67" s="8">
        <v>17</v>
      </c>
      <c r="B67" s="39">
        <v>3.2897398325111175E-2</v>
      </c>
      <c r="C67" s="38">
        <v>3</v>
      </c>
    </row>
    <row r="68" spans="1:10" x14ac:dyDescent="0.2">
      <c r="A68" s="8">
        <v>18</v>
      </c>
      <c r="B68" s="39">
        <v>1.8687738397851386E-2</v>
      </c>
      <c r="C68" s="38">
        <v>3</v>
      </c>
    </row>
    <row r="69" spans="1:10" x14ac:dyDescent="0.2">
      <c r="A69" s="8">
        <v>20</v>
      </c>
      <c r="B69" s="39">
        <v>7.8670509908873728E-7</v>
      </c>
      <c r="C69" s="38">
        <v>1</v>
      </c>
    </row>
    <row r="70" spans="1:10" x14ac:dyDescent="0.2">
      <c r="A70" s="8">
        <v>21</v>
      </c>
      <c r="B70" s="39">
        <v>0</v>
      </c>
      <c r="C70" s="38">
        <v>0</v>
      </c>
    </row>
    <row r="71" spans="1:10" x14ac:dyDescent="0.2">
      <c r="A71" s="37"/>
      <c r="B71" s="39"/>
      <c r="C71" s="38"/>
    </row>
    <row r="72" spans="1:10" x14ac:dyDescent="0.2">
      <c r="A72" s="37"/>
      <c r="B72" s="39"/>
      <c r="C72" s="38"/>
    </row>
    <row r="74" spans="1:10" x14ac:dyDescent="0.25">
      <c r="E74" s="248">
        <v>2008</v>
      </c>
      <c r="F74" s="248">
        <v>2009</v>
      </c>
      <c r="G74" s="248">
        <v>2010</v>
      </c>
      <c r="H74" s="248">
        <v>2011</v>
      </c>
      <c r="I74" s="248">
        <v>2012</v>
      </c>
      <c r="J74" s="248"/>
    </row>
    <row r="75" spans="1:10" x14ac:dyDescent="0.25">
      <c r="E75" s="249"/>
      <c r="F75" s="249"/>
      <c r="G75" s="249"/>
      <c r="H75" s="249"/>
      <c r="I75" s="249"/>
      <c r="J75" s="249"/>
    </row>
    <row r="76" spans="1:10" x14ac:dyDescent="0.2">
      <c r="D76" s="41" t="s">
        <v>283</v>
      </c>
      <c r="E76" s="46">
        <v>60</v>
      </c>
      <c r="F76" s="46">
        <v>59</v>
      </c>
      <c r="G76" s="46">
        <v>61</v>
      </c>
      <c r="H76" s="46">
        <v>63</v>
      </c>
      <c r="I76" s="46">
        <v>14</v>
      </c>
      <c r="J76" s="46"/>
    </row>
    <row r="77" spans="1:10" x14ac:dyDescent="0.2">
      <c r="D77" s="41" t="s">
        <v>282</v>
      </c>
      <c r="E77" s="38">
        <v>55</v>
      </c>
      <c r="F77" s="38">
        <v>58</v>
      </c>
      <c r="G77" s="38">
        <v>61</v>
      </c>
      <c r="H77" s="38">
        <v>72</v>
      </c>
      <c r="I77" s="38">
        <v>7</v>
      </c>
      <c r="J77" s="38"/>
    </row>
    <row r="98" spans="1:5" x14ac:dyDescent="0.2">
      <c r="E98" s="47" t="s">
        <v>240</v>
      </c>
    </row>
    <row r="100" spans="1:5" x14ac:dyDescent="0.2">
      <c r="A100" s="250" t="s">
        <v>245</v>
      </c>
      <c r="B100" s="250"/>
      <c r="C100" s="250"/>
      <c r="D100" s="250"/>
    </row>
    <row r="101" spans="1:5" ht="24" x14ac:dyDescent="0.2">
      <c r="A101" s="100" t="s">
        <v>136</v>
      </c>
      <c r="B101" s="101" t="s">
        <v>257</v>
      </c>
      <c r="C101" s="101" t="s">
        <v>259</v>
      </c>
      <c r="D101" s="101" t="s">
        <v>321</v>
      </c>
    </row>
    <row r="102" spans="1:5" x14ac:dyDescent="0.2">
      <c r="A102" s="8">
        <v>1</v>
      </c>
      <c r="B102" s="39">
        <v>1.3016276821100075E-2</v>
      </c>
      <c r="C102" s="39">
        <v>9.072457538734183E-3</v>
      </c>
      <c r="D102" s="102">
        <f>(+C102-B102)*100</f>
        <v>-0.39438192823658924</v>
      </c>
    </row>
    <row r="103" spans="1:5" x14ac:dyDescent="0.2">
      <c r="A103" s="8">
        <v>2</v>
      </c>
      <c r="B103" s="39">
        <v>0.13944227692280178</v>
      </c>
      <c r="C103" s="39">
        <v>0.11335064156247174</v>
      </c>
      <c r="D103" s="102">
        <f t="shared" ref="D103:D120" si="1">(+C103-B103)*100</f>
        <v>-2.6091635360330043</v>
      </c>
    </row>
    <row r="104" spans="1:5" x14ac:dyDescent="0.2">
      <c r="A104" s="8">
        <v>3</v>
      </c>
      <c r="B104" s="39">
        <v>0.10632492142793395</v>
      </c>
      <c r="C104" s="39">
        <v>3.0270218118910872E-2</v>
      </c>
      <c r="D104" s="102">
        <f t="shared" si="1"/>
        <v>-7.6054703309023086</v>
      </c>
    </row>
    <row r="105" spans="1:5" x14ac:dyDescent="0.2">
      <c r="A105" s="8">
        <v>4</v>
      </c>
      <c r="B105" s="39">
        <v>8.2898673132607306E-2</v>
      </c>
      <c r="C105" s="39">
        <v>7.3715772301009772E-2</v>
      </c>
      <c r="D105" s="102">
        <f t="shared" si="1"/>
        <v>-0.91829008315975347</v>
      </c>
    </row>
    <row r="106" spans="1:5" x14ac:dyDescent="0.2">
      <c r="A106" s="8">
        <v>5</v>
      </c>
      <c r="B106" s="39">
        <v>3.5408020663058599E-2</v>
      </c>
      <c r="C106" s="39">
        <v>0.51200346850804024</v>
      </c>
      <c r="D106" s="102">
        <f t="shared" si="1"/>
        <v>47.659544784498166</v>
      </c>
    </row>
    <row r="107" spans="1:5" x14ac:dyDescent="0.2">
      <c r="A107" s="8">
        <v>6</v>
      </c>
      <c r="B107" s="39">
        <v>3.0720996852364752E-2</v>
      </c>
      <c r="C107" s="39">
        <v>2.1896975848848511E-2</v>
      </c>
      <c r="D107" s="102">
        <f t="shared" si="1"/>
        <v>-0.88240210035162403</v>
      </c>
    </row>
    <row r="108" spans="1:5" x14ac:dyDescent="0.2">
      <c r="A108" s="8">
        <v>7</v>
      </c>
      <c r="B108" s="39">
        <v>8.253460726505113E-2</v>
      </c>
      <c r="C108" s="39">
        <v>1.8295017588034677E-2</v>
      </c>
      <c r="D108" s="102">
        <f t="shared" si="1"/>
        <v>-6.4239589677016458</v>
      </c>
    </row>
    <row r="109" spans="1:5" x14ac:dyDescent="0.2">
      <c r="A109" s="8">
        <v>8</v>
      </c>
      <c r="B109" s="39">
        <v>1.4208292926154947E-3</v>
      </c>
      <c r="C109" s="39">
        <v>1.5598250529001679E-3</v>
      </c>
      <c r="D109" s="102">
        <f t="shared" si="1"/>
        <v>1.3899576028467316E-2</v>
      </c>
    </row>
    <row r="110" spans="1:5" x14ac:dyDescent="0.2">
      <c r="A110" s="8">
        <v>10</v>
      </c>
      <c r="B110" s="39">
        <v>9.2391121729397466E-3</v>
      </c>
      <c r="C110" s="39">
        <v>6.1372682150925284E-3</v>
      </c>
      <c r="D110" s="102">
        <f t="shared" si="1"/>
        <v>-0.31018439578472179</v>
      </c>
    </row>
    <row r="111" spans="1:5" x14ac:dyDescent="0.2">
      <c r="A111" s="8">
        <v>11</v>
      </c>
      <c r="B111" s="39">
        <v>4.7667766685840052E-2</v>
      </c>
      <c r="C111" s="39">
        <v>4.3863904309009577E-2</v>
      </c>
      <c r="D111" s="102">
        <f t="shared" si="1"/>
        <v>-0.38038623768304747</v>
      </c>
    </row>
    <row r="112" spans="1:5" x14ac:dyDescent="0.2">
      <c r="A112" s="8">
        <v>12</v>
      </c>
      <c r="B112" s="39">
        <v>5.2427548561648982E-3</v>
      </c>
      <c r="C112" s="39">
        <v>6.2535552897219409E-3</v>
      </c>
      <c r="D112" s="102">
        <f t="shared" si="1"/>
        <v>0.10108004335570428</v>
      </c>
    </row>
    <row r="113" spans="1:4" x14ac:dyDescent="0.2">
      <c r="A113" s="8">
        <v>13</v>
      </c>
      <c r="B113" s="39">
        <v>0</v>
      </c>
      <c r="C113" s="39">
        <v>5.0387085091137956E-2</v>
      </c>
      <c r="D113" s="102">
        <f t="shared" si="1"/>
        <v>5.0387085091137953</v>
      </c>
    </row>
    <row r="114" spans="1:4" x14ac:dyDescent="0.2">
      <c r="A114" s="8">
        <v>14</v>
      </c>
      <c r="B114" s="39">
        <v>6.2923737317082734E-3</v>
      </c>
      <c r="C114" s="39">
        <v>2.9788659846446525E-3</v>
      </c>
      <c r="D114" s="102">
        <f t="shared" si="1"/>
        <v>-0.33135077470636209</v>
      </c>
    </row>
    <row r="115" spans="1:4" x14ac:dyDescent="0.2">
      <c r="A115" s="8">
        <v>15</v>
      </c>
      <c r="B115" s="39">
        <v>2.9657013966849104E-2</v>
      </c>
      <c r="C115" s="39">
        <v>1.9505018913967182E-2</v>
      </c>
      <c r="D115" s="102">
        <f t="shared" si="1"/>
        <v>-1.0151995052881921</v>
      </c>
    </row>
    <row r="116" spans="1:4" x14ac:dyDescent="0.2">
      <c r="A116" s="8">
        <v>16</v>
      </c>
      <c r="B116" s="39">
        <v>5.2051285890196329E-2</v>
      </c>
      <c r="C116" s="39">
        <v>3.9124002249414092E-2</v>
      </c>
      <c r="D116" s="102">
        <f t="shared" si="1"/>
        <v>-1.2927283640782237</v>
      </c>
    </row>
    <row r="117" spans="1:4" x14ac:dyDescent="0.2">
      <c r="A117" s="8">
        <v>17</v>
      </c>
      <c r="B117" s="39">
        <v>6.1972531223844038E-2</v>
      </c>
      <c r="C117" s="39">
        <v>3.2897398325111175E-2</v>
      </c>
      <c r="D117" s="102">
        <f t="shared" si="1"/>
        <v>-2.9075132898732861</v>
      </c>
    </row>
    <row r="118" spans="1:4" x14ac:dyDescent="0.2">
      <c r="A118" s="8">
        <v>18</v>
      </c>
      <c r="B118" s="39">
        <v>2.9619251036092566E-2</v>
      </c>
      <c r="C118" s="39">
        <v>1.8687738397851386E-2</v>
      </c>
      <c r="D118" s="102">
        <f t="shared" si="1"/>
        <v>-1.0931512638241179</v>
      </c>
    </row>
    <row r="119" spans="1:4" x14ac:dyDescent="0.2">
      <c r="A119" s="8">
        <v>20</v>
      </c>
      <c r="B119" s="39">
        <v>3.12671751244358E-7</v>
      </c>
      <c r="C119" s="39">
        <v>7.8670509908873728E-7</v>
      </c>
      <c r="D119" s="102">
        <f t="shared" si="1"/>
        <v>4.7403334784437931E-5</v>
      </c>
    </row>
    <row r="120" spans="1:4" x14ac:dyDescent="0.2">
      <c r="A120" s="8">
        <v>21</v>
      </c>
      <c r="B120" s="39">
        <v>0.26649099538708071</v>
      </c>
      <c r="C120" s="39">
        <v>0</v>
      </c>
      <c r="D120" s="102">
        <f t="shared" si="1"/>
        <v>-26.649099538708072</v>
      </c>
    </row>
    <row r="124" spans="1:4" ht="15" x14ac:dyDescent="0.2">
      <c r="A124" s="3" t="s">
        <v>281</v>
      </c>
    </row>
    <row r="126" spans="1:4" x14ac:dyDescent="0.2">
      <c r="A126" s="43" t="s">
        <v>92</v>
      </c>
      <c r="B126" s="5" t="s">
        <v>269</v>
      </c>
      <c r="C126" s="91">
        <v>1194489.4773333333</v>
      </c>
    </row>
    <row r="127" spans="1:4" x14ac:dyDescent="0.2">
      <c r="A127" s="43" t="s">
        <v>7</v>
      </c>
      <c r="B127" s="5" t="s">
        <v>270</v>
      </c>
      <c r="C127" s="91">
        <v>320331.03633333335</v>
      </c>
    </row>
    <row r="128" spans="1:4" x14ac:dyDescent="0.2">
      <c r="A128" s="43" t="s">
        <v>10</v>
      </c>
      <c r="B128" s="5" t="s">
        <v>271</v>
      </c>
      <c r="C128" s="91">
        <v>208371.06133333335</v>
      </c>
    </row>
    <row r="129" spans="1:3" x14ac:dyDescent="0.2">
      <c r="A129" s="43" t="s">
        <v>96</v>
      </c>
      <c r="B129" s="5" t="s">
        <v>272</v>
      </c>
      <c r="C129" s="91">
        <v>171063.42533333335</v>
      </c>
    </row>
    <row r="130" spans="1:3" x14ac:dyDescent="0.2">
      <c r="A130" s="43" t="s">
        <v>71</v>
      </c>
      <c r="B130" s="93" t="s">
        <v>3</v>
      </c>
      <c r="C130" s="91">
        <v>108945.06233333332</v>
      </c>
    </row>
    <row r="131" spans="1:3" x14ac:dyDescent="0.2">
      <c r="A131" s="43" t="s">
        <v>45</v>
      </c>
      <c r="B131" s="5" t="s">
        <v>276</v>
      </c>
      <c r="C131" s="91">
        <v>96192.626666666663</v>
      </c>
    </row>
    <row r="132" spans="1:3" x14ac:dyDescent="0.2">
      <c r="A132" s="43" t="s">
        <v>24</v>
      </c>
      <c r="B132" s="5" t="s">
        <v>273</v>
      </c>
      <c r="C132" s="91">
        <v>87772.502999999982</v>
      </c>
    </row>
    <row r="133" spans="1:3" x14ac:dyDescent="0.2">
      <c r="A133" s="43" t="s">
        <v>27</v>
      </c>
      <c r="B133" s="5" t="s">
        <v>274</v>
      </c>
      <c r="C133" s="91">
        <v>79601.403000000006</v>
      </c>
    </row>
    <row r="134" spans="1:3" x14ac:dyDescent="0.2">
      <c r="A134" s="43" t="s">
        <v>32</v>
      </c>
      <c r="B134" s="5" t="s">
        <v>275</v>
      </c>
      <c r="C134" s="91">
        <v>54870.436333333339</v>
      </c>
    </row>
    <row r="135" spans="1:3" x14ac:dyDescent="0.2">
      <c r="A135" s="5"/>
      <c r="B135" s="92" t="s">
        <v>246</v>
      </c>
      <c r="C135" s="91">
        <f>+'M by product'!L8-SUM('M graphs'!C126:C134)</f>
        <v>672587.11500000069</v>
      </c>
    </row>
    <row r="136" spans="1:3" x14ac:dyDescent="0.2">
      <c r="A136" s="116" t="s">
        <v>351</v>
      </c>
      <c r="B136" s="116"/>
      <c r="C136" s="121">
        <f>SUM(C126:C135)</f>
        <v>2994224.146666667</v>
      </c>
    </row>
    <row r="147" spans="1:3" x14ac:dyDescent="0.25">
      <c r="A147" s="43" t="s">
        <v>233</v>
      </c>
      <c r="B147" s="90">
        <v>1034083.2259999999</v>
      </c>
    </row>
    <row r="148" spans="1:3" x14ac:dyDescent="0.25">
      <c r="A148" s="43" t="s">
        <v>216</v>
      </c>
      <c r="B148" s="73">
        <v>786092.63966666663</v>
      </c>
    </row>
    <row r="149" spans="1:3" x14ac:dyDescent="0.25">
      <c r="A149" s="43" t="s">
        <v>177</v>
      </c>
      <c r="B149" s="73">
        <v>664893.95166666666</v>
      </c>
    </row>
    <row r="150" spans="1:3" x14ac:dyDescent="0.25">
      <c r="A150" s="43" t="s">
        <v>236</v>
      </c>
      <c r="B150" s="73">
        <v>606792.00966666674</v>
      </c>
    </row>
    <row r="151" spans="1:3" x14ac:dyDescent="0.25">
      <c r="A151" s="43" t="s">
        <v>200</v>
      </c>
      <c r="B151" s="73">
        <v>502233.37833333336</v>
      </c>
    </row>
    <row r="152" spans="1:3" x14ac:dyDescent="0.25">
      <c r="A152" s="43" t="s">
        <v>279</v>
      </c>
      <c r="B152" s="73">
        <v>488884.30600000004</v>
      </c>
    </row>
    <row r="153" spans="1:3" x14ac:dyDescent="0.25">
      <c r="A153" s="132" t="s">
        <v>247</v>
      </c>
      <c r="B153" s="73">
        <v>417866.36199999996</v>
      </c>
    </row>
    <row r="154" spans="1:3" x14ac:dyDescent="0.25">
      <c r="A154" s="43" t="s">
        <v>280</v>
      </c>
      <c r="B154" s="73">
        <v>328520.64900000003</v>
      </c>
    </row>
    <row r="155" spans="1:3" x14ac:dyDescent="0.25">
      <c r="A155" s="43" t="s">
        <v>201</v>
      </c>
      <c r="B155" s="73">
        <v>180430.527</v>
      </c>
    </row>
    <row r="156" spans="1:3" x14ac:dyDescent="0.25">
      <c r="A156" s="43" t="s">
        <v>248</v>
      </c>
      <c r="B156" s="91">
        <f>SUM('M by supplier'!F16:F61)</f>
        <v>906717.92299999995</v>
      </c>
    </row>
    <row r="157" spans="1:3" x14ac:dyDescent="0.25">
      <c r="A157" s="116" t="s">
        <v>351</v>
      </c>
      <c r="B157" s="122">
        <f>SUM(B147:B156)</f>
        <v>5916514.9723333325</v>
      </c>
      <c r="C157" s="121"/>
    </row>
  </sheetData>
  <mergeCells count="9">
    <mergeCell ref="A26:C26"/>
    <mergeCell ref="A50:C50"/>
    <mergeCell ref="F74:F75"/>
    <mergeCell ref="A100:D100"/>
    <mergeCell ref="G74:G75"/>
    <mergeCell ref="H74:H75"/>
    <mergeCell ref="I74:I75"/>
    <mergeCell ref="J74:J75"/>
    <mergeCell ref="E74:E7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A18"/>
  <sheetViews>
    <sheetView showGridLines="0" workbookViewId="0">
      <selection activeCell="A6" sqref="A6:J6"/>
    </sheetView>
  </sheetViews>
  <sheetFormatPr defaultColWidth="9.140625" defaultRowHeight="12" x14ac:dyDescent="0.25"/>
  <cols>
    <col min="1" max="1" width="15.28515625" style="1" customWidth="1"/>
    <col min="2" max="2" width="5.85546875" style="1" customWidth="1"/>
    <col min="3" max="3" width="5" style="1" customWidth="1"/>
    <col min="4" max="5" width="8.85546875" style="1" customWidth="1"/>
    <col min="6" max="6" width="26.140625" style="1" customWidth="1"/>
    <col min="7" max="10" width="9.140625" style="1"/>
    <col min="11" max="12" width="7.7109375" style="97" customWidth="1"/>
    <col min="13" max="13" width="2.42578125" style="97" customWidth="1"/>
    <col min="14" max="14" width="12" style="97" customWidth="1"/>
    <col min="15" max="16" width="6.28515625" style="97" customWidth="1"/>
    <col min="17" max="17" width="13.85546875" style="97" customWidth="1"/>
    <col min="18" max="18" width="7.28515625" style="97" customWidth="1"/>
    <col min="19" max="19" width="10.5703125" style="97" customWidth="1"/>
    <col min="20" max="20" width="9.140625" style="99"/>
    <col min="21" max="21" width="36" style="97" bestFit="1" customWidth="1"/>
    <col min="22" max="22" width="9.140625" style="97"/>
    <col min="23" max="16384" width="9.140625" style="1"/>
  </cols>
  <sheetData>
    <row r="1" spans="1:27" ht="15" x14ac:dyDescent="0.2">
      <c r="A1" s="31" t="s">
        <v>286</v>
      </c>
      <c r="B1" s="12"/>
      <c r="G1" s="96"/>
      <c r="N1" s="31" t="s">
        <v>287</v>
      </c>
      <c r="O1" s="1"/>
      <c r="P1" s="1"/>
      <c r="Q1" s="1"/>
      <c r="R1" s="1"/>
      <c r="S1" s="1"/>
      <c r="T1" s="67"/>
      <c r="U1" s="1"/>
      <c r="V1" s="1"/>
    </row>
    <row r="2" spans="1:27" s="47" customFormat="1" x14ac:dyDescent="0.2">
      <c r="A2" s="47" t="s">
        <v>241</v>
      </c>
      <c r="B2" s="137" t="s">
        <v>288</v>
      </c>
      <c r="K2" s="138"/>
      <c r="L2" s="138"/>
      <c r="M2" s="138"/>
      <c r="N2" s="47" t="s">
        <v>241</v>
      </c>
      <c r="O2" s="137" t="s">
        <v>288</v>
      </c>
      <c r="T2" s="139"/>
    </row>
    <row r="3" spans="1:27" s="47" customFormat="1" x14ac:dyDescent="0.2">
      <c r="B3" s="47" t="s">
        <v>289</v>
      </c>
      <c r="K3" s="138"/>
      <c r="L3" s="138"/>
      <c r="M3" s="138"/>
      <c r="O3" s="47" t="s">
        <v>290</v>
      </c>
      <c r="T3" s="139"/>
    </row>
    <row r="4" spans="1:27" x14ac:dyDescent="0.2">
      <c r="A4" s="42" t="s">
        <v>355</v>
      </c>
      <c r="B4" s="12"/>
      <c r="N4" s="42" t="s">
        <v>356</v>
      </c>
      <c r="O4" s="1"/>
      <c r="P4" s="1"/>
      <c r="Q4" s="1"/>
      <c r="R4" s="1"/>
      <c r="S4" s="1"/>
      <c r="T4" s="67"/>
      <c r="U4" s="1"/>
      <c r="V4" s="1"/>
    </row>
    <row r="5" spans="1:27" x14ac:dyDescent="0.2">
      <c r="A5" s="72" t="s">
        <v>291</v>
      </c>
      <c r="B5" s="12"/>
      <c r="N5" s="1"/>
      <c r="O5" s="1"/>
      <c r="P5" s="1"/>
      <c r="Q5" s="1"/>
      <c r="R5" s="1"/>
      <c r="S5" s="1"/>
      <c r="T5" s="67"/>
      <c r="U5" s="1"/>
      <c r="V5" s="1"/>
    </row>
    <row r="6" spans="1:27" ht="61.95" customHeight="1" x14ac:dyDescent="0.2">
      <c r="A6" s="258" t="s">
        <v>292</v>
      </c>
      <c r="B6" s="258"/>
      <c r="C6" s="258"/>
      <c r="D6" s="258"/>
      <c r="E6" s="258"/>
      <c r="F6" s="258"/>
      <c r="G6" s="258"/>
      <c r="H6" s="258"/>
      <c r="I6" s="258"/>
      <c r="J6" s="258"/>
      <c r="N6" s="1"/>
      <c r="O6" s="1"/>
      <c r="P6" s="1"/>
      <c r="Q6" s="1"/>
      <c r="R6" s="1"/>
      <c r="S6" s="1"/>
      <c r="T6" s="67"/>
      <c r="U6" s="1"/>
      <c r="V6" s="1"/>
    </row>
    <row r="7" spans="1:27" ht="72" x14ac:dyDescent="0.2">
      <c r="A7" s="94" t="s">
        <v>293</v>
      </c>
      <c r="B7" s="94" t="s">
        <v>294</v>
      </c>
      <c r="C7" s="94" t="s">
        <v>295</v>
      </c>
      <c r="D7" s="94" t="s">
        <v>296</v>
      </c>
      <c r="E7" s="94" t="s">
        <v>297</v>
      </c>
      <c r="F7" s="94" t="s">
        <v>298</v>
      </c>
      <c r="G7" s="94">
        <v>1965</v>
      </c>
      <c r="H7" s="94">
        <v>1975</v>
      </c>
      <c r="I7" s="94">
        <v>1990</v>
      </c>
      <c r="J7" s="94">
        <v>2000</v>
      </c>
      <c r="K7" s="94">
        <v>2005</v>
      </c>
      <c r="L7" s="94">
        <v>2010</v>
      </c>
      <c r="M7" s="98"/>
      <c r="N7" s="94" t="s">
        <v>293</v>
      </c>
      <c r="O7" s="94" t="s">
        <v>294</v>
      </c>
      <c r="P7" s="94" t="s">
        <v>295</v>
      </c>
      <c r="Q7" s="94" t="s">
        <v>298</v>
      </c>
      <c r="R7" s="94" t="s">
        <v>296</v>
      </c>
      <c r="S7" s="94" t="s">
        <v>297</v>
      </c>
      <c r="T7" s="94" t="s">
        <v>299</v>
      </c>
      <c r="U7" s="94" t="s">
        <v>300</v>
      </c>
      <c r="V7" s="94">
        <v>1970</v>
      </c>
      <c r="W7" s="94">
        <v>1975</v>
      </c>
      <c r="X7" s="94">
        <v>1990</v>
      </c>
      <c r="Y7" s="94">
        <v>2000</v>
      </c>
      <c r="Z7" s="94">
        <v>2005</v>
      </c>
      <c r="AA7" s="94">
        <v>2010</v>
      </c>
    </row>
    <row r="8" spans="1:27" x14ac:dyDescent="0.2">
      <c r="A8" s="5" t="s">
        <v>318</v>
      </c>
      <c r="B8" s="5" t="s">
        <v>319</v>
      </c>
      <c r="C8" s="5">
        <v>512</v>
      </c>
      <c r="D8" s="5" t="s">
        <v>301</v>
      </c>
      <c r="E8" s="5" t="s">
        <v>302</v>
      </c>
      <c r="F8" s="5" t="s">
        <v>303</v>
      </c>
      <c r="G8" s="5">
        <v>4.3680399999999997</v>
      </c>
      <c r="H8" s="5">
        <v>3.4663499999999998</v>
      </c>
      <c r="I8" s="5">
        <v>4.0431999999999997</v>
      </c>
      <c r="J8" s="5">
        <v>3.3152400000000002</v>
      </c>
      <c r="K8" s="5">
        <v>2.9119600000000001</v>
      </c>
      <c r="L8" s="5">
        <v>2.7267299999999999</v>
      </c>
      <c r="N8" s="5" t="s">
        <v>320</v>
      </c>
      <c r="O8" s="5" t="s">
        <v>319</v>
      </c>
      <c r="P8" s="5">
        <v>512</v>
      </c>
      <c r="Q8" s="5" t="s">
        <v>304</v>
      </c>
      <c r="R8" s="5" t="s">
        <v>301</v>
      </c>
      <c r="S8" s="5" t="s">
        <v>302</v>
      </c>
      <c r="T8" s="35" t="s">
        <v>1</v>
      </c>
      <c r="U8" s="5" t="s">
        <v>305</v>
      </c>
      <c r="V8" s="5">
        <v>0.90585850000000001</v>
      </c>
      <c r="W8" s="5">
        <v>0.91592309999999999</v>
      </c>
      <c r="X8" s="5">
        <v>0.88171960000000005</v>
      </c>
      <c r="Y8" s="5">
        <v>0.88523390000000002</v>
      </c>
      <c r="Z8" s="5">
        <v>0.77272399999999997</v>
      </c>
      <c r="AA8" s="5">
        <v>0.71549549999999995</v>
      </c>
    </row>
    <row r="9" spans="1:27" x14ac:dyDescent="0.2">
      <c r="A9" s="5" t="s">
        <v>318</v>
      </c>
      <c r="B9" s="5" t="s">
        <v>319</v>
      </c>
      <c r="C9" s="5">
        <v>512</v>
      </c>
      <c r="D9" s="5" t="s">
        <v>301</v>
      </c>
      <c r="E9" s="5" t="s">
        <v>302</v>
      </c>
      <c r="F9" s="5" t="s">
        <v>306</v>
      </c>
      <c r="G9" s="5">
        <v>2.3435899999999998</v>
      </c>
      <c r="H9" s="5">
        <v>0.81773700000000005</v>
      </c>
      <c r="I9" s="5">
        <v>2.0523699999999998</v>
      </c>
      <c r="J9" s="5">
        <v>1.3151999999999999</v>
      </c>
      <c r="K9" s="5">
        <v>0.97874799999999995</v>
      </c>
      <c r="L9" s="5">
        <v>0.90081500000000003</v>
      </c>
      <c r="N9" s="5" t="s">
        <v>320</v>
      </c>
      <c r="O9" s="5" t="s">
        <v>319</v>
      </c>
      <c r="P9" s="5">
        <v>512</v>
      </c>
      <c r="Q9" s="5" t="s">
        <v>304</v>
      </c>
      <c r="R9" s="5" t="s">
        <v>301</v>
      </c>
      <c r="S9" s="5" t="s">
        <v>302</v>
      </c>
      <c r="T9" s="35">
        <v>0</v>
      </c>
      <c r="U9" s="93" t="s">
        <v>307</v>
      </c>
      <c r="V9" s="5">
        <v>0.71900379999999997</v>
      </c>
      <c r="W9" s="5">
        <v>0.7398863</v>
      </c>
      <c r="X9" s="5">
        <v>0.71400770000000002</v>
      </c>
      <c r="Y9" s="5">
        <v>0.57493720000000004</v>
      </c>
      <c r="Z9" s="5">
        <v>0.59331210000000001</v>
      </c>
      <c r="AA9" s="5">
        <v>0.6921195</v>
      </c>
    </row>
    <row r="10" spans="1:27" x14ac:dyDescent="0.2">
      <c r="A10" s="5" t="s">
        <v>318</v>
      </c>
      <c r="B10" s="5" t="s">
        <v>319</v>
      </c>
      <c r="C10" s="5">
        <v>512</v>
      </c>
      <c r="D10" s="5" t="s">
        <v>301</v>
      </c>
      <c r="E10" s="5" t="s">
        <v>302</v>
      </c>
      <c r="F10" s="5" t="s">
        <v>308</v>
      </c>
      <c r="G10" s="5">
        <v>2.0244499999999999</v>
      </c>
      <c r="H10" s="5">
        <v>2.6486100000000001</v>
      </c>
      <c r="I10" s="5">
        <v>1.9908300000000001</v>
      </c>
      <c r="J10" s="5">
        <v>2.0000399999999998</v>
      </c>
      <c r="K10" s="5">
        <v>1.9332100000000001</v>
      </c>
      <c r="L10" s="5">
        <v>1.8259099999999999</v>
      </c>
      <c r="N10" s="5" t="s">
        <v>320</v>
      </c>
      <c r="O10" s="5" t="s">
        <v>319</v>
      </c>
      <c r="P10" s="5">
        <v>512</v>
      </c>
      <c r="Q10" s="5" t="s">
        <v>304</v>
      </c>
      <c r="R10" s="5" t="s">
        <v>301</v>
      </c>
      <c r="S10" s="5" t="s">
        <v>302</v>
      </c>
      <c r="T10" s="35">
        <v>1</v>
      </c>
      <c r="U10" s="93" t="s">
        <v>309</v>
      </c>
      <c r="V10" s="5"/>
      <c r="W10" s="5"/>
      <c r="X10" s="5"/>
      <c r="Y10" s="5">
        <v>0.96287020000000001</v>
      </c>
      <c r="Z10" s="5"/>
      <c r="AA10" s="5">
        <v>0.42617169999999999</v>
      </c>
    </row>
    <row r="11" spans="1:27" x14ac:dyDescent="0.2">
      <c r="N11" s="5" t="s">
        <v>320</v>
      </c>
      <c r="O11" s="5" t="s">
        <v>319</v>
      </c>
      <c r="P11" s="5">
        <v>512</v>
      </c>
      <c r="Q11" s="5" t="s">
        <v>304</v>
      </c>
      <c r="R11" s="5" t="s">
        <v>301</v>
      </c>
      <c r="S11" s="5" t="s">
        <v>302</v>
      </c>
      <c r="T11" s="35">
        <v>2</v>
      </c>
      <c r="U11" s="93" t="s">
        <v>310</v>
      </c>
      <c r="V11" s="5">
        <v>0.90882949999999996</v>
      </c>
      <c r="W11" s="5">
        <v>0.92092229999999997</v>
      </c>
      <c r="X11" s="5">
        <v>0.89900720000000001</v>
      </c>
      <c r="Y11" s="5">
        <v>1.040311</v>
      </c>
      <c r="Z11" s="5">
        <v>0.89755529999999994</v>
      </c>
      <c r="AA11" s="5">
        <v>0.68314079999999999</v>
      </c>
    </row>
    <row r="12" spans="1:27" x14ac:dyDescent="0.2">
      <c r="N12" s="5" t="s">
        <v>320</v>
      </c>
      <c r="O12" s="5" t="s">
        <v>319</v>
      </c>
      <c r="P12" s="5">
        <v>512</v>
      </c>
      <c r="Q12" s="5" t="s">
        <v>304</v>
      </c>
      <c r="R12" s="5" t="s">
        <v>301</v>
      </c>
      <c r="S12" s="5" t="s">
        <v>302</v>
      </c>
      <c r="T12" s="35">
        <v>3</v>
      </c>
      <c r="U12" s="93" t="s">
        <v>311</v>
      </c>
      <c r="V12" s="5"/>
      <c r="W12" s="5"/>
      <c r="X12" s="5"/>
      <c r="Y12" s="5"/>
      <c r="Z12" s="5">
        <v>0.83685290000000001</v>
      </c>
      <c r="AA12" s="5">
        <v>0.83757440000000005</v>
      </c>
    </row>
    <row r="13" spans="1:27" x14ac:dyDescent="0.25">
      <c r="N13" s="5" t="s">
        <v>320</v>
      </c>
      <c r="O13" s="5" t="s">
        <v>319</v>
      </c>
      <c r="P13" s="5">
        <v>512</v>
      </c>
      <c r="Q13" s="5" t="s">
        <v>304</v>
      </c>
      <c r="R13" s="5" t="s">
        <v>301</v>
      </c>
      <c r="S13" s="5" t="s">
        <v>302</v>
      </c>
      <c r="T13" s="35">
        <v>4</v>
      </c>
      <c r="U13" s="93" t="s">
        <v>312</v>
      </c>
      <c r="V13" s="5"/>
      <c r="W13" s="5"/>
      <c r="X13" s="5">
        <v>0.7249061</v>
      </c>
      <c r="Y13" s="5"/>
      <c r="Z13" s="5"/>
      <c r="AA13" s="5"/>
    </row>
    <row r="14" spans="1:27" x14ac:dyDescent="0.25">
      <c r="N14" s="5" t="s">
        <v>320</v>
      </c>
      <c r="O14" s="5" t="s">
        <v>319</v>
      </c>
      <c r="P14" s="5">
        <v>512</v>
      </c>
      <c r="Q14" s="5" t="s">
        <v>304</v>
      </c>
      <c r="R14" s="5" t="s">
        <v>301</v>
      </c>
      <c r="S14" s="5" t="s">
        <v>302</v>
      </c>
      <c r="T14" s="35">
        <v>5</v>
      </c>
      <c r="U14" s="5" t="s">
        <v>313</v>
      </c>
      <c r="V14" s="5"/>
      <c r="W14" s="5"/>
      <c r="X14" s="5">
        <v>0.75571449999999996</v>
      </c>
      <c r="Y14" s="5">
        <v>0.61669019999999997</v>
      </c>
      <c r="Z14" s="5">
        <v>0.67027979999999998</v>
      </c>
      <c r="AA14" s="5">
        <v>0.72555809999999998</v>
      </c>
    </row>
    <row r="15" spans="1:27" x14ac:dyDescent="0.25">
      <c r="N15" s="5" t="s">
        <v>320</v>
      </c>
      <c r="O15" s="5" t="s">
        <v>319</v>
      </c>
      <c r="P15" s="5">
        <v>512</v>
      </c>
      <c r="Q15" s="5" t="s">
        <v>304</v>
      </c>
      <c r="R15" s="5" t="s">
        <v>301</v>
      </c>
      <c r="S15" s="5" t="s">
        <v>302</v>
      </c>
      <c r="T15" s="35">
        <v>6</v>
      </c>
      <c r="U15" s="93" t="s">
        <v>314</v>
      </c>
      <c r="V15" s="5">
        <v>0.9597251</v>
      </c>
      <c r="W15" s="5">
        <v>0.97558610000000001</v>
      </c>
      <c r="X15" s="5">
        <v>0.94700289999999998</v>
      </c>
      <c r="Y15" s="5">
        <v>0.84662219999999999</v>
      </c>
      <c r="Z15" s="5">
        <v>0.85563429999999996</v>
      </c>
      <c r="AA15" s="5">
        <v>0.69947199999999998</v>
      </c>
    </row>
    <row r="16" spans="1:27" x14ac:dyDescent="0.25">
      <c r="N16" s="5" t="s">
        <v>320</v>
      </c>
      <c r="O16" s="5" t="s">
        <v>319</v>
      </c>
      <c r="P16" s="5">
        <v>512</v>
      </c>
      <c r="Q16" s="5" t="s">
        <v>304</v>
      </c>
      <c r="R16" s="5" t="s">
        <v>301</v>
      </c>
      <c r="S16" s="5" t="s">
        <v>302</v>
      </c>
      <c r="T16" s="35">
        <v>7</v>
      </c>
      <c r="U16" s="93" t="s">
        <v>315</v>
      </c>
      <c r="V16" s="5"/>
      <c r="W16" s="5">
        <v>0.74808220000000003</v>
      </c>
      <c r="X16" s="5">
        <v>0.85889850000000001</v>
      </c>
      <c r="Y16" s="5">
        <v>0.69923400000000002</v>
      </c>
      <c r="Z16" s="5">
        <v>0.72548729999999995</v>
      </c>
      <c r="AA16" s="5">
        <v>0.76730500000000001</v>
      </c>
    </row>
    <row r="17" spans="14:27" x14ac:dyDescent="0.25">
      <c r="N17" s="5" t="s">
        <v>320</v>
      </c>
      <c r="O17" s="5" t="s">
        <v>319</v>
      </c>
      <c r="P17" s="5">
        <v>512</v>
      </c>
      <c r="Q17" s="5" t="s">
        <v>304</v>
      </c>
      <c r="R17" s="5" t="s">
        <v>301</v>
      </c>
      <c r="S17" s="5" t="s">
        <v>302</v>
      </c>
      <c r="T17" s="35">
        <v>8</v>
      </c>
      <c r="U17" s="5" t="s">
        <v>316</v>
      </c>
      <c r="V17" s="5">
        <v>0.85293479999999999</v>
      </c>
      <c r="W17" s="5">
        <v>0.80789920000000004</v>
      </c>
      <c r="X17" s="5">
        <v>0.78748910000000005</v>
      </c>
      <c r="Y17" s="5">
        <v>0.69262319999999999</v>
      </c>
      <c r="Z17" s="5">
        <v>0.73010580000000003</v>
      </c>
      <c r="AA17" s="5">
        <v>0.7161071</v>
      </c>
    </row>
    <row r="18" spans="14:27" x14ac:dyDescent="0.25">
      <c r="N18" s="5" t="s">
        <v>320</v>
      </c>
      <c r="O18" s="5" t="s">
        <v>319</v>
      </c>
      <c r="P18" s="5">
        <v>512</v>
      </c>
      <c r="Q18" s="5" t="s">
        <v>304</v>
      </c>
      <c r="R18" s="5" t="s">
        <v>301</v>
      </c>
      <c r="S18" s="5" t="s">
        <v>302</v>
      </c>
      <c r="T18" s="35">
        <v>9</v>
      </c>
      <c r="U18" s="93" t="s">
        <v>317</v>
      </c>
      <c r="V18" s="5">
        <v>0.59061090000000005</v>
      </c>
      <c r="W18" s="5">
        <v>0.61916780000000005</v>
      </c>
      <c r="X18" s="5">
        <v>0.62020439999999999</v>
      </c>
      <c r="Y18" s="5"/>
      <c r="Z18" s="5"/>
      <c r="AA18" s="5">
        <v>1.0559879999999999</v>
      </c>
    </row>
  </sheetData>
  <mergeCells count="1">
    <mergeCell ref="A6:J6"/>
  </mergeCells>
  <hyperlinks>
    <hyperlink ref="B2" r:id="rId1"/>
    <hyperlink ref="O2" r:id="rId2"/>
  </hyperlinks>
  <pageMargins left="0.7" right="0.7" top="0.75" bottom="0.75"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A195"/>
  <sheetViews>
    <sheetView showGridLines="0" topLeftCell="A13" workbookViewId="0">
      <selection activeCell="I157" sqref="I157"/>
    </sheetView>
  </sheetViews>
  <sheetFormatPr defaultColWidth="9.140625" defaultRowHeight="12" x14ac:dyDescent="0.25"/>
  <cols>
    <col min="1" max="1" width="9.140625" style="141"/>
    <col min="2" max="2" width="76.5703125" style="141" customWidth="1"/>
    <col min="3" max="7" width="11.42578125" style="142" customWidth="1"/>
    <col min="8" max="8" width="11.42578125" style="141" customWidth="1"/>
    <col min="9" max="16384" width="9.140625" style="141"/>
  </cols>
  <sheetData>
    <row r="1" spans="1:11" ht="14.4" x14ac:dyDescent="0.3">
      <c r="A1" s="140" t="s">
        <v>357</v>
      </c>
      <c r="C1" s="216"/>
    </row>
    <row r="2" spans="1:11" s="1" customFormat="1" x14ac:dyDescent="0.25">
      <c r="A2" s="47" t="s">
        <v>241</v>
      </c>
      <c r="B2" s="65" t="s">
        <v>517</v>
      </c>
      <c r="D2" s="67"/>
      <c r="F2" s="12"/>
      <c r="G2" s="12"/>
      <c r="H2" s="17"/>
      <c r="I2" s="12"/>
      <c r="J2" s="17"/>
      <c r="K2" s="17"/>
    </row>
    <row r="3" spans="1:11" x14ac:dyDescent="0.25">
      <c r="A3" s="143" t="s">
        <v>358</v>
      </c>
    </row>
    <row r="4" spans="1:11" ht="24.6" customHeight="1" x14ac:dyDescent="0.25">
      <c r="A4" s="136" t="s">
        <v>136</v>
      </c>
      <c r="B4" s="136" t="s">
        <v>0</v>
      </c>
      <c r="C4" s="144">
        <v>2008</v>
      </c>
      <c r="D4" s="144">
        <v>2009</v>
      </c>
      <c r="E4" s="144">
        <v>2010</v>
      </c>
      <c r="F4" s="144">
        <v>2011</v>
      </c>
      <c r="G4" s="144">
        <v>2012</v>
      </c>
    </row>
    <row r="5" spans="1:11" x14ac:dyDescent="0.25">
      <c r="A5" s="68"/>
      <c r="B5" s="6" t="s">
        <v>147</v>
      </c>
      <c r="C5" s="145">
        <f t="shared" ref="C5:G7" si="0">(C20/C$20)/(C46/C$46)</f>
        <v>1</v>
      </c>
      <c r="D5" s="145">
        <f t="shared" si="0"/>
        <v>1</v>
      </c>
      <c r="E5" s="145">
        <f t="shared" si="0"/>
        <v>1</v>
      </c>
      <c r="F5" s="145">
        <f t="shared" si="0"/>
        <v>1</v>
      </c>
      <c r="G5" s="145">
        <f t="shared" si="0"/>
        <v>1</v>
      </c>
    </row>
    <row r="6" spans="1:11" x14ac:dyDescent="0.25">
      <c r="A6" s="120">
        <v>1</v>
      </c>
      <c r="B6" s="10" t="s">
        <v>113</v>
      </c>
      <c r="C6" s="146">
        <f t="shared" si="0"/>
        <v>0.42945986968782057</v>
      </c>
      <c r="D6" s="146">
        <f t="shared" si="0"/>
        <v>4.2350323905079826E-2</v>
      </c>
      <c r="E6" s="146">
        <f t="shared" si="0"/>
        <v>0.27889185168848812</v>
      </c>
      <c r="F6" s="146">
        <f t="shared" si="0"/>
        <v>0.12674065652559935</v>
      </c>
      <c r="G6" s="146">
        <f t="shared" si="0"/>
        <v>0.34891341301674123</v>
      </c>
    </row>
    <row r="7" spans="1:11" x14ac:dyDescent="0.25">
      <c r="A7" s="120">
        <v>2</v>
      </c>
      <c r="B7" s="10" t="s">
        <v>114</v>
      </c>
      <c r="C7" s="146">
        <f t="shared" si="0"/>
        <v>25.304306727444619</v>
      </c>
      <c r="D7" s="146">
        <f t="shared" si="0"/>
        <v>27.679987284101227</v>
      </c>
      <c r="E7" s="146">
        <f t="shared" si="0"/>
        <v>27.799868915179339</v>
      </c>
      <c r="F7" s="146">
        <f t="shared" si="0"/>
        <v>29.371451324652696</v>
      </c>
      <c r="G7" s="146">
        <f t="shared" si="0"/>
        <v>18.301029329526457</v>
      </c>
    </row>
    <row r="8" spans="1:11" x14ac:dyDescent="0.25">
      <c r="A8" s="120">
        <v>4</v>
      </c>
      <c r="B8" s="10" t="s">
        <v>116</v>
      </c>
      <c r="C8" s="146">
        <f t="shared" ref="C8:G9" si="1">(C24/C$20)/(C50/C$46)</f>
        <v>0.10094565207242781</v>
      </c>
      <c r="D8" s="146">
        <f t="shared" si="1"/>
        <v>0</v>
      </c>
      <c r="E8" s="146">
        <f t="shared" si="1"/>
        <v>0</v>
      </c>
      <c r="F8" s="146">
        <f t="shared" si="1"/>
        <v>0</v>
      </c>
      <c r="G8" s="146">
        <f t="shared" si="1"/>
        <v>0</v>
      </c>
    </row>
    <row r="9" spans="1:11" x14ac:dyDescent="0.25">
      <c r="A9" s="120">
        <v>5</v>
      </c>
      <c r="B9" s="10" t="s">
        <v>117</v>
      </c>
      <c r="C9" s="146">
        <f t="shared" si="1"/>
        <v>0</v>
      </c>
      <c r="D9" s="146">
        <f t="shared" si="1"/>
        <v>1.1138794529764174E-2</v>
      </c>
      <c r="E9" s="146">
        <f t="shared" si="1"/>
        <v>2.2542136821574559E-2</v>
      </c>
      <c r="F9" s="146">
        <f t="shared" si="1"/>
        <v>2.4137888509671385E-2</v>
      </c>
      <c r="G9" s="146">
        <f t="shared" si="1"/>
        <v>0</v>
      </c>
    </row>
    <row r="10" spans="1:11" x14ac:dyDescent="0.25">
      <c r="A10" s="120">
        <v>8</v>
      </c>
      <c r="B10" s="10" t="s">
        <v>120</v>
      </c>
      <c r="C10" s="146">
        <f>(C28/C$20)/(C54/C$46)</f>
        <v>1.1296239330606446</v>
      </c>
      <c r="D10" s="146">
        <f>(D28/D$20)/(D54/D$46)</f>
        <v>0.10430824833697924</v>
      </c>
      <c r="E10" s="146">
        <f>(E28/E$20)/(E54/E$46)</f>
        <v>1.6272933145710024E-2</v>
      </c>
      <c r="F10" s="146">
        <f>(F28/F$20)/(F54/F$46)</f>
        <v>2.1628398744461791E-2</v>
      </c>
      <c r="G10" s="146">
        <f>(G28/G$20)/(G54/G$46)</f>
        <v>0</v>
      </c>
    </row>
    <row r="11" spans="1:11" x14ac:dyDescent="0.25">
      <c r="A11" s="120">
        <v>11</v>
      </c>
      <c r="B11" s="10" t="s">
        <v>123</v>
      </c>
      <c r="C11" s="146">
        <f>(C31/C$20)/(C57/C$46)</f>
        <v>7.3041751833221227</v>
      </c>
      <c r="D11" s="146">
        <f>(D31/D$20)/(D57/D$46)</f>
        <v>4.5288341838559045</v>
      </c>
      <c r="E11" s="146">
        <f>(E31/E$20)/(E57/E$46)</f>
        <v>5.8608613946320416</v>
      </c>
      <c r="F11" s="146">
        <f>(F31/F$20)/(F57/F$46)</f>
        <v>4.5458469118195923</v>
      </c>
      <c r="G11" s="146">
        <f>(G31/G$20)/(G57/G$46)</f>
        <v>11.884315701524145</v>
      </c>
    </row>
    <row r="12" spans="1:11" x14ac:dyDescent="0.25">
      <c r="A12" s="120">
        <v>13</v>
      </c>
      <c r="B12" s="10" t="s">
        <v>125</v>
      </c>
      <c r="C12" s="146">
        <f t="shared" ref="C12:G13" si="2">(C33/C$20)/(C59/C$46)</f>
        <v>0.71440883329244553</v>
      </c>
      <c r="D12" s="146">
        <f t="shared" si="2"/>
        <v>1.3955708720058431</v>
      </c>
      <c r="E12" s="146">
        <f t="shared" si="2"/>
        <v>2.279409087743911</v>
      </c>
      <c r="F12" s="146">
        <f t="shared" si="2"/>
        <v>1.6448542740358614</v>
      </c>
      <c r="G12" s="146">
        <f t="shared" si="2"/>
        <v>0</v>
      </c>
    </row>
    <row r="13" spans="1:11" x14ac:dyDescent="0.25">
      <c r="A13" s="120">
        <v>14</v>
      </c>
      <c r="B13" s="10" t="s">
        <v>126</v>
      </c>
      <c r="C13" s="146">
        <f t="shared" si="2"/>
        <v>9.3636131595644892E-2</v>
      </c>
      <c r="D13" s="146">
        <f t="shared" si="2"/>
        <v>1.2226793421010515E-4</v>
      </c>
      <c r="E13" s="146">
        <f t="shared" si="2"/>
        <v>0</v>
      </c>
      <c r="F13" s="146">
        <f t="shared" si="2"/>
        <v>0</v>
      </c>
      <c r="G13" s="146">
        <f t="shared" si="2"/>
        <v>0</v>
      </c>
    </row>
    <row r="14" spans="1:11" x14ac:dyDescent="0.25">
      <c r="A14" s="120">
        <v>21</v>
      </c>
      <c r="B14" s="10" t="s">
        <v>133</v>
      </c>
      <c r="C14" s="146">
        <f>(C41/C$20)/(C67/C$46)</f>
        <v>48.654827251742127</v>
      </c>
      <c r="D14" s="146">
        <f>(D41/D$20)/(D67/D$46)</f>
        <v>0</v>
      </c>
      <c r="E14" s="146">
        <f>(E41/E$20)/(E67/E$46)</f>
        <v>0</v>
      </c>
      <c r="F14" s="146">
        <f>(F41/F$20)/(F67/F$46)</f>
        <v>0</v>
      </c>
      <c r="G14" s="146">
        <f>(G41/G$20)/(G67/G$46)</f>
        <v>0</v>
      </c>
    </row>
    <row r="15" spans="1:11" x14ac:dyDescent="0.25">
      <c r="A15" s="147"/>
      <c r="B15" s="148"/>
      <c r="C15" s="219"/>
      <c r="D15" s="219"/>
      <c r="E15" s="219"/>
      <c r="F15" s="219"/>
      <c r="G15" s="219"/>
    </row>
    <row r="16" spans="1:11" x14ac:dyDescent="0.25">
      <c r="A16" s="220" t="s">
        <v>527</v>
      </c>
      <c r="B16" s="148"/>
      <c r="C16" s="149"/>
      <c r="D16" s="149"/>
      <c r="E16" s="149"/>
      <c r="F16" s="149"/>
      <c r="G16" s="149"/>
    </row>
    <row r="17" spans="1:9" hidden="1" x14ac:dyDescent="0.25">
      <c r="A17" s="150" t="s">
        <v>360</v>
      </c>
    </row>
    <row r="18" spans="1:9" ht="12" hidden="1" customHeight="1" x14ac:dyDescent="0.25">
      <c r="A18" s="248" t="s">
        <v>136</v>
      </c>
      <c r="B18" s="248" t="s">
        <v>0</v>
      </c>
      <c r="C18" s="259" t="s">
        <v>158</v>
      </c>
      <c r="D18" s="259" t="s">
        <v>159</v>
      </c>
      <c r="E18" s="259" t="s">
        <v>160</v>
      </c>
      <c r="F18" s="259" t="s">
        <v>161</v>
      </c>
      <c r="G18" s="259" t="s">
        <v>162</v>
      </c>
    </row>
    <row r="19" spans="1:9" hidden="1" x14ac:dyDescent="0.25">
      <c r="A19" s="249"/>
      <c r="B19" s="249"/>
      <c r="C19" s="260"/>
      <c r="D19" s="260"/>
      <c r="E19" s="260"/>
      <c r="F19" s="260"/>
      <c r="G19" s="260"/>
    </row>
    <row r="20" spans="1:9" hidden="1" x14ac:dyDescent="0.25">
      <c r="A20" s="68"/>
      <c r="B20" s="6" t="s">
        <v>147</v>
      </c>
      <c r="C20" s="151">
        <v>497803.51899999997</v>
      </c>
      <c r="D20" s="151">
        <v>324448.32999999996</v>
      </c>
      <c r="E20" s="151">
        <v>274719.77600000007</v>
      </c>
      <c r="F20" s="151">
        <v>249745.75000000003</v>
      </c>
      <c r="G20" s="151">
        <v>148562.64899999998</v>
      </c>
      <c r="H20" s="142"/>
      <c r="I20" s="160"/>
    </row>
    <row r="21" spans="1:9" hidden="1" x14ac:dyDescent="0.25">
      <c r="A21" s="120">
        <v>1</v>
      </c>
      <c r="B21" s="10" t="s">
        <v>113</v>
      </c>
      <c r="C21" s="126">
        <v>3861.8119999999999</v>
      </c>
      <c r="D21" s="126">
        <v>290.221</v>
      </c>
      <c r="E21" s="126">
        <v>1499.777</v>
      </c>
      <c r="F21" s="126">
        <v>618.66</v>
      </c>
      <c r="G21" s="126">
        <v>1014.803</v>
      </c>
      <c r="H21" s="142"/>
      <c r="I21" s="160"/>
    </row>
    <row r="22" spans="1:9" hidden="1" x14ac:dyDescent="0.25">
      <c r="A22" s="120">
        <v>2</v>
      </c>
      <c r="B22" s="10" t="s">
        <v>114</v>
      </c>
      <c r="C22" s="126">
        <v>305544.49700000003</v>
      </c>
      <c r="D22" s="126">
        <v>250807.39699999997</v>
      </c>
      <c r="E22" s="126">
        <v>195904.75000000006</v>
      </c>
      <c r="F22" s="126">
        <v>194914.72200000004</v>
      </c>
      <c r="G22" s="126">
        <v>74788.72099999999</v>
      </c>
      <c r="H22" s="142"/>
      <c r="I22" s="160"/>
    </row>
    <row r="23" spans="1:9" hidden="1" x14ac:dyDescent="0.25">
      <c r="A23" s="120">
        <v>3</v>
      </c>
      <c r="B23" s="10" t="s">
        <v>115</v>
      </c>
      <c r="C23" s="126">
        <v>0</v>
      </c>
      <c r="D23" s="126">
        <v>0</v>
      </c>
      <c r="E23" s="126">
        <v>0</v>
      </c>
      <c r="F23" s="126">
        <v>0</v>
      </c>
      <c r="G23" s="126">
        <v>0</v>
      </c>
      <c r="H23" s="142"/>
      <c r="I23" s="160"/>
    </row>
    <row r="24" spans="1:9" hidden="1" x14ac:dyDescent="0.25">
      <c r="A24" s="120">
        <v>4</v>
      </c>
      <c r="B24" s="10" t="s">
        <v>116</v>
      </c>
      <c r="C24" s="126">
        <v>1440.4369999999999</v>
      </c>
      <c r="D24" s="126">
        <v>0</v>
      </c>
      <c r="E24" s="126">
        <v>0</v>
      </c>
      <c r="F24" s="126">
        <v>0</v>
      </c>
      <c r="G24" s="126">
        <v>0</v>
      </c>
      <c r="H24" s="142"/>
      <c r="I24" s="160"/>
    </row>
    <row r="25" spans="1:9" hidden="1" x14ac:dyDescent="0.25">
      <c r="A25" s="120">
        <v>5</v>
      </c>
      <c r="B25" s="10" t="s">
        <v>117</v>
      </c>
      <c r="C25" s="126">
        <v>0</v>
      </c>
      <c r="D25" s="126">
        <v>556.65499999999997</v>
      </c>
      <c r="E25" s="126">
        <v>1069.28</v>
      </c>
      <c r="F25" s="126">
        <v>1149.3</v>
      </c>
      <c r="G25" s="126">
        <v>0</v>
      </c>
      <c r="H25" s="142"/>
      <c r="I25" s="160"/>
    </row>
    <row r="26" spans="1:9" hidden="1" x14ac:dyDescent="0.25">
      <c r="A26" s="120">
        <v>6</v>
      </c>
      <c r="B26" s="10" t="s">
        <v>118</v>
      </c>
      <c r="C26" s="126">
        <v>0</v>
      </c>
      <c r="D26" s="126">
        <v>0</v>
      </c>
      <c r="E26" s="126">
        <v>0</v>
      </c>
      <c r="F26" s="126">
        <v>0</v>
      </c>
      <c r="G26" s="126">
        <v>0</v>
      </c>
      <c r="H26" s="142"/>
      <c r="I26" s="160"/>
    </row>
    <row r="27" spans="1:9" hidden="1" x14ac:dyDescent="0.25">
      <c r="A27" s="120">
        <v>7</v>
      </c>
      <c r="B27" s="10" t="s">
        <v>119</v>
      </c>
      <c r="C27" s="126">
        <v>0</v>
      </c>
      <c r="D27" s="126">
        <v>0</v>
      </c>
      <c r="E27" s="126">
        <v>0</v>
      </c>
      <c r="F27" s="126">
        <v>0</v>
      </c>
      <c r="G27" s="126">
        <v>0</v>
      </c>
      <c r="H27" s="142"/>
      <c r="I27" s="160"/>
    </row>
    <row r="28" spans="1:9" hidden="1" x14ac:dyDescent="0.25">
      <c r="A28" s="120">
        <v>8</v>
      </c>
      <c r="B28" s="10" t="s">
        <v>120</v>
      </c>
      <c r="C28" s="126">
        <v>2879.2939999999999</v>
      </c>
      <c r="D28" s="126">
        <v>182.358</v>
      </c>
      <c r="E28" s="126">
        <v>25.905999999999999</v>
      </c>
      <c r="F28" s="126">
        <v>31.86</v>
      </c>
      <c r="G28" s="126">
        <v>0</v>
      </c>
      <c r="H28" s="142"/>
      <c r="I28" s="160"/>
    </row>
    <row r="29" spans="1:9" hidden="1" x14ac:dyDescent="0.25">
      <c r="A29" s="120">
        <v>9</v>
      </c>
      <c r="B29" s="10" t="s">
        <v>121</v>
      </c>
      <c r="C29" s="126">
        <v>0</v>
      </c>
      <c r="D29" s="126">
        <v>0</v>
      </c>
      <c r="E29" s="126">
        <v>0</v>
      </c>
      <c r="F29" s="126">
        <v>0</v>
      </c>
      <c r="G29" s="126">
        <v>0</v>
      </c>
      <c r="H29" s="142"/>
      <c r="I29" s="160"/>
    </row>
    <row r="30" spans="1:9" hidden="1" x14ac:dyDescent="0.25">
      <c r="A30" s="120">
        <v>10</v>
      </c>
      <c r="B30" s="10" t="s">
        <v>122</v>
      </c>
      <c r="C30" s="126">
        <v>0</v>
      </c>
      <c r="D30" s="126">
        <v>0</v>
      </c>
      <c r="E30" s="126">
        <v>0</v>
      </c>
      <c r="F30" s="126">
        <v>0</v>
      </c>
      <c r="G30" s="126">
        <v>0</v>
      </c>
      <c r="H30" s="142"/>
    </row>
    <row r="31" spans="1:9" hidden="1" x14ac:dyDescent="0.25">
      <c r="A31" s="120">
        <v>11</v>
      </c>
      <c r="B31" s="10" t="s">
        <v>123</v>
      </c>
      <c r="C31" s="126">
        <v>149622.91</v>
      </c>
      <c r="D31" s="126">
        <v>67859.904999999999</v>
      </c>
      <c r="E31" s="126">
        <v>70016.062999999995</v>
      </c>
      <c r="F31" s="126">
        <v>49116.160000000003</v>
      </c>
      <c r="G31" s="126">
        <v>72759.125</v>
      </c>
      <c r="H31" s="142"/>
    </row>
    <row r="32" spans="1:9" hidden="1" x14ac:dyDescent="0.25">
      <c r="A32" s="120">
        <v>12</v>
      </c>
      <c r="B32" s="10" t="s">
        <v>124</v>
      </c>
      <c r="C32" s="126">
        <v>0</v>
      </c>
      <c r="D32" s="126">
        <v>0</v>
      </c>
      <c r="E32" s="126">
        <v>0</v>
      </c>
      <c r="F32" s="126">
        <v>0</v>
      </c>
      <c r="G32" s="126">
        <v>0</v>
      </c>
      <c r="H32" s="142"/>
    </row>
    <row r="33" spans="1:8" hidden="1" x14ac:dyDescent="0.25">
      <c r="A33" s="120">
        <v>13</v>
      </c>
      <c r="B33" s="10" t="s">
        <v>125</v>
      </c>
      <c r="C33" s="126">
        <v>3581.2719999999999</v>
      </c>
      <c r="D33" s="126">
        <v>4750.8</v>
      </c>
      <c r="E33" s="126">
        <v>6204</v>
      </c>
      <c r="F33" s="126">
        <v>3915.0479999999998</v>
      </c>
      <c r="G33" s="126">
        <v>0</v>
      </c>
      <c r="H33" s="142"/>
    </row>
    <row r="34" spans="1:8" hidden="1" x14ac:dyDescent="0.25">
      <c r="A34" s="120">
        <v>14</v>
      </c>
      <c r="B34" s="10" t="s">
        <v>126</v>
      </c>
      <c r="C34" s="126">
        <v>954.81799999999998</v>
      </c>
      <c r="D34" s="126">
        <v>0.99399999999999999</v>
      </c>
      <c r="E34" s="126">
        <v>0</v>
      </c>
      <c r="F34" s="126">
        <v>0</v>
      </c>
      <c r="G34" s="126">
        <v>0</v>
      </c>
      <c r="H34" s="142"/>
    </row>
    <row r="35" spans="1:8" hidden="1" x14ac:dyDescent="0.25">
      <c r="A35" s="120">
        <v>15</v>
      </c>
      <c r="B35" s="10" t="s">
        <v>127</v>
      </c>
      <c r="C35" s="126">
        <v>0</v>
      </c>
      <c r="D35" s="126">
        <v>0</v>
      </c>
      <c r="E35" s="126">
        <v>0</v>
      </c>
      <c r="F35" s="126">
        <v>0</v>
      </c>
      <c r="G35" s="126">
        <v>0</v>
      </c>
      <c r="H35" s="142"/>
    </row>
    <row r="36" spans="1:8" hidden="1" x14ac:dyDescent="0.25">
      <c r="A36" s="120">
        <v>16</v>
      </c>
      <c r="B36" s="10" t="s">
        <v>128</v>
      </c>
      <c r="C36" s="126">
        <v>0</v>
      </c>
      <c r="D36" s="126">
        <v>0</v>
      </c>
      <c r="E36" s="126">
        <v>0</v>
      </c>
      <c r="F36" s="126">
        <v>0</v>
      </c>
      <c r="G36" s="126">
        <v>0</v>
      </c>
      <c r="H36" s="142"/>
    </row>
    <row r="37" spans="1:8" hidden="1" x14ac:dyDescent="0.25">
      <c r="A37" s="120">
        <v>17</v>
      </c>
      <c r="B37" s="10" t="s">
        <v>129</v>
      </c>
      <c r="C37" s="126">
        <v>0</v>
      </c>
      <c r="D37" s="126">
        <v>0</v>
      </c>
      <c r="E37" s="126">
        <v>0</v>
      </c>
      <c r="F37" s="126">
        <v>0</v>
      </c>
      <c r="G37" s="126">
        <v>0</v>
      </c>
      <c r="H37" s="142"/>
    </row>
    <row r="38" spans="1:8" hidden="1" x14ac:dyDescent="0.25">
      <c r="A38" s="120">
        <v>18</v>
      </c>
      <c r="B38" s="10" t="s">
        <v>130</v>
      </c>
      <c r="C38" s="126">
        <v>0</v>
      </c>
      <c r="D38" s="126">
        <v>0</v>
      </c>
      <c r="E38" s="126">
        <v>0</v>
      </c>
      <c r="F38" s="126">
        <v>0</v>
      </c>
      <c r="G38" s="126">
        <v>0</v>
      </c>
      <c r="H38" s="142"/>
    </row>
    <row r="39" spans="1:8" hidden="1" x14ac:dyDescent="0.25">
      <c r="A39" s="120">
        <v>19</v>
      </c>
      <c r="B39" s="10" t="s">
        <v>131</v>
      </c>
      <c r="C39" s="126">
        <v>0</v>
      </c>
      <c r="D39" s="126">
        <v>0</v>
      </c>
      <c r="E39" s="126">
        <v>0</v>
      </c>
      <c r="F39" s="126">
        <v>0</v>
      </c>
      <c r="G39" s="126">
        <v>0</v>
      </c>
      <c r="H39" s="142"/>
    </row>
    <row r="40" spans="1:8" hidden="1" x14ac:dyDescent="0.25">
      <c r="A40" s="120">
        <v>20</v>
      </c>
      <c r="B40" s="10" t="s">
        <v>132</v>
      </c>
      <c r="C40" s="126">
        <v>0</v>
      </c>
      <c r="D40" s="126">
        <v>0</v>
      </c>
      <c r="E40" s="126">
        <v>0</v>
      </c>
      <c r="F40" s="126">
        <v>0</v>
      </c>
      <c r="G40" s="126">
        <v>0</v>
      </c>
      <c r="H40" s="142"/>
    </row>
    <row r="41" spans="1:8" hidden="1" x14ac:dyDescent="0.25">
      <c r="A41" s="120">
        <v>21</v>
      </c>
      <c r="B41" s="10" t="s">
        <v>133</v>
      </c>
      <c r="C41" s="126">
        <v>29918.478999999999</v>
      </c>
      <c r="D41" s="126">
        <v>0</v>
      </c>
      <c r="E41" s="126">
        <v>0</v>
      </c>
      <c r="F41" s="126">
        <v>0</v>
      </c>
      <c r="G41" s="126">
        <v>0</v>
      </c>
      <c r="H41" s="142"/>
    </row>
    <row r="42" spans="1:8" s="155" customFormat="1" hidden="1" x14ac:dyDescent="0.25">
      <c r="A42" s="152"/>
      <c r="B42" s="153"/>
      <c r="C42" s="154"/>
      <c r="D42" s="154"/>
      <c r="E42" s="154"/>
      <c r="F42" s="154"/>
      <c r="G42" s="154"/>
    </row>
    <row r="43" spans="1:8" s="155" customFormat="1" hidden="1" x14ac:dyDescent="0.25">
      <c r="A43" s="150" t="s">
        <v>359</v>
      </c>
      <c r="B43" s="156"/>
      <c r="C43" s="157"/>
      <c r="D43" s="157"/>
      <c r="E43" s="157"/>
      <c r="F43" s="157"/>
      <c r="G43" s="157"/>
    </row>
    <row r="44" spans="1:8" ht="12" hidden="1" customHeight="1" x14ac:dyDescent="0.25">
      <c r="A44" s="248" t="s">
        <v>136</v>
      </c>
      <c r="B44" s="248" t="s">
        <v>0</v>
      </c>
      <c r="C44" s="259" t="s">
        <v>158</v>
      </c>
      <c r="D44" s="259" t="s">
        <v>159</v>
      </c>
      <c r="E44" s="259" t="s">
        <v>160</v>
      </c>
      <c r="F44" s="259" t="s">
        <v>161</v>
      </c>
      <c r="G44" s="259" t="s">
        <v>162</v>
      </c>
    </row>
    <row r="45" spans="1:8" hidden="1" x14ac:dyDescent="0.25">
      <c r="A45" s="249"/>
      <c r="B45" s="249"/>
      <c r="C45" s="260"/>
      <c r="D45" s="260"/>
      <c r="E45" s="260"/>
      <c r="F45" s="260"/>
      <c r="G45" s="260"/>
    </row>
    <row r="46" spans="1:8" hidden="1" x14ac:dyDescent="0.25">
      <c r="A46" s="68"/>
      <c r="B46" s="6" t="s">
        <v>147</v>
      </c>
      <c r="C46" s="158">
        <v>14437814652.302998</v>
      </c>
      <c r="D46" s="158">
        <v>11063021854.221001</v>
      </c>
      <c r="E46" s="158">
        <v>13627093006.315002</v>
      </c>
      <c r="F46" s="158">
        <v>16290917898.791</v>
      </c>
      <c r="G46" s="158">
        <v>16115280115.407001</v>
      </c>
    </row>
    <row r="47" spans="1:8" hidden="1" x14ac:dyDescent="0.25">
      <c r="A47" s="120">
        <v>1</v>
      </c>
      <c r="B47" s="10" t="s">
        <v>113</v>
      </c>
      <c r="C47" s="159">
        <v>260802673.81800002</v>
      </c>
      <c r="D47" s="159">
        <v>233668583.10999998</v>
      </c>
      <c r="E47" s="159">
        <v>266749835.14200002</v>
      </c>
      <c r="F47" s="159">
        <v>318407679.20899999</v>
      </c>
      <c r="G47" s="159">
        <v>315494869.73299998</v>
      </c>
    </row>
    <row r="48" spans="1:8" hidden="1" x14ac:dyDescent="0.25">
      <c r="A48" s="120">
        <v>2</v>
      </c>
      <c r="B48" s="10" t="s">
        <v>114</v>
      </c>
      <c r="C48" s="159">
        <v>350205951.93300003</v>
      </c>
      <c r="D48" s="159">
        <v>308960302.62300003</v>
      </c>
      <c r="E48" s="159">
        <v>349554996.66500002</v>
      </c>
      <c r="F48" s="159">
        <v>432879166.41299999</v>
      </c>
      <c r="G48" s="159">
        <v>443290897.20299995</v>
      </c>
    </row>
    <row r="49" spans="1:7" hidden="1" x14ac:dyDescent="0.25">
      <c r="A49" s="120">
        <v>3</v>
      </c>
      <c r="B49" s="10" t="s">
        <v>115</v>
      </c>
      <c r="C49" s="159">
        <v>95093000.099999994</v>
      </c>
      <c r="D49" s="159">
        <v>69331859.577000007</v>
      </c>
      <c r="E49" s="159">
        <v>85794066.348000005</v>
      </c>
      <c r="F49" s="159">
        <v>118468417.545</v>
      </c>
      <c r="G49" s="159">
        <v>114205863.31999999</v>
      </c>
    </row>
    <row r="50" spans="1:7" hidden="1" x14ac:dyDescent="0.25">
      <c r="A50" s="120">
        <v>4</v>
      </c>
      <c r="B50" s="10" t="s">
        <v>116</v>
      </c>
      <c r="C50" s="159">
        <v>413856852.50800002</v>
      </c>
      <c r="D50" s="159">
        <v>390960363.81800002</v>
      </c>
      <c r="E50" s="159">
        <v>429008024.34300005</v>
      </c>
      <c r="F50" s="159">
        <v>506643102.96100003</v>
      </c>
      <c r="G50" s="159">
        <v>517870188.95399994</v>
      </c>
    </row>
    <row r="51" spans="1:7" hidden="1" x14ac:dyDescent="0.25">
      <c r="A51" s="120">
        <v>5</v>
      </c>
      <c r="B51" s="10" t="s">
        <v>117</v>
      </c>
      <c r="C51" s="159">
        <v>2698822659.8249998</v>
      </c>
      <c r="D51" s="159">
        <v>1704025732.2360001</v>
      </c>
      <c r="E51" s="159">
        <v>2352933530.355</v>
      </c>
      <c r="F51" s="159">
        <v>3105857873.8500004</v>
      </c>
      <c r="G51" s="159">
        <v>3082800154.2490001</v>
      </c>
    </row>
    <row r="52" spans="1:7" hidden="1" x14ac:dyDescent="0.25">
      <c r="A52" s="120">
        <v>6</v>
      </c>
      <c r="B52" s="10" t="s">
        <v>118</v>
      </c>
      <c r="C52" s="159">
        <v>1293787038.8659997</v>
      </c>
      <c r="D52" s="159">
        <v>1126032148.9419999</v>
      </c>
      <c r="E52" s="159">
        <v>1298122675.0590003</v>
      </c>
      <c r="F52" s="159">
        <v>1504046265.6039999</v>
      </c>
      <c r="G52" s="159">
        <v>1474554487.4749999</v>
      </c>
    </row>
    <row r="53" spans="1:7" hidden="1" x14ac:dyDescent="0.25">
      <c r="A53" s="120">
        <v>7</v>
      </c>
      <c r="B53" s="10" t="s">
        <v>119</v>
      </c>
      <c r="C53" s="159">
        <v>608921760.97099996</v>
      </c>
      <c r="D53" s="159">
        <v>489636567.62200004</v>
      </c>
      <c r="E53" s="159">
        <v>622218582.16799998</v>
      </c>
      <c r="F53" s="159">
        <v>763210635.91500008</v>
      </c>
      <c r="G53" s="159">
        <v>741864617.36100006</v>
      </c>
    </row>
    <row r="54" spans="1:7" hidden="1" x14ac:dyDescent="0.25">
      <c r="A54" s="120">
        <v>8</v>
      </c>
      <c r="B54" s="10" t="s">
        <v>120</v>
      </c>
      <c r="C54" s="159">
        <v>73925730.888999999</v>
      </c>
      <c r="D54" s="159">
        <v>59612096.439000003</v>
      </c>
      <c r="E54" s="159">
        <v>78967396.032999992</v>
      </c>
      <c r="F54" s="159">
        <v>96087933.258000001</v>
      </c>
      <c r="G54" s="159">
        <v>98737806.072000012</v>
      </c>
    </row>
    <row r="55" spans="1:7" hidden="1" x14ac:dyDescent="0.25">
      <c r="A55" s="120">
        <v>9</v>
      </c>
      <c r="B55" s="10" t="s">
        <v>121</v>
      </c>
      <c r="C55" s="159">
        <v>117368271.112</v>
      </c>
      <c r="D55" s="159">
        <v>90266193.745000005</v>
      </c>
      <c r="E55" s="159">
        <v>105382908.93100001</v>
      </c>
      <c r="F55" s="159">
        <v>119691472.34100001</v>
      </c>
      <c r="G55" s="159">
        <v>116949740.483</v>
      </c>
    </row>
    <row r="56" spans="1:7" hidden="1" x14ac:dyDescent="0.25">
      <c r="A56" s="120">
        <v>10</v>
      </c>
      <c r="B56" s="10" t="s">
        <v>122</v>
      </c>
      <c r="C56" s="159">
        <v>259804686.03400001</v>
      </c>
      <c r="D56" s="159">
        <v>220066767.546</v>
      </c>
      <c r="E56" s="159">
        <v>250889945.64600003</v>
      </c>
      <c r="F56" s="159">
        <v>281390805.44599998</v>
      </c>
      <c r="G56" s="159">
        <v>259854723.736</v>
      </c>
    </row>
    <row r="57" spans="1:7" hidden="1" x14ac:dyDescent="0.25">
      <c r="A57" s="120">
        <v>11</v>
      </c>
      <c r="B57" s="10" t="s">
        <v>123</v>
      </c>
      <c r="C57" s="159">
        <v>594114861.41899991</v>
      </c>
      <c r="D57" s="159">
        <v>510922530.59700006</v>
      </c>
      <c r="E57" s="159">
        <v>592583469.45200002</v>
      </c>
      <c r="F57" s="159">
        <v>704785641.80600011</v>
      </c>
      <c r="G57" s="159">
        <v>664112281.31400001</v>
      </c>
    </row>
    <row r="58" spans="1:7" hidden="1" x14ac:dyDescent="0.25">
      <c r="A58" s="120">
        <v>12</v>
      </c>
      <c r="B58" s="10" t="s">
        <v>124</v>
      </c>
      <c r="C58" s="159">
        <v>94292451.221000001</v>
      </c>
      <c r="D58" s="159">
        <v>85674752.703999996</v>
      </c>
      <c r="E58" s="159">
        <v>101493862.82800001</v>
      </c>
      <c r="F58" s="159">
        <v>122783951.58299999</v>
      </c>
      <c r="G58" s="159">
        <v>125544310.14699998</v>
      </c>
    </row>
    <row r="59" spans="1:7" hidden="1" x14ac:dyDescent="0.25">
      <c r="A59" s="120">
        <v>13</v>
      </c>
      <c r="B59" s="10" t="s">
        <v>125</v>
      </c>
      <c r="C59" s="159">
        <v>145389817.47800002</v>
      </c>
      <c r="D59" s="159">
        <v>116076172.339</v>
      </c>
      <c r="E59" s="159">
        <v>135009027.83899999</v>
      </c>
      <c r="F59" s="159">
        <v>155259117.01800001</v>
      </c>
      <c r="G59" s="159">
        <v>156224484.64300001</v>
      </c>
    </row>
    <row r="60" spans="1:7" hidden="1" x14ac:dyDescent="0.25">
      <c r="A60" s="120">
        <v>14</v>
      </c>
      <c r="B60" s="10" t="s">
        <v>126</v>
      </c>
      <c r="C60" s="159">
        <v>295747194.92500001</v>
      </c>
      <c r="D60" s="159">
        <v>277205623.95300001</v>
      </c>
      <c r="E60" s="159">
        <v>360484620.97399998</v>
      </c>
      <c r="F60" s="159">
        <v>508790570.57300001</v>
      </c>
      <c r="G60" s="159">
        <v>514372794.13999999</v>
      </c>
    </row>
    <row r="61" spans="1:7" hidden="1" x14ac:dyDescent="0.25">
      <c r="A61" s="120">
        <v>15</v>
      </c>
      <c r="B61" s="10" t="s">
        <v>127</v>
      </c>
      <c r="C61" s="159">
        <v>1287963545.6229999</v>
      </c>
      <c r="D61" s="159">
        <v>821277083.38199997</v>
      </c>
      <c r="E61" s="159">
        <v>1065977132.362</v>
      </c>
      <c r="F61" s="159">
        <v>1289882038.0850005</v>
      </c>
      <c r="G61" s="159">
        <v>1205808702.6589999</v>
      </c>
    </row>
    <row r="62" spans="1:7" hidden="1" x14ac:dyDescent="0.25">
      <c r="A62" s="120">
        <v>16</v>
      </c>
      <c r="B62" s="10" t="s">
        <v>128</v>
      </c>
      <c r="C62" s="159">
        <v>3521271218.5469999</v>
      </c>
      <c r="D62" s="159">
        <v>2800428982.2119999</v>
      </c>
      <c r="E62" s="159">
        <v>3382002565.7069998</v>
      </c>
      <c r="F62" s="159">
        <v>3784538011.3249998</v>
      </c>
      <c r="G62" s="159">
        <v>3740132037.1260004</v>
      </c>
    </row>
    <row r="63" spans="1:7" hidden="1" x14ac:dyDescent="0.25">
      <c r="A63" s="120">
        <v>17</v>
      </c>
      <c r="B63" s="10" t="s">
        <v>129</v>
      </c>
      <c r="C63" s="159">
        <v>1579011800.6010001</v>
      </c>
      <c r="D63" s="159">
        <v>1113959730.7460001</v>
      </c>
      <c r="E63" s="159">
        <v>1392376499.4560001</v>
      </c>
      <c r="F63" s="159">
        <v>1622006350.3210001</v>
      </c>
      <c r="G63" s="159">
        <v>1624678417.1980002</v>
      </c>
    </row>
    <row r="64" spans="1:7" hidden="1" x14ac:dyDescent="0.25">
      <c r="A64" s="120">
        <v>18</v>
      </c>
      <c r="B64" s="10" t="s">
        <v>130</v>
      </c>
      <c r="C64" s="159">
        <v>446879969.49700004</v>
      </c>
      <c r="D64" s="159">
        <v>397208455.671</v>
      </c>
      <c r="E64" s="159">
        <v>479299560.361</v>
      </c>
      <c r="F64" s="159">
        <v>541414590.93199992</v>
      </c>
      <c r="G64" s="159">
        <v>588215245.80199993</v>
      </c>
    </row>
    <row r="65" spans="1:27" hidden="1" x14ac:dyDescent="0.25">
      <c r="A65" s="120">
        <v>19</v>
      </c>
      <c r="B65" s="10" t="s">
        <v>131</v>
      </c>
      <c r="C65" s="159">
        <v>8105973.54</v>
      </c>
      <c r="D65" s="159">
        <v>8502099.2019999996</v>
      </c>
      <c r="E65" s="159">
        <v>8873175.3159999996</v>
      </c>
      <c r="F65" s="159">
        <v>8714050.8870000001</v>
      </c>
      <c r="G65" s="159">
        <v>8784096.4550000001</v>
      </c>
    </row>
    <row r="66" spans="1:27" hidden="1" x14ac:dyDescent="0.25">
      <c r="A66" s="120">
        <v>20</v>
      </c>
      <c r="B66" s="10" t="s">
        <v>132</v>
      </c>
      <c r="C66" s="159">
        <v>274614851.99900001</v>
      </c>
      <c r="D66" s="159">
        <v>226308194.25099999</v>
      </c>
      <c r="E66" s="159">
        <v>255753206.29699999</v>
      </c>
      <c r="F66" s="159">
        <v>290457171.89499998</v>
      </c>
      <c r="G66" s="159">
        <v>305959861.73699999</v>
      </c>
    </row>
    <row r="67" spans="1:27" hidden="1" x14ac:dyDescent="0.25">
      <c r="A67" s="120">
        <v>21</v>
      </c>
      <c r="B67" s="10" t="s">
        <v>133</v>
      </c>
      <c r="C67" s="159">
        <v>17834341.397</v>
      </c>
      <c r="D67" s="159">
        <v>12897613.505999999</v>
      </c>
      <c r="E67" s="159">
        <v>13617925.033</v>
      </c>
      <c r="F67" s="159">
        <v>15603051.823999999</v>
      </c>
      <c r="G67" s="159">
        <v>15824535.6</v>
      </c>
    </row>
    <row r="68" spans="1:27" ht="14.4" x14ac:dyDescent="0.3">
      <c r="A68" s="208" t="s">
        <v>518</v>
      </c>
      <c r="B68" s="148"/>
      <c r="C68" s="60"/>
      <c r="D68" s="60"/>
      <c r="E68" s="60"/>
      <c r="F68" s="60"/>
      <c r="G68" s="60"/>
      <c r="H68" s="60"/>
      <c r="I68" s="60"/>
      <c r="J68" s="60"/>
      <c r="K68" s="60"/>
      <c r="L68" s="60"/>
      <c r="M68" s="60"/>
      <c r="N68" s="60"/>
      <c r="O68" s="60"/>
      <c r="P68" s="60"/>
      <c r="Q68" s="60"/>
      <c r="R68" s="60"/>
      <c r="S68" s="60"/>
      <c r="T68" s="60"/>
      <c r="U68" s="60"/>
      <c r="V68" s="60"/>
      <c r="W68" s="60"/>
      <c r="X68" s="60"/>
      <c r="Y68" s="60"/>
      <c r="Z68" s="60"/>
      <c r="AA68" s="60"/>
    </row>
    <row r="69" spans="1:27" x14ac:dyDescent="0.25">
      <c r="A69" s="47" t="s">
        <v>241</v>
      </c>
      <c r="B69" s="65" t="s">
        <v>519</v>
      </c>
      <c r="C69" s="60"/>
      <c r="D69" s="60"/>
      <c r="E69" s="60"/>
      <c r="F69" s="60"/>
      <c r="G69" s="60"/>
      <c r="H69" s="60"/>
      <c r="I69" s="60"/>
      <c r="J69" s="60"/>
      <c r="K69" s="60"/>
      <c r="L69" s="60"/>
      <c r="M69" s="60"/>
      <c r="N69" s="60"/>
      <c r="O69" s="60"/>
      <c r="P69" s="60"/>
      <c r="Q69" s="60"/>
      <c r="R69" s="60"/>
      <c r="S69" s="60"/>
      <c r="T69" s="60"/>
      <c r="U69" s="60"/>
      <c r="V69" s="60"/>
      <c r="W69" s="60"/>
      <c r="X69" s="60"/>
      <c r="Y69" s="60"/>
      <c r="Z69" s="60"/>
      <c r="AA69" s="60"/>
    </row>
    <row r="70" spans="1:27" x14ac:dyDescent="0.25">
      <c r="A70" s="143" t="s">
        <v>358</v>
      </c>
      <c r="B70" s="65"/>
      <c r="C70" s="60"/>
      <c r="D70" s="60"/>
      <c r="E70" s="60"/>
      <c r="F70" s="60"/>
      <c r="G70" s="60"/>
      <c r="H70" s="60"/>
      <c r="I70" s="60"/>
      <c r="J70" s="60"/>
      <c r="K70" s="60"/>
      <c r="L70" s="60"/>
      <c r="M70" s="60"/>
      <c r="N70" s="60"/>
      <c r="O70" s="60"/>
      <c r="P70" s="60"/>
      <c r="Q70" s="60"/>
      <c r="R70" s="60"/>
      <c r="S70" s="60"/>
      <c r="T70" s="60"/>
      <c r="U70" s="60"/>
      <c r="V70" s="60"/>
      <c r="W70" s="60"/>
      <c r="X70" s="60"/>
      <c r="Y70" s="60"/>
      <c r="Z70" s="60"/>
      <c r="AA70" s="60"/>
    </row>
    <row r="71" spans="1:27" x14ac:dyDescent="0.25">
      <c r="A71" s="206" t="s">
        <v>134</v>
      </c>
      <c r="B71" s="206" t="s">
        <v>0</v>
      </c>
      <c r="C71" s="144">
        <v>2008</v>
      </c>
      <c r="D71" s="144">
        <v>2009</v>
      </c>
      <c r="E71" s="144">
        <v>2010</v>
      </c>
      <c r="F71" s="144">
        <v>2011</v>
      </c>
      <c r="G71" s="144">
        <v>2012</v>
      </c>
      <c r="H71" s="144" t="s">
        <v>520</v>
      </c>
      <c r="I71" s="60"/>
      <c r="J71" s="60"/>
      <c r="K71" s="60"/>
      <c r="L71" s="60"/>
      <c r="M71" s="60"/>
      <c r="N71" s="60"/>
      <c r="O71" s="60"/>
      <c r="P71" s="60"/>
      <c r="Q71" s="60"/>
      <c r="R71" s="60"/>
      <c r="S71" s="60"/>
      <c r="T71" s="60"/>
      <c r="U71" s="60"/>
      <c r="V71" s="60"/>
      <c r="W71" s="60"/>
      <c r="X71" s="60"/>
      <c r="Y71" s="60"/>
      <c r="Z71" s="60"/>
      <c r="AA71" s="60"/>
    </row>
    <row r="72" spans="1:27" x14ac:dyDescent="0.25">
      <c r="A72" s="209"/>
      <c r="B72" s="6" t="s">
        <v>147</v>
      </c>
      <c r="C72" s="213">
        <f t="shared" ref="C72:H77" si="3">(C115/C$115)/(C157/C$157)</f>
        <v>1</v>
      </c>
      <c r="D72" s="213">
        <f t="shared" si="3"/>
        <v>1</v>
      </c>
      <c r="E72" s="213">
        <f t="shared" si="3"/>
        <v>1</v>
      </c>
      <c r="F72" s="213">
        <f t="shared" si="3"/>
        <v>1</v>
      </c>
      <c r="G72" s="213">
        <f t="shared" si="3"/>
        <v>1</v>
      </c>
      <c r="H72" s="213">
        <f t="shared" si="3"/>
        <v>1</v>
      </c>
      <c r="I72" s="60"/>
      <c r="J72" s="60"/>
      <c r="K72" s="60"/>
      <c r="L72" s="60"/>
      <c r="M72" s="60"/>
      <c r="N72" s="60"/>
      <c r="O72" s="60"/>
      <c r="P72" s="60"/>
      <c r="Q72" s="60"/>
      <c r="R72" s="60"/>
      <c r="S72" s="60"/>
      <c r="T72" s="60"/>
      <c r="U72" s="60"/>
      <c r="V72" s="60"/>
      <c r="W72" s="60"/>
      <c r="X72" s="60"/>
      <c r="Y72" s="60"/>
      <c r="Z72" s="60"/>
      <c r="AA72" s="60"/>
    </row>
    <row r="73" spans="1:27" x14ac:dyDescent="0.25">
      <c r="A73" s="110" t="s">
        <v>13</v>
      </c>
      <c r="B73" s="110" t="s">
        <v>429</v>
      </c>
      <c r="C73" s="214">
        <f t="shared" si="3"/>
        <v>2.3357186060153206</v>
      </c>
      <c r="D73" s="214">
        <f t="shared" si="3"/>
        <v>2.7894038724645966</v>
      </c>
      <c r="E73" s="214">
        <f t="shared" si="3"/>
        <v>0.86190760090208063</v>
      </c>
      <c r="F73" s="214">
        <f t="shared" si="3"/>
        <v>6.2104189407365329</v>
      </c>
      <c r="G73" s="214">
        <f t="shared" si="3"/>
        <v>0</v>
      </c>
      <c r="H73" s="214">
        <f t="shared" si="3"/>
        <v>0</v>
      </c>
      <c r="I73" s="60"/>
      <c r="J73" s="60"/>
      <c r="K73" s="60"/>
      <c r="L73" s="60"/>
      <c r="M73" s="60"/>
      <c r="N73" s="60"/>
      <c r="O73" s="60"/>
      <c r="P73" s="60"/>
      <c r="Q73" s="60"/>
      <c r="R73" s="60"/>
      <c r="S73" s="60"/>
      <c r="T73" s="60"/>
      <c r="U73" s="60"/>
      <c r="V73" s="60"/>
      <c r="W73" s="60"/>
      <c r="X73" s="60"/>
      <c r="Y73" s="60"/>
      <c r="Z73" s="60"/>
      <c r="AA73" s="60"/>
    </row>
    <row r="74" spans="1:27" x14ac:dyDescent="0.25">
      <c r="A74" s="110" t="s">
        <v>35</v>
      </c>
      <c r="B74" s="110" t="s">
        <v>421</v>
      </c>
      <c r="C74" s="214">
        <f t="shared" si="3"/>
        <v>26.598940364207589</v>
      </c>
      <c r="D74" s="214">
        <f t="shared" si="3"/>
        <v>1.2258931105400612</v>
      </c>
      <c r="E74" s="214">
        <f t="shared" si="3"/>
        <v>19.759030433176903</v>
      </c>
      <c r="F74" s="214">
        <f t="shared" si="3"/>
        <v>5.8411747760537196</v>
      </c>
      <c r="G74" s="214">
        <f t="shared" si="3"/>
        <v>23.919735809191341</v>
      </c>
      <c r="H74" s="214">
        <f t="shared" si="3"/>
        <v>4.8462997557039627</v>
      </c>
      <c r="I74" s="60"/>
      <c r="J74" s="60"/>
      <c r="K74" s="60"/>
      <c r="L74" s="60"/>
      <c r="M74" s="60"/>
      <c r="N74" s="60"/>
      <c r="O74" s="60"/>
      <c r="P74" s="60"/>
      <c r="Q74" s="60"/>
      <c r="R74" s="60"/>
      <c r="S74" s="60"/>
      <c r="T74" s="60"/>
      <c r="U74" s="60"/>
      <c r="V74" s="60"/>
      <c r="W74" s="60"/>
      <c r="X74" s="60"/>
      <c r="Y74" s="60"/>
      <c r="Z74" s="60"/>
      <c r="AA74" s="60"/>
    </row>
    <row r="75" spans="1:27" x14ac:dyDescent="0.25">
      <c r="A75" s="110" t="s">
        <v>36</v>
      </c>
      <c r="B75" s="110" t="s">
        <v>425</v>
      </c>
      <c r="C75" s="214">
        <f t="shared" si="3"/>
        <v>0</v>
      </c>
      <c r="D75" s="214">
        <f t="shared" si="3"/>
        <v>0</v>
      </c>
      <c r="E75" s="214">
        <f t="shared" si="3"/>
        <v>7.3794945073778413</v>
      </c>
      <c r="F75" s="214">
        <f t="shared" si="3"/>
        <v>0.11691049483185467</v>
      </c>
      <c r="G75" s="214">
        <f t="shared" si="3"/>
        <v>0</v>
      </c>
      <c r="H75" s="214">
        <f t="shared" si="3"/>
        <v>0</v>
      </c>
      <c r="I75" s="60"/>
      <c r="J75" s="60"/>
      <c r="K75" s="60"/>
      <c r="L75" s="60"/>
      <c r="M75" s="60"/>
      <c r="N75" s="60"/>
      <c r="O75" s="60"/>
      <c r="P75" s="60"/>
      <c r="Q75" s="60"/>
      <c r="R75" s="60"/>
      <c r="S75" s="60"/>
      <c r="T75" s="60"/>
      <c r="U75" s="60"/>
      <c r="V75" s="60"/>
      <c r="W75" s="60"/>
      <c r="X75" s="60"/>
      <c r="Y75" s="60"/>
      <c r="Z75" s="60"/>
      <c r="AA75" s="60"/>
    </row>
    <row r="76" spans="1:27" x14ac:dyDescent="0.25">
      <c r="A76" s="110" t="s">
        <v>21</v>
      </c>
      <c r="B76" s="110" t="s">
        <v>437</v>
      </c>
      <c r="C76" s="214">
        <f t="shared" si="3"/>
        <v>28.59739982249031</v>
      </c>
      <c r="D76" s="214">
        <f t="shared" si="3"/>
        <v>0</v>
      </c>
      <c r="E76" s="214">
        <f t="shared" si="3"/>
        <v>0</v>
      </c>
      <c r="F76" s="214">
        <f t="shared" si="3"/>
        <v>0</v>
      </c>
      <c r="G76" s="214">
        <f t="shared" si="3"/>
        <v>0</v>
      </c>
      <c r="H76" s="214">
        <f t="shared" si="3"/>
        <v>0</v>
      </c>
      <c r="I76" s="60"/>
      <c r="J76" s="60"/>
      <c r="K76" s="60"/>
      <c r="L76" s="60"/>
      <c r="M76" s="60"/>
      <c r="N76" s="60"/>
      <c r="O76" s="60"/>
      <c r="P76" s="60"/>
      <c r="Q76" s="60"/>
      <c r="R76" s="60"/>
      <c r="S76" s="60"/>
      <c r="T76" s="60"/>
      <c r="U76" s="60"/>
      <c r="V76" s="60"/>
      <c r="W76" s="60"/>
      <c r="X76" s="60"/>
      <c r="Y76" s="60"/>
      <c r="Z76" s="60"/>
      <c r="AA76" s="60"/>
    </row>
    <row r="77" spans="1:27" x14ac:dyDescent="0.25">
      <c r="A77" s="110" t="s">
        <v>56</v>
      </c>
      <c r="B77" s="110" t="s">
        <v>435</v>
      </c>
      <c r="C77" s="214">
        <f t="shared" si="3"/>
        <v>0</v>
      </c>
      <c r="D77" s="214">
        <f t="shared" si="3"/>
        <v>1.1796998387278907</v>
      </c>
      <c r="E77" s="214">
        <f t="shared" si="3"/>
        <v>0.65977764569736241</v>
      </c>
      <c r="F77" s="214">
        <f t="shared" si="3"/>
        <v>1.1698574709133944</v>
      </c>
      <c r="G77" s="214">
        <f t="shared" si="3"/>
        <v>0</v>
      </c>
      <c r="H77" s="214">
        <f t="shared" si="3"/>
        <v>0</v>
      </c>
      <c r="I77" s="60"/>
      <c r="J77" s="60"/>
      <c r="K77" s="60"/>
      <c r="L77" s="60"/>
      <c r="M77" s="60"/>
      <c r="N77" s="60"/>
      <c r="O77" s="60"/>
      <c r="P77" s="60"/>
      <c r="Q77" s="60"/>
      <c r="R77" s="60"/>
      <c r="S77" s="60"/>
      <c r="T77" s="60"/>
      <c r="U77" s="60"/>
      <c r="V77" s="60"/>
      <c r="W77" s="60"/>
      <c r="X77" s="60"/>
      <c r="Y77" s="60"/>
      <c r="Z77" s="60"/>
      <c r="AA77" s="60"/>
    </row>
    <row r="78" spans="1:27" x14ac:dyDescent="0.25">
      <c r="A78" s="110" t="s">
        <v>75</v>
      </c>
      <c r="B78" s="110" t="s">
        <v>432</v>
      </c>
      <c r="C78" s="214">
        <f t="shared" ref="C78:H78" si="4">(C121/C$115)/(C163/C$157)</f>
        <v>0.46849541533616296</v>
      </c>
      <c r="D78" s="214">
        <f t="shared" si="4"/>
        <v>0.73532694396608034</v>
      </c>
      <c r="E78" s="214">
        <f t="shared" si="4"/>
        <v>7.1893705013549649</v>
      </c>
      <c r="F78" s="214">
        <f t="shared" si="4"/>
        <v>0</v>
      </c>
      <c r="G78" s="214">
        <f t="shared" si="4"/>
        <v>0</v>
      </c>
      <c r="H78" s="214">
        <f t="shared" si="4"/>
        <v>0</v>
      </c>
      <c r="I78" s="60"/>
      <c r="J78" s="60"/>
      <c r="K78" s="60"/>
      <c r="L78" s="60"/>
      <c r="M78" s="60"/>
      <c r="N78" s="60"/>
      <c r="O78" s="60"/>
      <c r="P78" s="60"/>
      <c r="Q78" s="60"/>
      <c r="R78" s="60"/>
      <c r="S78" s="60"/>
      <c r="T78" s="60"/>
      <c r="U78" s="60"/>
      <c r="V78" s="60"/>
      <c r="W78" s="60"/>
      <c r="X78" s="60"/>
      <c r="Y78" s="60"/>
      <c r="Z78" s="60"/>
      <c r="AA78" s="60"/>
    </row>
    <row r="79" spans="1:27" x14ac:dyDescent="0.25">
      <c r="A79" s="110" t="s">
        <v>50</v>
      </c>
      <c r="B79" s="110" t="s">
        <v>521</v>
      </c>
      <c r="C79" s="214">
        <f t="shared" ref="C79:H79" si="5">(C122/C$115)/(C164/C$157)</f>
        <v>0.93189866739787619</v>
      </c>
      <c r="D79" s="214">
        <f t="shared" si="5"/>
        <v>2.3649641119929266</v>
      </c>
      <c r="E79" s="214">
        <f t="shared" si="5"/>
        <v>4.3539340317463742</v>
      </c>
      <c r="F79" s="214">
        <f t="shared" si="5"/>
        <v>2.9511805802661875</v>
      </c>
      <c r="G79" s="214">
        <f t="shared" si="5"/>
        <v>0</v>
      </c>
      <c r="H79" s="214">
        <f t="shared" si="5"/>
        <v>0</v>
      </c>
      <c r="I79" s="60"/>
      <c r="J79" s="60"/>
      <c r="K79" s="60"/>
      <c r="L79" s="60"/>
      <c r="M79" s="60"/>
      <c r="N79" s="60"/>
      <c r="O79" s="60"/>
      <c r="P79" s="60"/>
      <c r="Q79" s="60"/>
      <c r="R79" s="60"/>
      <c r="S79" s="60"/>
      <c r="T79" s="60"/>
      <c r="U79" s="60"/>
      <c r="V79" s="60"/>
      <c r="W79" s="60"/>
      <c r="X79" s="60"/>
      <c r="Y79" s="60"/>
      <c r="Z79" s="60"/>
      <c r="AA79" s="60"/>
    </row>
    <row r="80" spans="1:27" x14ac:dyDescent="0.25">
      <c r="A80" s="110" t="s">
        <v>514</v>
      </c>
      <c r="B80" s="110" t="s">
        <v>522</v>
      </c>
      <c r="C80" s="214">
        <f t="shared" ref="C80:H80" si="6">(C123/C$115)/(C165/C$157)</f>
        <v>100.57747722709122</v>
      </c>
      <c r="D80" s="214">
        <f t="shared" si="6"/>
        <v>0</v>
      </c>
      <c r="E80" s="214">
        <f t="shared" si="6"/>
        <v>12.432542726767041</v>
      </c>
      <c r="F80" s="214">
        <f t="shared" si="6"/>
        <v>0</v>
      </c>
      <c r="G80" s="214">
        <f t="shared" si="6"/>
        <v>0</v>
      </c>
      <c r="H80" s="214">
        <f t="shared" si="6"/>
        <v>0</v>
      </c>
      <c r="I80" s="60"/>
      <c r="J80" s="60"/>
      <c r="K80" s="60"/>
      <c r="L80" s="60"/>
      <c r="M80" s="60"/>
      <c r="N80" s="60"/>
      <c r="O80" s="60"/>
      <c r="P80" s="60"/>
      <c r="Q80" s="60"/>
      <c r="R80" s="60"/>
      <c r="S80" s="60"/>
      <c r="T80" s="60"/>
      <c r="U80" s="60"/>
      <c r="V80" s="60"/>
      <c r="W80" s="60"/>
      <c r="X80" s="60"/>
      <c r="Y80" s="60"/>
      <c r="Z80" s="60"/>
      <c r="AA80" s="60"/>
    </row>
    <row r="81" spans="1:27" x14ac:dyDescent="0.25">
      <c r="A81" s="110" t="s">
        <v>515</v>
      </c>
      <c r="B81" s="110" t="s">
        <v>523</v>
      </c>
      <c r="C81" s="214">
        <f t="shared" ref="C81:H81" si="7">(C124/C$115)/(C166/C$157)</f>
        <v>171.0142643057863</v>
      </c>
      <c r="D81" s="214">
        <f t="shared" si="7"/>
        <v>0</v>
      </c>
      <c r="E81" s="214">
        <f t="shared" si="7"/>
        <v>0</v>
      </c>
      <c r="F81" s="214">
        <f t="shared" si="7"/>
        <v>0</v>
      </c>
      <c r="G81" s="214">
        <f t="shared" si="7"/>
        <v>0</v>
      </c>
      <c r="H81" s="214">
        <f t="shared" si="7"/>
        <v>0</v>
      </c>
      <c r="I81" s="60"/>
      <c r="J81" s="60"/>
      <c r="K81" s="60"/>
      <c r="L81" s="60"/>
      <c r="M81" s="60"/>
      <c r="N81" s="60"/>
      <c r="O81" s="60"/>
      <c r="P81" s="60"/>
      <c r="Q81" s="60"/>
      <c r="R81" s="60"/>
      <c r="S81" s="60"/>
      <c r="T81" s="60"/>
      <c r="U81" s="60"/>
      <c r="V81" s="60"/>
      <c r="W81" s="60"/>
      <c r="X81" s="60"/>
      <c r="Y81" s="60"/>
      <c r="Z81" s="60"/>
      <c r="AA81" s="60"/>
    </row>
    <row r="82" spans="1:27" x14ac:dyDescent="0.25">
      <c r="A82" s="110" t="s">
        <v>93</v>
      </c>
      <c r="B82" s="110" t="s">
        <v>417</v>
      </c>
      <c r="C82" s="214">
        <f t="shared" ref="C82:H82" si="8">(C125/C$115)/(C167/C$157)</f>
        <v>989.47101356404949</v>
      </c>
      <c r="D82" s="214">
        <f t="shared" si="8"/>
        <v>1535.6668783636565</v>
      </c>
      <c r="E82" s="214">
        <f t="shared" si="8"/>
        <v>160.50217382087592</v>
      </c>
      <c r="F82" s="214">
        <f t="shared" si="8"/>
        <v>281.69259561394722</v>
      </c>
      <c r="G82" s="214">
        <f t="shared" si="8"/>
        <v>0</v>
      </c>
      <c r="H82" s="214">
        <f t="shared" si="8"/>
        <v>0</v>
      </c>
      <c r="I82" s="60"/>
      <c r="J82" s="60"/>
      <c r="K82" s="60"/>
      <c r="L82" s="60"/>
      <c r="M82" s="60"/>
      <c r="N82" s="60"/>
      <c r="O82" s="60"/>
      <c r="P82" s="60"/>
      <c r="Q82" s="60"/>
      <c r="R82" s="60"/>
      <c r="S82" s="60"/>
      <c r="T82" s="60"/>
      <c r="U82" s="60"/>
      <c r="V82" s="60"/>
      <c r="W82" s="60"/>
      <c r="X82" s="60"/>
      <c r="Y82" s="60"/>
      <c r="Z82" s="60"/>
      <c r="AA82" s="60"/>
    </row>
    <row r="83" spans="1:27" x14ac:dyDescent="0.25">
      <c r="A83" s="110" t="s">
        <v>80</v>
      </c>
      <c r="B83" s="110" t="s">
        <v>410</v>
      </c>
      <c r="C83" s="214">
        <f t="shared" ref="C83:H83" si="9">(C126/C$115)/(C168/C$157)</f>
        <v>488.46823380514388</v>
      </c>
      <c r="D83" s="214">
        <f t="shared" si="9"/>
        <v>586.94276072063099</v>
      </c>
      <c r="E83" s="214">
        <f t="shared" si="9"/>
        <v>307.63742910261794</v>
      </c>
      <c r="F83" s="214">
        <f t="shared" si="9"/>
        <v>441.5530508490225</v>
      </c>
      <c r="G83" s="214">
        <f t="shared" si="9"/>
        <v>0</v>
      </c>
      <c r="H83" s="214">
        <f t="shared" si="9"/>
        <v>0</v>
      </c>
      <c r="I83" s="60"/>
      <c r="J83" s="60"/>
      <c r="K83" s="60"/>
      <c r="L83" s="60"/>
      <c r="M83" s="60"/>
      <c r="N83" s="60"/>
      <c r="O83" s="60"/>
      <c r="P83" s="60"/>
      <c r="Q83" s="60"/>
      <c r="R83" s="60"/>
      <c r="S83" s="60"/>
      <c r="T83" s="60"/>
      <c r="U83" s="60"/>
      <c r="V83" s="60"/>
      <c r="W83" s="60"/>
      <c r="X83" s="60"/>
      <c r="Y83" s="60"/>
      <c r="Z83" s="60"/>
      <c r="AA83" s="60"/>
    </row>
    <row r="84" spans="1:27" x14ac:dyDescent="0.25">
      <c r="A84" s="110" t="s">
        <v>70</v>
      </c>
      <c r="B84" s="110" t="s">
        <v>427</v>
      </c>
      <c r="C84" s="214">
        <f t="shared" ref="C84:H84" si="10">(C127/C$115)/(C169/C$157)</f>
        <v>427.75492615110676</v>
      </c>
      <c r="D84" s="214">
        <f t="shared" si="10"/>
        <v>84.481359331712426</v>
      </c>
      <c r="E84" s="214">
        <f t="shared" si="10"/>
        <v>38.442866414075965</v>
      </c>
      <c r="F84" s="214">
        <f t="shared" si="10"/>
        <v>14.779110604950636</v>
      </c>
      <c r="G84" s="214">
        <f t="shared" si="10"/>
        <v>0</v>
      </c>
      <c r="H84" s="214">
        <f t="shared" si="10"/>
        <v>0</v>
      </c>
      <c r="I84" s="60"/>
      <c r="J84" s="60"/>
      <c r="K84" s="60"/>
      <c r="L84" s="60"/>
      <c r="M84" s="60"/>
      <c r="N84" s="60"/>
      <c r="O84" s="60"/>
      <c r="P84" s="60"/>
      <c r="Q84" s="60"/>
      <c r="R84" s="60"/>
      <c r="S84" s="60"/>
      <c r="T84" s="60"/>
      <c r="U84" s="60"/>
      <c r="V84" s="60"/>
      <c r="W84" s="60"/>
      <c r="X84" s="60"/>
      <c r="Y84" s="60"/>
      <c r="Z84" s="60"/>
      <c r="AA84" s="60"/>
    </row>
    <row r="85" spans="1:27" x14ac:dyDescent="0.25">
      <c r="A85" s="110" t="s">
        <v>95</v>
      </c>
      <c r="B85" s="110" t="s">
        <v>420</v>
      </c>
      <c r="C85" s="214">
        <f t="shared" ref="C85:H85" si="11">(C128/C$115)/(C170/C$157)</f>
        <v>238.12074387802872</v>
      </c>
      <c r="D85" s="214">
        <f t="shared" si="11"/>
        <v>539.97571405873282</v>
      </c>
      <c r="E85" s="214">
        <f t="shared" si="11"/>
        <v>86.362845603714248</v>
      </c>
      <c r="F85" s="214">
        <f t="shared" si="11"/>
        <v>61.359066995392752</v>
      </c>
      <c r="G85" s="214">
        <f t="shared" si="11"/>
        <v>0</v>
      </c>
      <c r="H85" s="214">
        <f t="shared" si="11"/>
        <v>0</v>
      </c>
      <c r="I85" s="60"/>
      <c r="J85" s="60"/>
      <c r="K85" s="60"/>
      <c r="L85" s="60"/>
      <c r="M85" s="60"/>
      <c r="N85" s="60"/>
      <c r="O85" s="60"/>
      <c r="P85" s="60"/>
      <c r="Q85" s="60"/>
      <c r="R85" s="60"/>
      <c r="S85" s="60"/>
      <c r="T85" s="60"/>
      <c r="U85" s="60"/>
      <c r="V85" s="60"/>
      <c r="W85" s="60"/>
      <c r="X85" s="60"/>
      <c r="Y85" s="60"/>
      <c r="Z85" s="60"/>
      <c r="AA85" s="60"/>
    </row>
    <row r="86" spans="1:27" x14ac:dyDescent="0.25">
      <c r="A86" s="110" t="s">
        <v>109</v>
      </c>
      <c r="B86" s="110" t="s">
        <v>411</v>
      </c>
      <c r="C86" s="214">
        <f t="shared" ref="C86:H86" si="12">(C129/C$115)/(C171/C$157)</f>
        <v>1240.5567596375863</v>
      </c>
      <c r="D86" s="214">
        <f t="shared" si="12"/>
        <v>614.71780231104128</v>
      </c>
      <c r="E86" s="214">
        <f t="shared" si="12"/>
        <v>302.64304917407742</v>
      </c>
      <c r="F86" s="214">
        <f t="shared" si="12"/>
        <v>451.91892187528788</v>
      </c>
      <c r="G86" s="214">
        <f t="shared" si="12"/>
        <v>0</v>
      </c>
      <c r="H86" s="214">
        <f t="shared" si="12"/>
        <v>0</v>
      </c>
      <c r="I86" s="60"/>
      <c r="J86" s="60"/>
      <c r="K86" s="60"/>
      <c r="L86" s="60"/>
      <c r="M86" s="60"/>
      <c r="N86" s="60"/>
      <c r="O86" s="60"/>
      <c r="P86" s="60"/>
      <c r="Q86" s="60"/>
      <c r="R86" s="60"/>
      <c r="S86" s="60"/>
      <c r="T86" s="60"/>
      <c r="U86" s="60"/>
      <c r="V86" s="60"/>
      <c r="W86" s="60"/>
      <c r="X86" s="60"/>
      <c r="Y86" s="60"/>
      <c r="Z86" s="60"/>
      <c r="AA86" s="60"/>
    </row>
    <row r="87" spans="1:27" x14ac:dyDescent="0.25">
      <c r="A87" s="110" t="s">
        <v>15</v>
      </c>
      <c r="B87" s="110" t="s">
        <v>524</v>
      </c>
      <c r="C87" s="214">
        <f t="shared" ref="C87:H87" si="13">(C130/C$115)/(C172/C$157)</f>
        <v>235.6954887747392</v>
      </c>
      <c r="D87" s="214">
        <f t="shared" si="13"/>
        <v>363.19180362718976</v>
      </c>
      <c r="E87" s="214">
        <f t="shared" si="13"/>
        <v>64.610089998161499</v>
      </c>
      <c r="F87" s="214">
        <f t="shared" si="13"/>
        <v>44.054610818886076</v>
      </c>
      <c r="G87" s="214">
        <f t="shared" si="13"/>
        <v>0</v>
      </c>
      <c r="H87" s="214">
        <f t="shared" si="13"/>
        <v>0</v>
      </c>
      <c r="I87" s="60"/>
      <c r="J87" s="60"/>
      <c r="K87" s="60"/>
      <c r="L87" s="60"/>
      <c r="M87" s="60"/>
      <c r="N87" s="60"/>
      <c r="O87" s="60"/>
      <c r="P87" s="60"/>
      <c r="Q87" s="60"/>
      <c r="R87" s="60"/>
      <c r="S87" s="60"/>
      <c r="T87" s="60"/>
      <c r="U87" s="60"/>
      <c r="V87" s="60"/>
      <c r="W87" s="60"/>
      <c r="X87" s="60"/>
      <c r="Y87" s="60"/>
      <c r="Z87" s="60"/>
      <c r="AA87" s="60"/>
    </row>
    <row r="88" spans="1:27" x14ac:dyDescent="0.25">
      <c r="A88" s="110" t="s">
        <v>63</v>
      </c>
      <c r="B88" s="110" t="s">
        <v>413</v>
      </c>
      <c r="C88" s="214">
        <f t="shared" ref="C88:H88" si="14">(C131/C$115)/(C173/C$157)</f>
        <v>1391.4787047745779</v>
      </c>
      <c r="D88" s="214">
        <f t="shared" si="14"/>
        <v>1069.2192709773358</v>
      </c>
      <c r="E88" s="214">
        <f t="shared" si="14"/>
        <v>1010.9628620712326</v>
      </c>
      <c r="F88" s="214">
        <f t="shared" si="14"/>
        <v>1076.2059346393617</v>
      </c>
      <c r="G88" s="214">
        <f t="shared" si="14"/>
        <v>0</v>
      </c>
      <c r="H88" s="214">
        <f t="shared" si="14"/>
        <v>0</v>
      </c>
      <c r="I88" s="60"/>
      <c r="J88" s="60"/>
      <c r="K88" s="60"/>
      <c r="L88" s="60"/>
      <c r="M88" s="60"/>
      <c r="N88" s="60"/>
      <c r="O88" s="60"/>
      <c r="P88" s="60"/>
      <c r="Q88" s="60"/>
      <c r="R88" s="60"/>
      <c r="S88" s="60"/>
      <c r="T88" s="60"/>
      <c r="U88" s="60"/>
      <c r="V88" s="60"/>
      <c r="W88" s="60"/>
      <c r="X88" s="60"/>
      <c r="Y88" s="60"/>
      <c r="Z88" s="60"/>
      <c r="AA88" s="60"/>
    </row>
    <row r="89" spans="1:27" x14ac:dyDescent="0.25">
      <c r="A89" s="110" t="s">
        <v>4</v>
      </c>
      <c r="B89" s="110" t="s">
        <v>412</v>
      </c>
      <c r="C89" s="214">
        <f t="shared" ref="C89:H89" si="15">(C132/C$115)/(C174/C$157)</f>
        <v>79.229371052166172</v>
      </c>
      <c r="D89" s="214">
        <f t="shared" si="15"/>
        <v>43.966126525157527</v>
      </c>
      <c r="E89" s="214">
        <f t="shared" si="15"/>
        <v>83.072839751014271</v>
      </c>
      <c r="F89" s="214">
        <f t="shared" si="15"/>
        <v>43.676311341614749</v>
      </c>
      <c r="G89" s="214">
        <f t="shared" si="15"/>
        <v>0</v>
      </c>
      <c r="H89" s="214">
        <f t="shared" si="15"/>
        <v>0</v>
      </c>
      <c r="I89" s="60"/>
      <c r="J89" s="60"/>
      <c r="K89" s="60"/>
      <c r="L89" s="60"/>
      <c r="M89" s="60"/>
      <c r="N89" s="60"/>
      <c r="O89" s="60"/>
      <c r="P89" s="60"/>
      <c r="Q89" s="60"/>
      <c r="R89" s="60"/>
      <c r="S89" s="60"/>
      <c r="T89" s="60"/>
      <c r="U89" s="60"/>
      <c r="V89" s="60"/>
      <c r="W89" s="60"/>
      <c r="X89" s="60"/>
      <c r="Y89" s="60"/>
      <c r="Z89" s="60"/>
      <c r="AA89" s="60"/>
    </row>
    <row r="90" spans="1:27" x14ac:dyDescent="0.25">
      <c r="A90" s="110" t="s">
        <v>9</v>
      </c>
      <c r="B90" s="110" t="s">
        <v>406</v>
      </c>
      <c r="C90" s="214">
        <f t="shared" ref="C90:H90" si="16">(C133/C$115)/(C175/C$157)</f>
        <v>2284.6338198708131</v>
      </c>
      <c r="D90" s="214">
        <f t="shared" si="16"/>
        <v>1475.3585945688417</v>
      </c>
      <c r="E90" s="214">
        <f t="shared" si="16"/>
        <v>1547.8007614123467</v>
      </c>
      <c r="F90" s="214">
        <f t="shared" si="16"/>
        <v>2053.2074969093933</v>
      </c>
      <c r="G90" s="214">
        <f t="shared" si="16"/>
        <v>0</v>
      </c>
      <c r="H90" s="214">
        <f t="shared" si="16"/>
        <v>0</v>
      </c>
      <c r="I90" s="60"/>
      <c r="J90" s="60"/>
      <c r="K90" s="60"/>
      <c r="L90" s="60"/>
      <c r="M90" s="60"/>
      <c r="N90" s="60"/>
      <c r="O90" s="60"/>
      <c r="P90" s="60"/>
      <c r="Q90" s="60"/>
      <c r="R90" s="60"/>
      <c r="S90" s="60"/>
      <c r="T90" s="60"/>
      <c r="U90" s="60"/>
      <c r="V90" s="60"/>
      <c r="W90" s="60"/>
      <c r="X90" s="60"/>
      <c r="Y90" s="60"/>
      <c r="Z90" s="60"/>
      <c r="AA90" s="60"/>
    </row>
    <row r="91" spans="1:27" x14ac:dyDescent="0.25">
      <c r="A91" s="110" t="s">
        <v>49</v>
      </c>
      <c r="B91" s="110" t="s">
        <v>423</v>
      </c>
      <c r="C91" s="214">
        <f t="shared" ref="C91:H91" si="17">(C134/C$115)/(C176/C$157)</f>
        <v>42.118818501633704</v>
      </c>
      <c r="D91" s="214">
        <f t="shared" si="17"/>
        <v>17.478566385292069</v>
      </c>
      <c r="E91" s="214">
        <f t="shared" si="17"/>
        <v>164.82214424991994</v>
      </c>
      <c r="F91" s="214">
        <f t="shared" si="17"/>
        <v>246.35735707836608</v>
      </c>
      <c r="G91" s="214">
        <f t="shared" si="17"/>
        <v>0</v>
      </c>
      <c r="H91" s="214">
        <f t="shared" si="17"/>
        <v>0</v>
      </c>
      <c r="I91" s="60"/>
      <c r="J91" s="60"/>
      <c r="K91" s="60"/>
      <c r="L91" s="60"/>
      <c r="M91" s="60"/>
      <c r="N91" s="60"/>
      <c r="O91" s="60"/>
      <c r="P91" s="60"/>
      <c r="Q91" s="60"/>
      <c r="R91" s="60"/>
      <c r="S91" s="60"/>
      <c r="T91" s="60"/>
      <c r="U91" s="60"/>
      <c r="V91" s="60"/>
      <c r="W91" s="60"/>
      <c r="X91" s="60"/>
      <c r="Y91" s="60"/>
      <c r="Z91" s="60"/>
      <c r="AA91" s="60"/>
    </row>
    <row r="92" spans="1:27" x14ac:dyDescent="0.25">
      <c r="A92" s="110" t="s">
        <v>19</v>
      </c>
      <c r="B92" s="110" t="s">
        <v>418</v>
      </c>
      <c r="C92" s="214">
        <f t="shared" ref="C92:H92" si="18">(C135/C$115)/(C177/C$157)</f>
        <v>4.3841395563987318</v>
      </c>
      <c r="D92" s="214">
        <f t="shared" si="18"/>
        <v>127.42463254869435</v>
      </c>
      <c r="E92" s="214">
        <f t="shared" si="18"/>
        <v>44.133717126524211</v>
      </c>
      <c r="F92" s="214">
        <f t="shared" si="18"/>
        <v>62.476357938199591</v>
      </c>
      <c r="G92" s="214">
        <f t="shared" si="18"/>
        <v>0</v>
      </c>
      <c r="H92" s="214">
        <f t="shared" si="18"/>
        <v>0</v>
      </c>
      <c r="I92" s="60"/>
      <c r="J92" s="60"/>
      <c r="K92" s="60"/>
      <c r="L92" s="60"/>
      <c r="M92" s="60"/>
      <c r="N92" s="60"/>
      <c r="O92" s="60"/>
      <c r="P92" s="60"/>
      <c r="Q92" s="60"/>
      <c r="R92" s="60"/>
      <c r="S92" s="60"/>
      <c r="T92" s="60"/>
      <c r="U92" s="60"/>
      <c r="V92" s="60"/>
      <c r="W92" s="60"/>
      <c r="X92" s="60"/>
      <c r="Y92" s="60"/>
      <c r="Z92" s="60"/>
      <c r="AA92" s="60"/>
    </row>
    <row r="93" spans="1:27" x14ac:dyDescent="0.25">
      <c r="A93" s="110" t="s">
        <v>40</v>
      </c>
      <c r="B93" s="110" t="s">
        <v>426</v>
      </c>
      <c r="C93" s="214">
        <f t="shared" ref="C93:H93" si="19">(C136/C$115)/(C178/C$157)</f>
        <v>4.4491573679712699</v>
      </c>
      <c r="D93" s="214">
        <f t="shared" si="19"/>
        <v>33.174119290716192</v>
      </c>
      <c r="E93" s="214">
        <f t="shared" si="19"/>
        <v>30.099655812752108</v>
      </c>
      <c r="F93" s="214">
        <f t="shared" si="19"/>
        <v>70.594740800196021</v>
      </c>
      <c r="G93" s="214">
        <f t="shared" si="19"/>
        <v>0</v>
      </c>
      <c r="H93" s="214">
        <f t="shared" si="19"/>
        <v>0</v>
      </c>
      <c r="I93" s="60"/>
      <c r="J93" s="60"/>
      <c r="K93" s="60"/>
      <c r="L93" s="60"/>
      <c r="M93" s="60"/>
      <c r="N93" s="60"/>
      <c r="O93" s="60"/>
      <c r="P93" s="60"/>
      <c r="Q93" s="60"/>
      <c r="R93" s="60"/>
      <c r="S93" s="60"/>
      <c r="T93" s="60"/>
      <c r="U93" s="60"/>
      <c r="V93" s="60"/>
      <c r="W93" s="60"/>
      <c r="X93" s="60"/>
      <c r="Y93" s="60"/>
      <c r="Z93" s="60"/>
      <c r="AA93" s="60"/>
    </row>
    <row r="94" spans="1:27" x14ac:dyDescent="0.25">
      <c r="A94" s="110" t="s">
        <v>47</v>
      </c>
      <c r="B94" s="110" t="s">
        <v>439</v>
      </c>
      <c r="C94" s="214">
        <f t="shared" ref="C94:H94" si="20">(C137/C$115)/(C179/C$157)</f>
        <v>1217.594082400286</v>
      </c>
      <c r="D94" s="214">
        <f t="shared" si="20"/>
        <v>0</v>
      </c>
      <c r="E94" s="214">
        <f t="shared" si="20"/>
        <v>0</v>
      </c>
      <c r="F94" s="214">
        <f t="shared" si="20"/>
        <v>0</v>
      </c>
      <c r="G94" s="214">
        <f t="shared" si="20"/>
        <v>0</v>
      </c>
      <c r="H94" s="214">
        <f t="shared" si="20"/>
        <v>0</v>
      </c>
      <c r="I94" s="60"/>
      <c r="J94" s="60"/>
      <c r="K94" s="60"/>
      <c r="L94" s="60"/>
      <c r="M94" s="60"/>
      <c r="N94" s="60"/>
      <c r="O94" s="60"/>
      <c r="P94" s="60"/>
      <c r="Q94" s="60"/>
      <c r="R94" s="60"/>
      <c r="S94" s="60"/>
      <c r="T94" s="60"/>
      <c r="U94" s="60"/>
      <c r="V94" s="60"/>
      <c r="W94" s="60"/>
      <c r="X94" s="60"/>
      <c r="Y94" s="60"/>
      <c r="Z94" s="60"/>
      <c r="AA94" s="60"/>
    </row>
    <row r="95" spans="1:27" x14ac:dyDescent="0.25">
      <c r="A95" s="110" t="s">
        <v>100</v>
      </c>
      <c r="B95" s="110" t="s">
        <v>419</v>
      </c>
      <c r="C95" s="214">
        <f t="shared" ref="C95:H95" si="21">(C138/C$115)/(C180/C$157)</f>
        <v>0</v>
      </c>
      <c r="D95" s="214">
        <f t="shared" si="21"/>
        <v>434.62865650444979</v>
      </c>
      <c r="E95" s="214">
        <f t="shared" si="21"/>
        <v>1190.238625922952</v>
      </c>
      <c r="F95" s="214">
        <f t="shared" si="21"/>
        <v>727.15676168343805</v>
      </c>
      <c r="G95" s="214">
        <f t="shared" si="21"/>
        <v>0</v>
      </c>
      <c r="H95" s="214">
        <f t="shared" si="21"/>
        <v>0</v>
      </c>
      <c r="I95" s="60"/>
      <c r="J95" s="60"/>
      <c r="K95" s="60"/>
      <c r="L95" s="60"/>
      <c r="M95" s="60"/>
      <c r="N95" s="60"/>
      <c r="O95" s="60"/>
      <c r="P95" s="60"/>
      <c r="Q95" s="60"/>
      <c r="R95" s="60"/>
      <c r="S95" s="60"/>
      <c r="T95" s="60"/>
      <c r="U95" s="60"/>
      <c r="V95" s="60"/>
      <c r="W95" s="60"/>
      <c r="X95" s="60"/>
      <c r="Y95" s="60"/>
      <c r="Z95" s="60"/>
      <c r="AA95" s="60"/>
    </row>
    <row r="96" spans="1:27" x14ac:dyDescent="0.25">
      <c r="A96" s="110" t="s">
        <v>105</v>
      </c>
      <c r="B96" s="110" t="s">
        <v>431</v>
      </c>
      <c r="C96" s="214">
        <f t="shared" ref="C96:H96" si="22">(C139/C$115)/(C181/C$157)</f>
        <v>181.89823017281412</v>
      </c>
      <c r="D96" s="214">
        <f t="shared" si="22"/>
        <v>20.914821208314926</v>
      </c>
      <c r="E96" s="214">
        <f t="shared" si="22"/>
        <v>20.716120698302412</v>
      </c>
      <c r="F96" s="214">
        <f t="shared" si="22"/>
        <v>57.544584344115968</v>
      </c>
      <c r="G96" s="214">
        <f t="shared" si="22"/>
        <v>0</v>
      </c>
      <c r="H96" s="214">
        <f t="shared" si="22"/>
        <v>0</v>
      </c>
      <c r="I96" s="60"/>
      <c r="J96" s="60"/>
      <c r="K96" s="60"/>
      <c r="L96" s="60"/>
      <c r="M96" s="60"/>
      <c r="N96" s="60"/>
      <c r="O96" s="60"/>
      <c r="P96" s="60"/>
      <c r="Q96" s="60"/>
      <c r="R96" s="60"/>
      <c r="S96" s="60"/>
      <c r="T96" s="60"/>
      <c r="U96" s="60"/>
      <c r="V96" s="60"/>
      <c r="W96" s="60"/>
      <c r="X96" s="60"/>
      <c r="Y96" s="60"/>
      <c r="Z96" s="60"/>
      <c r="AA96" s="60"/>
    </row>
    <row r="97" spans="1:27" x14ac:dyDescent="0.25">
      <c r="A97" s="110" t="s">
        <v>110</v>
      </c>
      <c r="B97" s="110" t="s">
        <v>409</v>
      </c>
      <c r="C97" s="214">
        <f t="shared" ref="C97:H97" si="23">(C140/C$115)/(C182/C$157)</f>
        <v>97.826067404861234</v>
      </c>
      <c r="D97" s="214">
        <f t="shared" si="23"/>
        <v>848.49307170285272</v>
      </c>
      <c r="E97" s="214">
        <f t="shared" si="23"/>
        <v>1492.2347064718911</v>
      </c>
      <c r="F97" s="214">
        <f t="shared" si="23"/>
        <v>836.69683418456293</v>
      </c>
      <c r="G97" s="214">
        <f t="shared" si="23"/>
        <v>17795.37244964769</v>
      </c>
      <c r="H97" s="214">
        <f t="shared" si="23"/>
        <v>18727.875432921221</v>
      </c>
      <c r="I97" s="60"/>
      <c r="J97" s="60"/>
      <c r="K97" s="60"/>
      <c r="L97" s="60"/>
      <c r="M97" s="60"/>
      <c r="N97" s="60"/>
      <c r="O97" s="60"/>
      <c r="P97" s="60"/>
      <c r="Q97" s="60"/>
      <c r="R97" s="60"/>
      <c r="S97" s="60"/>
      <c r="T97" s="60"/>
      <c r="U97" s="60"/>
      <c r="V97" s="60"/>
      <c r="W97" s="60"/>
      <c r="X97" s="60"/>
      <c r="Y97" s="60"/>
      <c r="Z97" s="60"/>
      <c r="AA97" s="60"/>
    </row>
    <row r="98" spans="1:27" x14ac:dyDescent="0.25">
      <c r="A98" s="110" t="s">
        <v>86</v>
      </c>
      <c r="B98" s="110" t="s">
        <v>415</v>
      </c>
      <c r="C98" s="214">
        <f t="shared" ref="C98:H98" si="24">(C141/C$115)/(C183/C$157)</f>
        <v>0</v>
      </c>
      <c r="D98" s="214">
        <f t="shared" si="24"/>
        <v>0</v>
      </c>
      <c r="E98" s="214">
        <f t="shared" si="24"/>
        <v>955.65268988702212</v>
      </c>
      <c r="F98" s="214">
        <f t="shared" si="24"/>
        <v>385.64528749293407</v>
      </c>
      <c r="G98" s="214">
        <f t="shared" si="24"/>
        <v>0</v>
      </c>
      <c r="H98" s="214">
        <f t="shared" si="24"/>
        <v>0</v>
      </c>
      <c r="I98" s="60"/>
      <c r="J98" s="60"/>
      <c r="K98" s="60"/>
      <c r="L98" s="60"/>
      <c r="M98" s="60"/>
      <c r="N98" s="60"/>
      <c r="O98" s="60"/>
      <c r="P98" s="60"/>
      <c r="Q98" s="60"/>
      <c r="R98" s="60"/>
      <c r="S98" s="60"/>
      <c r="T98" s="60"/>
      <c r="U98" s="60"/>
      <c r="V98" s="60"/>
      <c r="W98" s="60"/>
      <c r="X98" s="60"/>
      <c r="Y98" s="60"/>
      <c r="Z98" s="60"/>
      <c r="AA98" s="60"/>
    </row>
    <row r="99" spans="1:27" x14ac:dyDescent="0.25">
      <c r="A99" s="110" t="s">
        <v>90</v>
      </c>
      <c r="B99" s="110" t="s">
        <v>408</v>
      </c>
      <c r="C99" s="214">
        <f t="shared" ref="C99:H99" si="25">(C142/C$115)/(C184/C$157)</f>
        <v>66.949475050674849</v>
      </c>
      <c r="D99" s="214">
        <f t="shared" si="25"/>
        <v>320.61043783357815</v>
      </c>
      <c r="E99" s="214">
        <f t="shared" si="25"/>
        <v>559.64489942945545</v>
      </c>
      <c r="F99" s="214">
        <f t="shared" si="25"/>
        <v>602.56547625634096</v>
      </c>
      <c r="G99" s="214">
        <f t="shared" si="25"/>
        <v>1063.0440778397492</v>
      </c>
      <c r="H99" s="214">
        <f t="shared" si="25"/>
        <v>376.82397385573864</v>
      </c>
      <c r="I99" s="60"/>
      <c r="J99" s="60"/>
      <c r="K99" s="60"/>
      <c r="L99" s="60"/>
      <c r="M99" s="60"/>
      <c r="N99" s="60"/>
      <c r="O99" s="60"/>
      <c r="P99" s="60"/>
      <c r="Q99" s="60"/>
      <c r="R99" s="60"/>
      <c r="S99" s="60"/>
      <c r="T99" s="60"/>
      <c r="U99" s="60"/>
      <c r="V99" s="60"/>
      <c r="W99" s="60"/>
      <c r="X99" s="60"/>
      <c r="Y99" s="60"/>
      <c r="Z99" s="60"/>
      <c r="AA99" s="60"/>
    </row>
    <row r="100" spans="1:27" x14ac:dyDescent="0.25">
      <c r="A100" s="110" t="s">
        <v>94</v>
      </c>
      <c r="B100" s="110" t="s">
        <v>428</v>
      </c>
      <c r="C100" s="214">
        <f t="shared" ref="C100:H100" si="26">(C143/C$115)/(C185/C$157)</f>
        <v>80.655282181871812</v>
      </c>
      <c r="D100" s="214">
        <f t="shared" si="26"/>
        <v>13.069141941476529</v>
      </c>
      <c r="E100" s="214">
        <f t="shared" si="26"/>
        <v>67.446290402308307</v>
      </c>
      <c r="F100" s="214">
        <f t="shared" si="26"/>
        <v>65.804970677943203</v>
      </c>
      <c r="G100" s="214">
        <f t="shared" si="26"/>
        <v>0</v>
      </c>
      <c r="H100" s="214">
        <f t="shared" si="26"/>
        <v>0</v>
      </c>
      <c r="I100" s="60"/>
      <c r="J100" s="60"/>
      <c r="K100" s="60"/>
      <c r="L100" s="60"/>
      <c r="M100" s="60"/>
      <c r="N100" s="60"/>
      <c r="O100" s="60"/>
      <c r="P100" s="60"/>
      <c r="Q100" s="60"/>
      <c r="R100" s="60"/>
      <c r="S100" s="60"/>
      <c r="T100" s="60"/>
      <c r="U100" s="60"/>
      <c r="V100" s="60"/>
      <c r="W100" s="60"/>
      <c r="X100" s="60"/>
      <c r="Y100" s="60"/>
      <c r="Z100" s="60"/>
      <c r="AA100" s="60"/>
    </row>
    <row r="101" spans="1:27" x14ac:dyDescent="0.25">
      <c r="A101" s="110" t="s">
        <v>53</v>
      </c>
      <c r="B101" s="110" t="s">
        <v>525</v>
      </c>
      <c r="C101" s="214">
        <f t="shared" ref="C101:H101" si="27">(C144/C$115)/(C186/C$157)</f>
        <v>20.512591012727256</v>
      </c>
      <c r="D101" s="214">
        <f t="shared" si="27"/>
        <v>348.58254007133195</v>
      </c>
      <c r="E101" s="214">
        <f t="shared" si="27"/>
        <v>137.39260713719094</v>
      </c>
      <c r="F101" s="214">
        <f t="shared" si="27"/>
        <v>200.97719533617422</v>
      </c>
      <c r="G101" s="214">
        <f t="shared" si="27"/>
        <v>0</v>
      </c>
      <c r="H101" s="214">
        <f t="shared" si="27"/>
        <v>0</v>
      </c>
      <c r="I101" s="60"/>
      <c r="J101" s="60"/>
      <c r="K101" s="60"/>
      <c r="L101" s="60"/>
      <c r="M101" s="60"/>
      <c r="N101" s="60"/>
      <c r="O101" s="60"/>
      <c r="P101" s="60"/>
      <c r="Q101" s="60"/>
      <c r="R101" s="60"/>
      <c r="S101" s="60"/>
      <c r="T101" s="60"/>
      <c r="U101" s="60"/>
      <c r="V101" s="60"/>
      <c r="W101" s="60"/>
      <c r="X101" s="60"/>
      <c r="Y101" s="60"/>
      <c r="Z101" s="60"/>
      <c r="AA101" s="60"/>
    </row>
    <row r="102" spans="1:27" x14ac:dyDescent="0.25">
      <c r="A102" s="110" t="s">
        <v>58</v>
      </c>
      <c r="B102" s="110" t="s">
        <v>407</v>
      </c>
      <c r="C102" s="214">
        <f t="shared" ref="C102:H102" si="28">(C145/C$115)/(C187/C$157)</f>
        <v>543.28633968890074</v>
      </c>
      <c r="D102" s="214">
        <f t="shared" si="28"/>
        <v>759.6053965764313</v>
      </c>
      <c r="E102" s="214">
        <f t="shared" si="28"/>
        <v>1304.170684548222</v>
      </c>
      <c r="F102" s="214">
        <f t="shared" si="28"/>
        <v>1581.4499802352707</v>
      </c>
      <c r="G102" s="214">
        <f t="shared" si="28"/>
        <v>0</v>
      </c>
      <c r="H102" s="214">
        <f t="shared" si="28"/>
        <v>0</v>
      </c>
      <c r="I102" s="60"/>
      <c r="J102" s="60"/>
      <c r="K102" s="60"/>
      <c r="L102" s="60"/>
      <c r="M102" s="60"/>
      <c r="N102" s="60"/>
      <c r="O102" s="60"/>
      <c r="P102" s="60"/>
      <c r="Q102" s="60"/>
      <c r="R102" s="60"/>
      <c r="S102" s="60"/>
      <c r="T102" s="60"/>
      <c r="U102" s="60"/>
      <c r="V102" s="60"/>
      <c r="W102" s="60"/>
      <c r="X102" s="60"/>
      <c r="Y102" s="60"/>
      <c r="Z102" s="60"/>
      <c r="AA102" s="60"/>
    </row>
    <row r="103" spans="1:27" x14ac:dyDescent="0.25">
      <c r="A103" s="110" t="s">
        <v>516</v>
      </c>
      <c r="B103" s="110" t="s">
        <v>526</v>
      </c>
      <c r="C103" s="214">
        <f t="shared" ref="C103:H103" si="29">(C146/C$115)/(C188/C$157)</f>
        <v>85.401313220130874</v>
      </c>
      <c r="D103" s="214">
        <f t="shared" si="29"/>
        <v>0</v>
      </c>
      <c r="E103" s="214">
        <f t="shared" si="29"/>
        <v>0</v>
      </c>
      <c r="F103" s="214">
        <f t="shared" si="29"/>
        <v>0</v>
      </c>
      <c r="G103" s="214">
        <f t="shared" si="29"/>
        <v>0</v>
      </c>
      <c r="H103" s="214">
        <f t="shared" si="29"/>
        <v>0</v>
      </c>
      <c r="I103" s="60"/>
      <c r="J103" s="60"/>
      <c r="K103" s="60"/>
      <c r="L103" s="60"/>
      <c r="M103" s="60"/>
      <c r="N103" s="60"/>
      <c r="O103" s="60"/>
      <c r="P103" s="60"/>
      <c r="Q103" s="60"/>
      <c r="R103" s="60"/>
      <c r="S103" s="60"/>
      <c r="T103" s="60"/>
      <c r="U103" s="60"/>
      <c r="V103" s="60"/>
      <c r="W103" s="60"/>
      <c r="X103" s="60"/>
      <c r="Y103" s="60"/>
      <c r="Z103" s="60"/>
      <c r="AA103" s="60"/>
    </row>
    <row r="104" spans="1:27" x14ac:dyDescent="0.25">
      <c r="A104" s="110" t="s">
        <v>83</v>
      </c>
      <c r="B104" s="110" t="s">
        <v>424</v>
      </c>
      <c r="C104" s="214">
        <f t="shared" ref="C104:H104" si="30">(C147/C$115)/(C189/C$157)</f>
        <v>0</v>
      </c>
      <c r="D104" s="214">
        <f t="shared" si="30"/>
        <v>19.634663065272086</v>
      </c>
      <c r="E104" s="214">
        <f t="shared" si="30"/>
        <v>62.220189640138734</v>
      </c>
      <c r="F104" s="214">
        <f t="shared" si="30"/>
        <v>69.679120286083901</v>
      </c>
      <c r="G104" s="214">
        <f t="shared" si="30"/>
        <v>0</v>
      </c>
      <c r="H104" s="214">
        <f t="shared" si="30"/>
        <v>0</v>
      </c>
      <c r="I104" s="60"/>
      <c r="J104" s="60"/>
      <c r="K104" s="60"/>
      <c r="L104" s="60"/>
      <c r="M104" s="60"/>
      <c r="N104" s="60"/>
      <c r="O104" s="60"/>
      <c r="P104" s="60"/>
      <c r="Q104" s="60"/>
      <c r="R104" s="60"/>
      <c r="S104" s="60"/>
      <c r="T104" s="60"/>
      <c r="U104" s="60"/>
      <c r="V104" s="60"/>
      <c r="W104" s="60"/>
      <c r="X104" s="60"/>
      <c r="Y104" s="60"/>
      <c r="Z104" s="60"/>
      <c r="AA104" s="60"/>
    </row>
    <row r="105" spans="1:27" x14ac:dyDescent="0.25">
      <c r="A105" s="110" t="s">
        <v>16</v>
      </c>
      <c r="B105" s="110" t="s">
        <v>436</v>
      </c>
      <c r="C105" s="214">
        <f t="shared" ref="C105:H105" si="31">(C148/C$115)/(C190/C$157)</f>
        <v>0</v>
      </c>
      <c r="D105" s="214">
        <f t="shared" si="31"/>
        <v>0</v>
      </c>
      <c r="E105" s="214">
        <f t="shared" si="31"/>
        <v>0</v>
      </c>
      <c r="F105" s="214">
        <f t="shared" si="31"/>
        <v>0.17032998966911972</v>
      </c>
      <c r="G105" s="214">
        <f t="shared" si="31"/>
        <v>0</v>
      </c>
      <c r="H105" s="214">
        <f t="shared" si="31"/>
        <v>0</v>
      </c>
      <c r="I105" s="60"/>
      <c r="J105" s="60"/>
      <c r="K105" s="60"/>
      <c r="L105" s="60"/>
      <c r="M105" s="60"/>
      <c r="N105" s="60"/>
      <c r="O105" s="60"/>
      <c r="P105" s="60"/>
      <c r="Q105" s="60"/>
      <c r="R105" s="60"/>
      <c r="S105" s="60"/>
      <c r="T105" s="60"/>
      <c r="U105" s="60"/>
      <c r="V105" s="60"/>
      <c r="W105" s="60"/>
      <c r="X105" s="60"/>
      <c r="Y105" s="60"/>
      <c r="Z105" s="60"/>
      <c r="AA105" s="60"/>
    </row>
    <row r="106" spans="1:27" x14ac:dyDescent="0.25">
      <c r="A106" s="110" t="s">
        <v>68</v>
      </c>
      <c r="B106" s="110" t="s">
        <v>433</v>
      </c>
      <c r="C106" s="214">
        <f t="shared" ref="C106:H106" si="32">(C149/C$115)/(C191/C$157)</f>
        <v>32.94264506177575</v>
      </c>
      <c r="D106" s="214">
        <f t="shared" si="32"/>
        <v>2.9350705144639644</v>
      </c>
      <c r="E106" s="214">
        <f t="shared" si="32"/>
        <v>0.54957218752853587</v>
      </c>
      <c r="F106" s="214">
        <f t="shared" si="32"/>
        <v>0.61237083693502548</v>
      </c>
      <c r="G106" s="214">
        <f t="shared" si="32"/>
        <v>0</v>
      </c>
      <c r="H106" s="214">
        <f t="shared" si="32"/>
        <v>0</v>
      </c>
      <c r="I106" s="60"/>
      <c r="J106" s="60"/>
      <c r="K106" s="60"/>
      <c r="L106" s="60"/>
      <c r="M106" s="60"/>
      <c r="N106" s="60"/>
      <c r="O106" s="60"/>
      <c r="P106" s="60"/>
      <c r="Q106" s="60"/>
      <c r="R106" s="60"/>
      <c r="S106" s="60"/>
      <c r="T106" s="60"/>
      <c r="U106" s="60"/>
      <c r="V106" s="60"/>
      <c r="W106" s="60"/>
      <c r="X106" s="60"/>
      <c r="Y106" s="60"/>
      <c r="Z106" s="60"/>
      <c r="AA106" s="60"/>
    </row>
    <row r="107" spans="1:27" x14ac:dyDescent="0.25">
      <c r="A107" s="110" t="s">
        <v>84</v>
      </c>
      <c r="B107" s="110" t="s">
        <v>405</v>
      </c>
      <c r="C107" s="214">
        <f t="shared" ref="C107:H107" si="33">(C150/C$115)/(C192/C$157)</f>
        <v>4427.7951670784523</v>
      </c>
      <c r="D107" s="214">
        <f t="shared" si="33"/>
        <v>3124.5250642099149</v>
      </c>
      <c r="E107" s="214">
        <f t="shared" si="33"/>
        <v>2378.1189481958136</v>
      </c>
      <c r="F107" s="214">
        <f t="shared" si="33"/>
        <v>2204.7430168182632</v>
      </c>
      <c r="G107" s="214">
        <f t="shared" si="33"/>
        <v>10420.127615031706</v>
      </c>
      <c r="H107" s="214">
        <f t="shared" si="33"/>
        <v>10469.142607838558</v>
      </c>
      <c r="I107" s="60"/>
      <c r="J107" s="60"/>
      <c r="K107" s="60"/>
      <c r="L107" s="60"/>
      <c r="M107" s="60"/>
      <c r="N107" s="60"/>
      <c r="O107" s="60"/>
      <c r="P107" s="60"/>
      <c r="Q107" s="60"/>
      <c r="R107" s="60"/>
      <c r="S107" s="60"/>
      <c r="T107" s="60"/>
      <c r="U107" s="60"/>
      <c r="V107" s="60"/>
      <c r="W107" s="60"/>
      <c r="X107" s="60"/>
      <c r="Y107" s="60"/>
      <c r="Z107" s="60"/>
      <c r="AA107" s="60"/>
    </row>
    <row r="108" spans="1:27" x14ac:dyDescent="0.25">
      <c r="A108" s="110" t="s">
        <v>96</v>
      </c>
      <c r="B108" s="110" t="s">
        <v>416</v>
      </c>
      <c r="C108" s="214">
        <f t="shared" ref="C108:H108" si="34">(C151/C$115)/(C193/C$157)</f>
        <v>40.188721050352441</v>
      </c>
      <c r="D108" s="214">
        <f t="shared" si="34"/>
        <v>406.27500831159483</v>
      </c>
      <c r="E108" s="214">
        <f t="shared" si="34"/>
        <v>722.45902020889503</v>
      </c>
      <c r="F108" s="214">
        <f t="shared" si="34"/>
        <v>494.00778771220268</v>
      </c>
      <c r="G108" s="214">
        <f t="shared" si="34"/>
        <v>0</v>
      </c>
      <c r="H108" s="214">
        <f t="shared" si="34"/>
        <v>0</v>
      </c>
      <c r="I108" s="60"/>
      <c r="J108" s="60"/>
      <c r="K108" s="60"/>
      <c r="L108" s="60"/>
      <c r="M108" s="60"/>
      <c r="N108" s="60"/>
      <c r="O108" s="60"/>
      <c r="P108" s="60"/>
      <c r="Q108" s="60"/>
      <c r="R108" s="60"/>
      <c r="S108" s="60"/>
      <c r="T108" s="60"/>
      <c r="U108" s="60"/>
      <c r="V108" s="60"/>
      <c r="W108" s="60"/>
      <c r="X108" s="60"/>
      <c r="Y108" s="60"/>
      <c r="Z108" s="60"/>
      <c r="AA108" s="60"/>
    </row>
    <row r="109" spans="1:27" x14ac:dyDescent="0.25">
      <c r="A109" s="110" t="s">
        <v>51</v>
      </c>
      <c r="B109" s="110" t="s">
        <v>441</v>
      </c>
      <c r="C109" s="214">
        <f t="shared" ref="C109:H109" si="35">(C152/C$115)/(C194/C$157)</f>
        <v>91.634733929689602</v>
      </c>
      <c r="D109" s="214">
        <f t="shared" si="35"/>
        <v>0.15309314222396325</v>
      </c>
      <c r="E109" s="214">
        <f t="shared" si="35"/>
        <v>0</v>
      </c>
      <c r="F109" s="214">
        <f t="shared" si="35"/>
        <v>0</v>
      </c>
      <c r="G109" s="214">
        <f t="shared" si="35"/>
        <v>0</v>
      </c>
      <c r="H109" s="214">
        <f t="shared" si="35"/>
        <v>0</v>
      </c>
      <c r="I109" s="60"/>
      <c r="J109" s="60"/>
      <c r="K109" s="60"/>
      <c r="L109" s="60"/>
      <c r="M109" s="60"/>
      <c r="N109" s="60"/>
      <c r="O109" s="60"/>
      <c r="P109" s="60"/>
      <c r="Q109" s="60"/>
      <c r="R109" s="60"/>
      <c r="S109" s="60"/>
      <c r="T109" s="60"/>
      <c r="U109" s="60"/>
      <c r="V109" s="60"/>
      <c r="W109" s="60"/>
      <c r="X109" s="60"/>
      <c r="Y109" s="60"/>
      <c r="Z109" s="60"/>
      <c r="AA109" s="60"/>
    </row>
    <row r="110" spans="1:27" x14ac:dyDescent="0.25">
      <c r="A110" s="110" t="s">
        <v>77</v>
      </c>
      <c r="B110" s="110" t="s">
        <v>442</v>
      </c>
      <c r="C110" s="214">
        <f t="shared" ref="C110:H110" si="36">(C153/C$115)/(C195/C$157)</f>
        <v>434.16306598020799</v>
      </c>
      <c r="D110" s="214">
        <f t="shared" si="36"/>
        <v>0</v>
      </c>
      <c r="E110" s="214">
        <f t="shared" si="36"/>
        <v>0</v>
      </c>
      <c r="F110" s="214">
        <f t="shared" si="36"/>
        <v>0</v>
      </c>
      <c r="G110" s="214">
        <f t="shared" si="36"/>
        <v>0</v>
      </c>
      <c r="H110" s="214">
        <f t="shared" si="36"/>
        <v>0</v>
      </c>
      <c r="I110" s="60"/>
      <c r="J110" s="60"/>
      <c r="K110" s="60"/>
      <c r="L110" s="60"/>
      <c r="M110" s="60"/>
      <c r="N110" s="60"/>
      <c r="O110" s="60"/>
      <c r="P110" s="60"/>
      <c r="Q110" s="60"/>
      <c r="R110" s="60"/>
      <c r="S110" s="60"/>
      <c r="T110" s="60"/>
      <c r="U110" s="60"/>
      <c r="V110" s="60"/>
      <c r="W110" s="60"/>
      <c r="X110" s="60"/>
      <c r="Y110" s="60"/>
      <c r="Z110" s="60"/>
      <c r="AA110" s="60"/>
    </row>
    <row r="111" spans="1:27" x14ac:dyDescent="0.25">
      <c r="A111" s="47"/>
      <c r="B111" s="65"/>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row>
    <row r="112" spans="1:27" x14ac:dyDescent="0.25">
      <c r="A112" s="47"/>
      <c r="B112" s="65"/>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row>
    <row r="113" spans="1:27" x14ac:dyDescent="0.25">
      <c r="A113" s="143" t="s">
        <v>360</v>
      </c>
      <c r="B113" s="65"/>
      <c r="C113" s="215"/>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row>
    <row r="114" spans="1:27" x14ac:dyDescent="0.25">
      <c r="A114" s="206" t="s">
        <v>134</v>
      </c>
      <c r="B114" s="206" t="s">
        <v>0</v>
      </c>
      <c r="C114" s="144">
        <v>2008</v>
      </c>
      <c r="D114" s="144">
        <v>2009</v>
      </c>
      <c r="E114" s="144">
        <v>2010</v>
      </c>
      <c r="F114" s="144">
        <v>2011</v>
      </c>
      <c r="G114" s="144">
        <v>2012</v>
      </c>
      <c r="H114" s="144" t="s">
        <v>520</v>
      </c>
      <c r="I114" s="60"/>
      <c r="J114" s="60"/>
      <c r="K114" s="60"/>
      <c r="L114" s="60"/>
      <c r="M114" s="60"/>
      <c r="N114" s="60"/>
      <c r="O114" s="60"/>
      <c r="P114" s="60"/>
      <c r="Q114" s="60"/>
      <c r="R114" s="60"/>
      <c r="S114" s="60"/>
      <c r="T114" s="60"/>
      <c r="U114" s="60"/>
      <c r="V114" s="60"/>
      <c r="W114" s="60"/>
      <c r="X114" s="60"/>
      <c r="Y114" s="60"/>
      <c r="Z114" s="60"/>
      <c r="AA114" s="60"/>
    </row>
    <row r="115" spans="1:27" s="212" customFormat="1" x14ac:dyDescent="0.25">
      <c r="A115" s="209"/>
      <c r="B115" s="6" t="s">
        <v>147</v>
      </c>
      <c r="C115" s="210">
        <f t="shared" ref="C115:H115" si="37">SUM(C116:C153)</f>
        <v>497803.51899999997</v>
      </c>
      <c r="D115" s="210">
        <f t="shared" si="37"/>
        <v>324448.33</v>
      </c>
      <c r="E115" s="210">
        <f t="shared" si="37"/>
        <v>274719.77599999995</v>
      </c>
      <c r="F115" s="210">
        <f t="shared" si="37"/>
        <v>249745.75</v>
      </c>
      <c r="G115" s="210">
        <f t="shared" si="37"/>
        <v>148562.649</v>
      </c>
      <c r="H115" s="210">
        <f t="shared" si="37"/>
        <v>143650.853</v>
      </c>
      <c r="I115" s="211"/>
      <c r="J115" s="211"/>
      <c r="K115" s="211"/>
      <c r="L115" s="211"/>
      <c r="M115" s="211"/>
      <c r="N115" s="211"/>
      <c r="O115" s="211"/>
      <c r="P115" s="211"/>
      <c r="Q115" s="211"/>
      <c r="R115" s="211"/>
      <c r="S115" s="211"/>
      <c r="T115" s="211"/>
      <c r="U115" s="211"/>
      <c r="V115" s="211"/>
      <c r="W115" s="211"/>
      <c r="X115" s="211"/>
      <c r="Y115" s="211"/>
      <c r="Z115" s="211"/>
      <c r="AA115" s="211"/>
    </row>
    <row r="116" spans="1:27" x14ac:dyDescent="0.25">
      <c r="A116" s="110" t="s">
        <v>13</v>
      </c>
      <c r="B116" s="110" t="s">
        <v>429</v>
      </c>
      <c r="C116" s="207">
        <v>176.59200000000001</v>
      </c>
      <c r="D116" s="207">
        <v>157.494</v>
      </c>
      <c r="E116" s="207">
        <v>35.976999999999997</v>
      </c>
      <c r="F116" s="207">
        <v>217.28899999999999</v>
      </c>
      <c r="G116" s="207"/>
      <c r="H116" s="207"/>
      <c r="I116" s="60"/>
      <c r="J116" s="60"/>
      <c r="K116" s="60"/>
      <c r="L116" s="60"/>
      <c r="M116" s="60"/>
      <c r="N116" s="60"/>
      <c r="O116" s="60"/>
      <c r="P116" s="60"/>
      <c r="Q116" s="60"/>
      <c r="R116" s="60"/>
      <c r="S116" s="60"/>
      <c r="T116" s="60"/>
      <c r="U116" s="60"/>
      <c r="V116" s="60"/>
      <c r="W116" s="60"/>
      <c r="X116" s="60"/>
      <c r="Y116" s="60"/>
      <c r="Z116" s="60"/>
      <c r="AA116" s="60"/>
    </row>
    <row r="117" spans="1:27" x14ac:dyDescent="0.25">
      <c r="A117" s="110" t="s">
        <v>35</v>
      </c>
      <c r="B117" s="110" t="s">
        <v>421</v>
      </c>
      <c r="C117" s="207">
        <v>3685.22</v>
      </c>
      <c r="D117" s="207">
        <v>132.727</v>
      </c>
      <c r="E117" s="207">
        <v>1463.8</v>
      </c>
      <c r="F117" s="207">
        <v>401.37099999999998</v>
      </c>
      <c r="G117" s="207">
        <v>1014.803</v>
      </c>
      <c r="H117" s="207">
        <v>190.5</v>
      </c>
      <c r="I117" s="60"/>
      <c r="J117" s="60"/>
      <c r="K117" s="60"/>
      <c r="L117" s="60"/>
      <c r="M117" s="60"/>
      <c r="N117" s="60"/>
      <c r="O117" s="60"/>
      <c r="P117" s="60"/>
      <c r="Q117" s="60"/>
      <c r="R117" s="60"/>
      <c r="S117" s="60"/>
      <c r="T117" s="60"/>
      <c r="U117" s="60"/>
      <c r="V117" s="60"/>
      <c r="W117" s="60"/>
      <c r="X117" s="60"/>
      <c r="Y117" s="60"/>
      <c r="Z117" s="60"/>
      <c r="AA117" s="60"/>
    </row>
    <row r="118" spans="1:27" x14ac:dyDescent="0.25">
      <c r="A118" s="110" t="s">
        <v>36</v>
      </c>
      <c r="B118" s="110" t="s">
        <v>425</v>
      </c>
      <c r="C118" s="207"/>
      <c r="D118" s="207"/>
      <c r="E118" s="207">
        <v>1187.347</v>
      </c>
      <c r="F118" s="207">
        <v>15</v>
      </c>
      <c r="G118" s="207"/>
      <c r="H118" s="207"/>
      <c r="I118" s="60"/>
      <c r="J118" s="60"/>
      <c r="K118" s="60"/>
      <c r="L118" s="60"/>
      <c r="M118" s="60"/>
      <c r="N118" s="60"/>
      <c r="O118" s="60"/>
      <c r="P118" s="60"/>
      <c r="Q118" s="60"/>
      <c r="R118" s="60"/>
      <c r="S118" s="60"/>
      <c r="T118" s="60"/>
      <c r="U118" s="60"/>
      <c r="V118" s="60"/>
      <c r="W118" s="60"/>
      <c r="X118" s="60"/>
      <c r="Y118" s="60"/>
      <c r="Z118" s="60"/>
      <c r="AA118" s="60"/>
    </row>
    <row r="119" spans="1:27" x14ac:dyDescent="0.25">
      <c r="A119" s="110" t="s">
        <v>21</v>
      </c>
      <c r="B119" s="110" t="s">
        <v>437</v>
      </c>
      <c r="C119" s="207">
        <v>2265.0160000000001</v>
      </c>
      <c r="D119" s="207"/>
      <c r="E119" s="207"/>
      <c r="F119" s="207"/>
      <c r="G119" s="207"/>
      <c r="H119" s="207"/>
      <c r="I119" s="60"/>
      <c r="J119" s="60"/>
      <c r="K119" s="60"/>
      <c r="L119" s="60"/>
      <c r="M119" s="60"/>
      <c r="N119" s="60"/>
      <c r="O119" s="60"/>
      <c r="P119" s="60"/>
      <c r="Q119" s="60"/>
      <c r="R119" s="60"/>
      <c r="S119" s="60"/>
      <c r="T119" s="60"/>
      <c r="U119" s="60"/>
      <c r="V119" s="60"/>
      <c r="W119" s="60"/>
      <c r="X119" s="60"/>
      <c r="Y119" s="60"/>
      <c r="Z119" s="60"/>
      <c r="AA119" s="60"/>
    </row>
    <row r="120" spans="1:27" x14ac:dyDescent="0.25">
      <c r="A120" s="110" t="s">
        <v>56</v>
      </c>
      <c r="B120" s="110" t="s">
        <v>435</v>
      </c>
      <c r="C120" s="207"/>
      <c r="D120" s="207">
        <v>32.042000000000002</v>
      </c>
      <c r="E120" s="207">
        <v>13.095000000000001</v>
      </c>
      <c r="F120" s="207">
        <v>19.158000000000001</v>
      </c>
      <c r="G120" s="207"/>
      <c r="H120" s="207"/>
      <c r="I120" s="60"/>
      <c r="J120" s="60"/>
      <c r="K120" s="60"/>
      <c r="L120" s="60"/>
      <c r="M120" s="60"/>
      <c r="N120" s="60"/>
      <c r="O120" s="60"/>
      <c r="P120" s="60"/>
      <c r="Q120" s="60"/>
      <c r="R120" s="60"/>
      <c r="S120" s="60"/>
      <c r="T120" s="60"/>
      <c r="U120" s="60"/>
      <c r="V120" s="60"/>
      <c r="W120" s="60"/>
      <c r="X120" s="60"/>
      <c r="Y120" s="60"/>
      <c r="Z120" s="60"/>
      <c r="AA120" s="60"/>
    </row>
    <row r="121" spans="1:27" x14ac:dyDescent="0.25">
      <c r="A121" s="110" t="s">
        <v>75</v>
      </c>
      <c r="B121" s="110" t="s">
        <v>432</v>
      </c>
      <c r="C121" s="207">
        <v>8.3030000000000008</v>
      </c>
      <c r="D121" s="207">
        <v>9.8699999999999992</v>
      </c>
      <c r="E121" s="207">
        <v>61.6</v>
      </c>
      <c r="F121" s="207"/>
      <c r="G121" s="207"/>
      <c r="H121" s="207"/>
      <c r="I121" s="60"/>
      <c r="J121" s="60"/>
      <c r="K121" s="60"/>
      <c r="L121" s="60"/>
      <c r="M121" s="60"/>
      <c r="N121" s="60"/>
      <c r="O121" s="60"/>
      <c r="P121" s="60"/>
      <c r="Q121" s="60"/>
      <c r="R121" s="60"/>
      <c r="S121" s="60"/>
      <c r="T121" s="60"/>
      <c r="U121" s="60"/>
      <c r="V121" s="60"/>
      <c r="W121" s="60"/>
      <c r="X121" s="60"/>
      <c r="Y121" s="60"/>
      <c r="Z121" s="60"/>
      <c r="AA121" s="60"/>
    </row>
    <row r="122" spans="1:27" x14ac:dyDescent="0.25">
      <c r="A122" s="110" t="s">
        <v>50</v>
      </c>
      <c r="B122" s="110" t="s">
        <v>521</v>
      </c>
      <c r="C122" s="207">
        <v>46.058</v>
      </c>
      <c r="D122" s="207">
        <v>93.341999999999999</v>
      </c>
      <c r="E122" s="207">
        <v>127.01900000000001</v>
      </c>
      <c r="F122" s="207">
        <v>88.834000000000003</v>
      </c>
      <c r="G122" s="207"/>
      <c r="H122" s="207"/>
      <c r="I122" s="60"/>
      <c r="J122" s="60"/>
      <c r="K122" s="60"/>
      <c r="L122" s="60"/>
      <c r="M122" s="60"/>
      <c r="N122" s="60"/>
      <c r="O122" s="60"/>
      <c r="P122" s="60"/>
      <c r="Q122" s="60"/>
      <c r="R122" s="60"/>
      <c r="S122" s="60"/>
      <c r="T122" s="60"/>
      <c r="U122" s="60"/>
      <c r="V122" s="60"/>
      <c r="W122" s="60"/>
      <c r="X122" s="60"/>
      <c r="Y122" s="60"/>
      <c r="Z122" s="60"/>
      <c r="AA122" s="60"/>
    </row>
    <row r="123" spans="1:27" x14ac:dyDescent="0.25">
      <c r="A123" s="110" t="s">
        <v>514</v>
      </c>
      <c r="B123" s="110" t="s">
        <v>522</v>
      </c>
      <c r="C123" s="207">
        <v>576.19500000000005</v>
      </c>
      <c r="D123" s="207"/>
      <c r="E123" s="207">
        <v>45.6</v>
      </c>
      <c r="F123" s="207"/>
      <c r="G123" s="207"/>
      <c r="H123" s="207"/>
      <c r="I123" s="60"/>
      <c r="J123" s="60"/>
      <c r="K123" s="60"/>
      <c r="L123" s="60"/>
      <c r="M123" s="60"/>
      <c r="N123" s="60"/>
      <c r="O123" s="60"/>
      <c r="P123" s="60"/>
      <c r="Q123" s="60"/>
      <c r="R123" s="60"/>
      <c r="S123" s="60"/>
      <c r="T123" s="60"/>
      <c r="U123" s="60"/>
      <c r="V123" s="60"/>
      <c r="W123" s="60"/>
      <c r="X123" s="60"/>
      <c r="Y123" s="60"/>
      <c r="Z123" s="60"/>
      <c r="AA123" s="60"/>
    </row>
    <row r="124" spans="1:27" x14ac:dyDescent="0.25">
      <c r="A124" s="110" t="s">
        <v>515</v>
      </c>
      <c r="B124" s="110" t="s">
        <v>523</v>
      </c>
      <c r="C124" s="207">
        <v>14928.449000000001</v>
      </c>
      <c r="D124" s="207"/>
      <c r="E124" s="207"/>
      <c r="F124" s="207"/>
      <c r="G124" s="207"/>
      <c r="H124" s="207"/>
      <c r="I124" s="60"/>
      <c r="J124" s="60"/>
      <c r="K124" s="60"/>
      <c r="L124" s="60"/>
      <c r="M124" s="60"/>
      <c r="N124" s="60"/>
      <c r="O124" s="60"/>
      <c r="P124" s="60"/>
      <c r="Q124" s="60"/>
      <c r="R124" s="60"/>
      <c r="S124" s="60"/>
      <c r="T124" s="60"/>
      <c r="U124" s="60"/>
      <c r="V124" s="60"/>
      <c r="W124" s="60"/>
      <c r="X124" s="60"/>
      <c r="Y124" s="60"/>
      <c r="Z124" s="60"/>
      <c r="AA124" s="60"/>
    </row>
    <row r="125" spans="1:27" x14ac:dyDescent="0.25">
      <c r="A125" s="110" t="s">
        <v>93</v>
      </c>
      <c r="B125" s="110" t="s">
        <v>417</v>
      </c>
      <c r="C125" s="207">
        <v>14099.184999999999</v>
      </c>
      <c r="D125" s="207">
        <v>23966.260999999999</v>
      </c>
      <c r="E125" s="207">
        <v>1915.0160000000001</v>
      </c>
      <c r="F125" s="207">
        <v>3177.0140000000001</v>
      </c>
      <c r="G125" s="207"/>
      <c r="H125" s="207"/>
      <c r="I125" s="60"/>
      <c r="J125" s="60"/>
      <c r="K125" s="60"/>
      <c r="L125" s="60"/>
      <c r="M125" s="60"/>
      <c r="N125" s="60"/>
      <c r="O125" s="60"/>
      <c r="P125" s="60"/>
      <c r="Q125" s="60"/>
      <c r="R125" s="60"/>
      <c r="S125" s="60"/>
      <c r="T125" s="60"/>
      <c r="U125" s="60"/>
      <c r="V125" s="60"/>
      <c r="W125" s="60"/>
      <c r="X125" s="60"/>
      <c r="Y125" s="60"/>
      <c r="Z125" s="60"/>
      <c r="AA125" s="60"/>
    </row>
    <row r="126" spans="1:27" x14ac:dyDescent="0.25">
      <c r="A126" s="110" t="s">
        <v>80</v>
      </c>
      <c r="B126" s="110" t="s">
        <v>410</v>
      </c>
      <c r="C126" s="207">
        <v>36065.938000000002</v>
      </c>
      <c r="D126" s="207">
        <v>35475.648999999998</v>
      </c>
      <c r="E126" s="207">
        <v>15892.878000000001</v>
      </c>
      <c r="F126" s="207">
        <v>20269.606</v>
      </c>
      <c r="G126" s="207"/>
      <c r="H126" s="207"/>
      <c r="I126" s="60"/>
      <c r="J126" s="60"/>
      <c r="K126" s="60"/>
      <c r="L126" s="60"/>
      <c r="M126" s="60"/>
      <c r="N126" s="60"/>
      <c r="O126" s="60"/>
      <c r="P126" s="60"/>
      <c r="Q126" s="60"/>
      <c r="R126" s="60"/>
      <c r="S126" s="60"/>
      <c r="T126" s="60"/>
      <c r="U126" s="60"/>
      <c r="V126" s="60"/>
      <c r="W126" s="60"/>
      <c r="X126" s="60"/>
      <c r="Y126" s="60"/>
      <c r="Z126" s="60"/>
      <c r="AA126" s="60"/>
    </row>
    <row r="127" spans="1:27" x14ac:dyDescent="0.25">
      <c r="A127" s="110" t="s">
        <v>70</v>
      </c>
      <c r="B127" s="110" t="s">
        <v>427</v>
      </c>
      <c r="C127" s="207">
        <v>5409.5730000000003</v>
      </c>
      <c r="D127" s="207">
        <v>1456.0409999999999</v>
      </c>
      <c r="E127" s="207">
        <v>499.245</v>
      </c>
      <c r="F127" s="207">
        <v>189.77799999999999</v>
      </c>
      <c r="G127" s="207"/>
      <c r="H127" s="207"/>
      <c r="I127" s="60"/>
      <c r="J127" s="60"/>
      <c r="K127" s="60"/>
      <c r="L127" s="60"/>
      <c r="M127" s="60"/>
      <c r="N127" s="60"/>
      <c r="O127" s="60"/>
      <c r="P127" s="60"/>
      <c r="Q127" s="60"/>
      <c r="R127" s="60"/>
      <c r="S127" s="60"/>
      <c r="T127" s="60"/>
      <c r="U127" s="60"/>
      <c r="V127" s="60"/>
      <c r="W127" s="60"/>
      <c r="X127" s="60"/>
      <c r="Y127" s="60"/>
      <c r="Z127" s="60"/>
      <c r="AA127" s="60"/>
    </row>
    <row r="128" spans="1:27" x14ac:dyDescent="0.25">
      <c r="A128" s="110" t="s">
        <v>95</v>
      </c>
      <c r="B128" s="110" t="s">
        <v>420</v>
      </c>
      <c r="C128" s="207">
        <v>7275.3620000000001</v>
      </c>
      <c r="D128" s="207">
        <v>12825.407999999999</v>
      </c>
      <c r="E128" s="207">
        <v>1870.5050000000001</v>
      </c>
      <c r="F128" s="207">
        <v>1324.058</v>
      </c>
      <c r="G128" s="207"/>
      <c r="H128" s="207"/>
      <c r="I128" s="60"/>
      <c r="J128" s="60"/>
      <c r="K128" s="60"/>
      <c r="L128" s="60"/>
      <c r="M128" s="60"/>
      <c r="N128" s="60"/>
      <c r="O128" s="60"/>
      <c r="P128" s="60"/>
      <c r="Q128" s="60"/>
      <c r="R128" s="60"/>
      <c r="S128" s="60"/>
      <c r="T128" s="60"/>
      <c r="U128" s="60"/>
      <c r="V128" s="60"/>
      <c r="W128" s="60"/>
      <c r="X128" s="60"/>
      <c r="Y128" s="60"/>
      <c r="Z128" s="60"/>
      <c r="AA128" s="60"/>
    </row>
    <row r="129" spans="1:27" x14ac:dyDescent="0.25">
      <c r="A129" s="110" t="s">
        <v>109</v>
      </c>
      <c r="B129" s="110" t="s">
        <v>411</v>
      </c>
      <c r="C129" s="207">
        <v>41841.245000000003</v>
      </c>
      <c r="D129" s="207">
        <v>19902.303</v>
      </c>
      <c r="E129" s="207">
        <v>14224.59</v>
      </c>
      <c r="F129" s="207">
        <v>15439.803</v>
      </c>
      <c r="G129" s="207"/>
      <c r="H129" s="207"/>
      <c r="I129" s="60"/>
      <c r="J129" s="60"/>
      <c r="K129" s="60"/>
      <c r="L129" s="60"/>
      <c r="M129" s="60"/>
      <c r="N129" s="60"/>
      <c r="O129" s="60"/>
      <c r="P129" s="60"/>
      <c r="Q129" s="60"/>
      <c r="R129" s="60"/>
      <c r="S129" s="60"/>
      <c r="T129" s="60"/>
      <c r="U129" s="60"/>
      <c r="V129" s="60"/>
      <c r="W129" s="60"/>
      <c r="X129" s="60"/>
      <c r="Y129" s="60"/>
      <c r="Z129" s="60"/>
      <c r="AA129" s="60"/>
    </row>
    <row r="130" spans="1:27" x14ac:dyDescent="0.25">
      <c r="A130" s="110" t="s">
        <v>15</v>
      </c>
      <c r="B130" s="110" t="s">
        <v>524</v>
      </c>
      <c r="C130" s="207">
        <v>7430.893</v>
      </c>
      <c r="D130" s="207">
        <v>10989.025</v>
      </c>
      <c r="E130" s="207">
        <v>1671.472</v>
      </c>
      <c r="F130" s="207">
        <v>1042.07</v>
      </c>
      <c r="G130" s="207"/>
      <c r="H130" s="207"/>
      <c r="I130" s="60"/>
      <c r="J130" s="60"/>
      <c r="K130" s="60"/>
      <c r="L130" s="60"/>
      <c r="M130" s="60"/>
      <c r="N130" s="60"/>
      <c r="O130" s="60"/>
      <c r="P130" s="60"/>
      <c r="Q130" s="60"/>
      <c r="R130" s="60"/>
      <c r="S130" s="60"/>
      <c r="T130" s="60"/>
      <c r="U130" s="60"/>
      <c r="V130" s="60"/>
      <c r="W130" s="60"/>
      <c r="X130" s="60"/>
      <c r="Y130" s="60"/>
      <c r="Z130" s="60"/>
      <c r="AA130" s="60"/>
    </row>
    <row r="131" spans="1:27" x14ac:dyDescent="0.25">
      <c r="A131" s="110" t="s">
        <v>63</v>
      </c>
      <c r="B131" s="110" t="s">
        <v>413</v>
      </c>
      <c r="C131" s="207">
        <v>16111.397999999999</v>
      </c>
      <c r="D131" s="207">
        <v>9835.9320000000007</v>
      </c>
      <c r="E131" s="207">
        <v>6846.5249999999996</v>
      </c>
      <c r="F131" s="207">
        <v>5590.5450000000001</v>
      </c>
      <c r="G131" s="207"/>
      <c r="H131" s="207"/>
      <c r="I131" s="60"/>
      <c r="J131" s="60"/>
      <c r="K131" s="60"/>
      <c r="L131" s="60"/>
      <c r="M131" s="60"/>
      <c r="N131" s="60"/>
      <c r="O131" s="60"/>
      <c r="P131" s="60"/>
      <c r="Q131" s="60"/>
      <c r="R131" s="60"/>
      <c r="S131" s="60"/>
      <c r="T131" s="60"/>
      <c r="U131" s="60"/>
      <c r="V131" s="60"/>
      <c r="W131" s="60"/>
      <c r="X131" s="60"/>
      <c r="Y131" s="60"/>
      <c r="Z131" s="60"/>
      <c r="AA131" s="60"/>
    </row>
    <row r="132" spans="1:27" x14ac:dyDescent="0.25">
      <c r="A132" s="110" t="s">
        <v>4</v>
      </c>
      <c r="B132" s="110" t="s">
        <v>412</v>
      </c>
      <c r="C132" s="207">
        <v>15527.687</v>
      </c>
      <c r="D132" s="207">
        <v>6851.62</v>
      </c>
      <c r="E132" s="207">
        <v>9833.7260000000006</v>
      </c>
      <c r="F132" s="207">
        <v>4296.4340000000002</v>
      </c>
      <c r="G132" s="207"/>
      <c r="H132" s="207"/>
      <c r="I132" s="60"/>
      <c r="J132" s="60"/>
      <c r="K132" s="60"/>
      <c r="L132" s="60"/>
      <c r="M132" s="60"/>
      <c r="N132" s="60"/>
      <c r="O132" s="60"/>
      <c r="P132" s="60"/>
      <c r="Q132" s="60"/>
      <c r="R132" s="60"/>
      <c r="S132" s="60"/>
      <c r="T132" s="60"/>
      <c r="U132" s="60"/>
      <c r="V132" s="60"/>
      <c r="W132" s="60"/>
      <c r="X132" s="60"/>
      <c r="Y132" s="60"/>
      <c r="Z132" s="60"/>
      <c r="AA132" s="60"/>
    </row>
    <row r="133" spans="1:27" x14ac:dyDescent="0.25">
      <c r="A133" s="110" t="s">
        <v>9</v>
      </c>
      <c r="B133" s="110" t="s">
        <v>406</v>
      </c>
      <c r="C133" s="207">
        <v>96439.038</v>
      </c>
      <c r="D133" s="207">
        <v>53359.343000000001</v>
      </c>
      <c r="E133" s="207">
        <v>52527.008999999998</v>
      </c>
      <c r="F133" s="207">
        <v>59712.212</v>
      </c>
      <c r="G133" s="207"/>
      <c r="H133" s="207"/>
      <c r="I133" s="60"/>
      <c r="J133" s="60"/>
      <c r="K133" s="60"/>
      <c r="L133" s="60"/>
      <c r="M133" s="60"/>
      <c r="N133" s="60"/>
      <c r="O133" s="60"/>
      <c r="P133" s="60"/>
      <c r="Q133" s="60"/>
      <c r="R133" s="60"/>
      <c r="S133" s="60"/>
      <c r="T133" s="60"/>
      <c r="U133" s="60"/>
      <c r="V133" s="60"/>
      <c r="W133" s="60"/>
      <c r="X133" s="60"/>
      <c r="Y133" s="60"/>
      <c r="Z133" s="60"/>
      <c r="AA133" s="60"/>
    </row>
    <row r="134" spans="1:27" x14ac:dyDescent="0.25">
      <c r="A134" s="110" t="s">
        <v>49</v>
      </c>
      <c r="B134" s="110" t="s">
        <v>423</v>
      </c>
      <c r="C134" s="207">
        <v>512.76400000000001</v>
      </c>
      <c r="D134" s="207">
        <v>164.53399999999999</v>
      </c>
      <c r="E134" s="207">
        <v>1160.325</v>
      </c>
      <c r="F134" s="207">
        <v>1373.001</v>
      </c>
      <c r="G134" s="207"/>
      <c r="H134" s="207"/>
      <c r="I134" s="60"/>
      <c r="J134" s="60"/>
      <c r="K134" s="60"/>
      <c r="L134" s="60"/>
      <c r="M134" s="60"/>
      <c r="N134" s="60"/>
      <c r="O134" s="60"/>
      <c r="P134" s="60"/>
      <c r="Q134" s="60"/>
      <c r="R134" s="60"/>
      <c r="S134" s="60"/>
      <c r="T134" s="60"/>
      <c r="U134" s="60"/>
      <c r="V134" s="60"/>
      <c r="W134" s="60"/>
      <c r="X134" s="60"/>
      <c r="Y134" s="60"/>
      <c r="Z134" s="60"/>
      <c r="AA134" s="60"/>
    </row>
    <row r="135" spans="1:27" x14ac:dyDescent="0.25">
      <c r="A135" s="110" t="s">
        <v>19</v>
      </c>
      <c r="B135" s="110" t="s">
        <v>418</v>
      </c>
      <c r="C135" s="207">
        <v>324.00099999999998</v>
      </c>
      <c r="D135" s="207">
        <v>6680.6009999999997</v>
      </c>
      <c r="E135" s="207">
        <v>1914.6569999999999</v>
      </c>
      <c r="F135" s="207">
        <v>1948.8810000000001</v>
      </c>
      <c r="G135" s="207"/>
      <c r="H135" s="207"/>
      <c r="I135" s="60"/>
      <c r="J135" s="60"/>
      <c r="K135" s="60"/>
      <c r="L135" s="60"/>
      <c r="M135" s="60"/>
      <c r="N135" s="60"/>
      <c r="O135" s="60"/>
      <c r="P135" s="60"/>
      <c r="Q135" s="60"/>
      <c r="R135" s="60"/>
      <c r="S135" s="60"/>
      <c r="T135" s="60"/>
      <c r="U135" s="60"/>
      <c r="V135" s="60"/>
      <c r="W135" s="60"/>
      <c r="X135" s="60"/>
      <c r="Y135" s="60"/>
      <c r="Z135" s="60"/>
      <c r="AA135" s="60"/>
    </row>
    <row r="136" spans="1:27" x14ac:dyDescent="0.25">
      <c r="A136" s="110" t="s">
        <v>40</v>
      </c>
      <c r="B136" s="110" t="s">
        <v>426</v>
      </c>
      <c r="C136" s="207">
        <v>86.486000000000004</v>
      </c>
      <c r="D136" s="207">
        <v>474.44200000000001</v>
      </c>
      <c r="E136" s="207">
        <v>313.471</v>
      </c>
      <c r="F136" s="207">
        <v>703.75599999999997</v>
      </c>
      <c r="G136" s="207"/>
      <c r="H136" s="207"/>
      <c r="I136" s="60"/>
      <c r="J136" s="60"/>
      <c r="K136" s="60"/>
      <c r="L136" s="60"/>
      <c r="M136" s="60"/>
      <c r="N136" s="60"/>
      <c r="O136" s="60"/>
      <c r="P136" s="60"/>
      <c r="Q136" s="60"/>
      <c r="R136" s="60"/>
      <c r="S136" s="60"/>
      <c r="T136" s="60"/>
      <c r="U136" s="60"/>
      <c r="V136" s="60"/>
      <c r="W136" s="60"/>
      <c r="X136" s="60"/>
      <c r="Y136" s="60"/>
      <c r="Z136" s="60"/>
      <c r="AA136" s="60"/>
    </row>
    <row r="137" spans="1:27" x14ac:dyDescent="0.25">
      <c r="A137" s="110" t="s">
        <v>47</v>
      </c>
      <c r="B137" s="110" t="s">
        <v>439</v>
      </c>
      <c r="C137" s="207">
        <v>16939.941999999999</v>
      </c>
      <c r="D137" s="207"/>
      <c r="E137" s="207"/>
      <c r="F137" s="207"/>
      <c r="G137" s="207"/>
      <c r="H137" s="207"/>
      <c r="I137" s="60"/>
      <c r="J137" s="60"/>
      <c r="K137" s="60"/>
      <c r="L137" s="60"/>
      <c r="M137" s="60"/>
      <c r="N137" s="60"/>
      <c r="O137" s="60"/>
      <c r="P137" s="60"/>
      <c r="Q137" s="60"/>
      <c r="R137" s="60"/>
      <c r="S137" s="60"/>
      <c r="T137" s="60"/>
      <c r="U137" s="60"/>
      <c r="V137" s="60"/>
      <c r="W137" s="60"/>
      <c r="X137" s="60"/>
      <c r="Y137" s="60"/>
      <c r="Z137" s="60"/>
      <c r="AA137" s="60"/>
    </row>
    <row r="138" spans="1:27" x14ac:dyDescent="0.25">
      <c r="A138" s="110" t="s">
        <v>100</v>
      </c>
      <c r="B138" s="110" t="s">
        <v>419</v>
      </c>
      <c r="C138" s="207"/>
      <c r="D138" s="207">
        <v>1126.422</v>
      </c>
      <c r="E138" s="207">
        <v>2461.076</v>
      </c>
      <c r="F138" s="207">
        <v>1313.5840000000001</v>
      </c>
      <c r="G138" s="207"/>
      <c r="H138" s="207"/>
      <c r="I138" s="60"/>
      <c r="J138" s="60"/>
      <c r="K138" s="60"/>
      <c r="L138" s="60"/>
      <c r="M138" s="60"/>
      <c r="N138" s="60"/>
      <c r="O138" s="60"/>
      <c r="P138" s="60"/>
      <c r="Q138" s="60"/>
      <c r="R138" s="60"/>
      <c r="S138" s="60"/>
      <c r="T138" s="60"/>
      <c r="U138" s="60"/>
      <c r="V138" s="60"/>
      <c r="W138" s="60"/>
      <c r="X138" s="60"/>
      <c r="Y138" s="60"/>
      <c r="Z138" s="60"/>
      <c r="AA138" s="60"/>
    </row>
    <row r="139" spans="1:27" x14ac:dyDescent="0.25">
      <c r="A139" s="110" t="s">
        <v>105</v>
      </c>
      <c r="B139" s="110" t="s">
        <v>431</v>
      </c>
      <c r="C139" s="207">
        <v>888.03</v>
      </c>
      <c r="D139" s="207">
        <v>72.994</v>
      </c>
      <c r="E139" s="207">
        <v>64.89</v>
      </c>
      <c r="F139" s="207">
        <v>122.328</v>
      </c>
      <c r="G139" s="207"/>
      <c r="H139" s="207"/>
      <c r="I139" s="60"/>
      <c r="J139" s="60"/>
      <c r="K139" s="60"/>
      <c r="L139" s="60"/>
      <c r="M139" s="60"/>
      <c r="N139" s="60"/>
      <c r="O139" s="60"/>
      <c r="P139" s="60"/>
      <c r="Q139" s="60"/>
      <c r="R139" s="60"/>
      <c r="S139" s="60"/>
      <c r="T139" s="60"/>
      <c r="U139" s="60"/>
      <c r="V139" s="60"/>
      <c r="W139" s="60"/>
      <c r="X139" s="60"/>
      <c r="Y139" s="60"/>
      <c r="Z139" s="60"/>
      <c r="AA139" s="60"/>
    </row>
    <row r="140" spans="1:27" x14ac:dyDescent="0.25">
      <c r="A140" s="110" t="s">
        <v>110</v>
      </c>
      <c r="B140" s="110" t="s">
        <v>409</v>
      </c>
      <c r="C140" s="207">
        <v>883.87</v>
      </c>
      <c r="D140" s="207">
        <v>5688.4120000000003</v>
      </c>
      <c r="E140" s="207">
        <v>6244.6350000000002</v>
      </c>
      <c r="F140" s="207">
        <v>2992.38</v>
      </c>
      <c r="G140" s="207">
        <v>54147.303999999996</v>
      </c>
      <c r="H140" s="207">
        <v>61123.964</v>
      </c>
      <c r="I140" s="60"/>
      <c r="J140" s="60"/>
      <c r="K140" s="60"/>
      <c r="L140" s="60"/>
      <c r="M140" s="60"/>
      <c r="N140" s="60"/>
      <c r="O140" s="60"/>
      <c r="P140" s="60"/>
      <c r="Q140" s="60"/>
      <c r="R140" s="60"/>
      <c r="S140" s="60"/>
      <c r="T140" s="60"/>
      <c r="U140" s="60"/>
      <c r="V140" s="60"/>
      <c r="W140" s="60"/>
      <c r="X140" s="60"/>
      <c r="Y140" s="60"/>
      <c r="Z140" s="60"/>
      <c r="AA140" s="60"/>
    </row>
    <row r="141" spans="1:27" x14ac:dyDescent="0.25">
      <c r="A141" s="110" t="s">
        <v>86</v>
      </c>
      <c r="B141" s="110" t="s">
        <v>415</v>
      </c>
      <c r="C141" s="207"/>
      <c r="D141" s="207"/>
      <c r="E141" s="207">
        <v>7920</v>
      </c>
      <c r="F141" s="207">
        <v>2225</v>
      </c>
      <c r="G141" s="207"/>
      <c r="H141" s="207"/>
      <c r="I141" s="60"/>
      <c r="J141" s="60"/>
      <c r="K141" s="60"/>
      <c r="L141" s="60"/>
      <c r="M141" s="60"/>
      <c r="N141" s="60"/>
      <c r="O141" s="60"/>
      <c r="P141" s="60"/>
      <c r="Q141" s="60"/>
      <c r="R141" s="60"/>
      <c r="S141" s="60"/>
      <c r="T141" s="60"/>
      <c r="U141" s="60"/>
      <c r="V141" s="60"/>
      <c r="W141" s="60"/>
      <c r="X141" s="60"/>
      <c r="Y141" s="60"/>
      <c r="Z141" s="60"/>
      <c r="AA141" s="60"/>
    </row>
    <row r="142" spans="1:27" x14ac:dyDescent="0.25">
      <c r="A142" s="110" t="s">
        <v>90</v>
      </c>
      <c r="B142" s="110" t="s">
        <v>408</v>
      </c>
      <c r="C142" s="207">
        <v>3388.2339999999999</v>
      </c>
      <c r="D142" s="207">
        <v>14288.994000000001</v>
      </c>
      <c r="E142" s="207">
        <v>24640.3</v>
      </c>
      <c r="F142" s="207">
        <v>18826.717000000001</v>
      </c>
      <c r="G142" s="207">
        <v>20641.417000000001</v>
      </c>
      <c r="H142" s="207">
        <v>9110.6509999999998</v>
      </c>
      <c r="I142" s="60"/>
      <c r="J142" s="60"/>
      <c r="K142" s="60"/>
      <c r="L142" s="60"/>
      <c r="M142" s="60"/>
      <c r="N142" s="60"/>
      <c r="O142" s="60"/>
      <c r="P142" s="60"/>
      <c r="Q142" s="60"/>
      <c r="R142" s="60"/>
      <c r="S142" s="60"/>
      <c r="T142" s="60"/>
      <c r="U142" s="60"/>
      <c r="V142" s="60"/>
      <c r="W142" s="60"/>
      <c r="X142" s="60"/>
      <c r="Y142" s="60"/>
      <c r="Z142" s="60"/>
      <c r="AA142" s="60"/>
    </row>
    <row r="143" spans="1:27" x14ac:dyDescent="0.25">
      <c r="A143" s="110" t="s">
        <v>94</v>
      </c>
      <c r="B143" s="110" t="s">
        <v>428</v>
      </c>
      <c r="C143" s="207">
        <v>682.64200000000005</v>
      </c>
      <c r="D143" s="207">
        <v>67.375</v>
      </c>
      <c r="E143" s="207">
        <v>265.60500000000002</v>
      </c>
      <c r="F143" s="207">
        <v>246.083</v>
      </c>
      <c r="G143" s="207"/>
      <c r="H143" s="207"/>
      <c r="I143" s="60"/>
      <c r="J143" s="60"/>
      <c r="K143" s="60"/>
      <c r="L143" s="60"/>
      <c r="M143" s="60"/>
      <c r="N143" s="60"/>
      <c r="O143" s="60"/>
      <c r="P143" s="60"/>
      <c r="Q143" s="60"/>
      <c r="R143" s="60"/>
      <c r="S143" s="60"/>
      <c r="T143" s="60"/>
      <c r="U143" s="60"/>
      <c r="V143" s="60"/>
      <c r="W143" s="60"/>
      <c r="X143" s="60"/>
      <c r="Y143" s="60"/>
      <c r="Z143" s="60"/>
      <c r="AA143" s="60"/>
    </row>
    <row r="144" spans="1:27" x14ac:dyDescent="0.25">
      <c r="A144" s="110" t="s">
        <v>53</v>
      </c>
      <c r="B144" s="110" t="s">
        <v>525</v>
      </c>
      <c r="C144" s="207">
        <v>999.79499999999996</v>
      </c>
      <c r="D144" s="207">
        <v>17148.067999999999</v>
      </c>
      <c r="E144" s="207">
        <v>4105.3590000000004</v>
      </c>
      <c r="F144" s="207">
        <v>6240.0590000000002</v>
      </c>
      <c r="G144" s="207"/>
      <c r="H144" s="207"/>
      <c r="I144" s="60"/>
      <c r="J144" s="60"/>
      <c r="K144" s="60"/>
      <c r="L144" s="60"/>
      <c r="M144" s="60"/>
      <c r="N144" s="60"/>
      <c r="O144" s="60"/>
      <c r="P144" s="60"/>
      <c r="Q144" s="60"/>
      <c r="R144" s="60"/>
      <c r="S144" s="60"/>
      <c r="T144" s="60"/>
      <c r="U144" s="60"/>
      <c r="V144" s="60"/>
      <c r="W144" s="60"/>
      <c r="X144" s="60"/>
      <c r="Y144" s="60"/>
      <c r="Z144" s="60"/>
      <c r="AA144" s="60"/>
    </row>
    <row r="145" spans="1:27" x14ac:dyDescent="0.25">
      <c r="A145" s="110" t="s">
        <v>58</v>
      </c>
      <c r="B145" s="110" t="s">
        <v>407</v>
      </c>
      <c r="C145" s="207">
        <v>22814.393</v>
      </c>
      <c r="D145" s="207">
        <v>30298.719000000001</v>
      </c>
      <c r="E145" s="207">
        <v>40098.805</v>
      </c>
      <c r="F145" s="207">
        <v>47758.421000000002</v>
      </c>
      <c r="G145" s="207"/>
      <c r="H145" s="207"/>
      <c r="I145" s="60"/>
      <c r="J145" s="60"/>
      <c r="K145" s="60"/>
      <c r="L145" s="60"/>
      <c r="M145" s="60"/>
      <c r="N145" s="60"/>
      <c r="O145" s="60"/>
      <c r="P145" s="60"/>
      <c r="Q145" s="60"/>
      <c r="R145" s="60"/>
      <c r="S145" s="60"/>
      <c r="T145" s="60"/>
      <c r="U145" s="60"/>
      <c r="V145" s="60"/>
      <c r="W145" s="60"/>
      <c r="X145" s="60"/>
      <c r="Y145" s="60"/>
      <c r="Z145" s="60"/>
      <c r="AA145" s="60"/>
    </row>
    <row r="146" spans="1:27" x14ac:dyDescent="0.25">
      <c r="A146" s="110" t="s">
        <v>516</v>
      </c>
      <c r="B146" s="110" t="s">
        <v>526</v>
      </c>
      <c r="C146" s="207">
        <v>1440.4369999999999</v>
      </c>
      <c r="D146" s="207"/>
      <c r="E146" s="207"/>
      <c r="F146" s="207"/>
      <c r="G146" s="207"/>
      <c r="H146" s="207"/>
      <c r="I146" s="60"/>
      <c r="J146" s="60"/>
      <c r="K146" s="60"/>
      <c r="L146" s="60"/>
      <c r="M146" s="60"/>
      <c r="N146" s="60"/>
      <c r="O146" s="60"/>
      <c r="P146" s="60"/>
      <c r="Q146" s="60"/>
      <c r="R146" s="60"/>
      <c r="S146" s="60"/>
      <c r="T146" s="60"/>
      <c r="U146" s="60"/>
      <c r="V146" s="60"/>
      <c r="W146" s="60"/>
      <c r="X146" s="60"/>
      <c r="Y146" s="60"/>
      <c r="Z146" s="60"/>
      <c r="AA146" s="60"/>
    </row>
    <row r="147" spans="1:27" x14ac:dyDescent="0.25">
      <c r="A147" s="110" t="s">
        <v>83</v>
      </c>
      <c r="B147" s="110" t="s">
        <v>424</v>
      </c>
      <c r="C147" s="207"/>
      <c r="D147" s="207">
        <v>556.65499999999997</v>
      </c>
      <c r="E147" s="207">
        <v>1069.28</v>
      </c>
      <c r="F147" s="207">
        <v>1146.9459999999999</v>
      </c>
      <c r="G147" s="207"/>
      <c r="H147" s="207"/>
      <c r="I147" s="60"/>
      <c r="J147" s="60"/>
      <c r="K147" s="60"/>
      <c r="L147" s="60"/>
      <c r="M147" s="60"/>
      <c r="N147" s="60"/>
      <c r="O147" s="60"/>
      <c r="P147" s="60"/>
      <c r="Q147" s="60"/>
      <c r="R147" s="60"/>
      <c r="S147" s="60"/>
      <c r="T147" s="60"/>
      <c r="U147" s="60"/>
      <c r="V147" s="60"/>
      <c r="W147" s="60"/>
      <c r="X147" s="60"/>
      <c r="Y147" s="60"/>
      <c r="Z147" s="60"/>
      <c r="AA147" s="60"/>
    </row>
    <row r="148" spans="1:27" x14ac:dyDescent="0.25">
      <c r="A148" s="110" t="s">
        <v>16</v>
      </c>
      <c r="B148" s="110" t="s">
        <v>436</v>
      </c>
      <c r="C148" s="207"/>
      <c r="D148" s="207"/>
      <c r="E148" s="207"/>
      <c r="F148" s="207">
        <v>2.3540000000000001</v>
      </c>
      <c r="G148" s="207"/>
      <c r="H148" s="207"/>
      <c r="I148" s="60"/>
      <c r="J148" s="60"/>
      <c r="K148" s="60"/>
      <c r="L148" s="60"/>
      <c r="M148" s="60"/>
      <c r="N148" s="60"/>
      <c r="O148" s="60"/>
      <c r="P148" s="60"/>
      <c r="Q148" s="60"/>
      <c r="R148" s="60"/>
      <c r="S148" s="60"/>
      <c r="T148" s="60"/>
      <c r="U148" s="60"/>
      <c r="V148" s="60"/>
      <c r="W148" s="60"/>
      <c r="X148" s="60"/>
      <c r="Y148" s="60"/>
      <c r="Z148" s="60"/>
      <c r="AA148" s="60"/>
    </row>
    <row r="149" spans="1:27" x14ac:dyDescent="0.25">
      <c r="A149" s="110" t="s">
        <v>68</v>
      </c>
      <c r="B149" s="110" t="s">
        <v>433</v>
      </c>
      <c r="C149" s="207">
        <v>2879.2939999999999</v>
      </c>
      <c r="D149" s="207">
        <v>182.358</v>
      </c>
      <c r="E149" s="207">
        <v>25.905999999999999</v>
      </c>
      <c r="F149" s="207">
        <v>31.86</v>
      </c>
      <c r="G149" s="207"/>
      <c r="H149" s="207"/>
      <c r="I149" s="60"/>
      <c r="J149" s="60"/>
      <c r="K149" s="60"/>
      <c r="L149" s="60"/>
      <c r="M149" s="60"/>
      <c r="N149" s="60"/>
      <c r="O149" s="60"/>
      <c r="P149" s="60"/>
      <c r="Q149" s="60"/>
      <c r="R149" s="60"/>
      <c r="S149" s="60"/>
      <c r="T149" s="60"/>
      <c r="U149" s="60"/>
      <c r="V149" s="60"/>
      <c r="W149" s="60"/>
      <c r="X149" s="60"/>
      <c r="Y149" s="60"/>
      <c r="Z149" s="60"/>
      <c r="AA149" s="60"/>
    </row>
    <row r="150" spans="1:27" x14ac:dyDescent="0.25">
      <c r="A150" s="110" t="s">
        <v>84</v>
      </c>
      <c r="B150" s="110" t="s">
        <v>405</v>
      </c>
      <c r="C150" s="207">
        <v>149622.91</v>
      </c>
      <c r="D150" s="207">
        <v>67859.904999999999</v>
      </c>
      <c r="E150" s="207">
        <v>70016.062999999995</v>
      </c>
      <c r="F150" s="207">
        <v>49116.160000000003</v>
      </c>
      <c r="G150" s="207">
        <v>72759.125</v>
      </c>
      <c r="H150" s="207">
        <v>73225.737999999998</v>
      </c>
      <c r="I150" s="60"/>
      <c r="J150" s="60"/>
      <c r="K150" s="60"/>
      <c r="L150" s="60"/>
      <c r="M150" s="60"/>
      <c r="N150" s="60"/>
      <c r="O150" s="60"/>
      <c r="P150" s="60"/>
      <c r="Q150" s="60"/>
      <c r="R150" s="60"/>
      <c r="S150" s="60"/>
      <c r="T150" s="60"/>
      <c r="U150" s="60"/>
      <c r="V150" s="60"/>
      <c r="W150" s="60"/>
      <c r="X150" s="60"/>
      <c r="Y150" s="60"/>
      <c r="Z150" s="60"/>
      <c r="AA150" s="60"/>
    </row>
    <row r="151" spans="1:27" x14ac:dyDescent="0.25">
      <c r="A151" s="110" t="s">
        <v>96</v>
      </c>
      <c r="B151" s="110" t="s">
        <v>416</v>
      </c>
      <c r="C151" s="207">
        <v>3581.2719999999999</v>
      </c>
      <c r="D151" s="207">
        <v>4750.8</v>
      </c>
      <c r="E151" s="207">
        <v>6204</v>
      </c>
      <c r="F151" s="207">
        <v>3915.0479999999998</v>
      </c>
      <c r="G151" s="207"/>
      <c r="H151" s="207"/>
      <c r="I151" s="60"/>
      <c r="J151" s="60"/>
      <c r="K151" s="60"/>
      <c r="L151" s="60"/>
      <c r="M151" s="60"/>
      <c r="N151" s="60"/>
      <c r="O151" s="60"/>
      <c r="P151" s="60"/>
      <c r="Q151" s="60"/>
      <c r="R151" s="60"/>
      <c r="S151" s="60"/>
      <c r="T151" s="60"/>
      <c r="U151" s="60"/>
      <c r="V151" s="60"/>
      <c r="W151" s="60"/>
      <c r="X151" s="60"/>
      <c r="Y151" s="60"/>
      <c r="Z151" s="60"/>
      <c r="AA151" s="60"/>
    </row>
    <row r="152" spans="1:27" x14ac:dyDescent="0.25">
      <c r="A152" s="110" t="s">
        <v>51</v>
      </c>
      <c r="B152" s="110" t="s">
        <v>441</v>
      </c>
      <c r="C152" s="207">
        <v>954.81799999999998</v>
      </c>
      <c r="D152" s="207">
        <v>0.99399999999999999</v>
      </c>
      <c r="E152" s="207"/>
      <c r="F152" s="207"/>
      <c r="G152" s="207"/>
      <c r="H152" s="207"/>
      <c r="I152" s="60"/>
      <c r="J152" s="60"/>
      <c r="K152" s="60"/>
      <c r="L152" s="60"/>
      <c r="M152" s="60"/>
      <c r="N152" s="60"/>
      <c r="O152" s="60"/>
      <c r="P152" s="60"/>
      <c r="Q152" s="60"/>
      <c r="R152" s="60"/>
      <c r="S152" s="60"/>
      <c r="T152" s="60"/>
      <c r="U152" s="60"/>
      <c r="V152" s="60"/>
      <c r="W152" s="60"/>
      <c r="X152" s="60"/>
      <c r="Y152" s="60"/>
      <c r="Z152" s="60"/>
      <c r="AA152" s="60"/>
    </row>
    <row r="153" spans="1:27" x14ac:dyDescent="0.25">
      <c r="A153" s="110" t="s">
        <v>77</v>
      </c>
      <c r="B153" s="110" t="s">
        <v>442</v>
      </c>
      <c r="C153" s="207">
        <v>29918.478999999999</v>
      </c>
      <c r="D153" s="207"/>
      <c r="E153" s="207"/>
      <c r="F153" s="207"/>
      <c r="G153" s="207"/>
      <c r="H153" s="207"/>
    </row>
    <row r="154" spans="1:27" x14ac:dyDescent="0.25">
      <c r="A154" s="81"/>
      <c r="B154" s="81"/>
      <c r="C154" s="217"/>
      <c r="D154" s="217"/>
      <c r="E154" s="217"/>
      <c r="F154" s="217"/>
      <c r="G154" s="217"/>
      <c r="H154" s="217"/>
    </row>
    <row r="155" spans="1:27" x14ac:dyDescent="0.25">
      <c r="A155" s="150" t="s">
        <v>359</v>
      </c>
      <c r="C155" s="215"/>
    </row>
    <row r="156" spans="1:27" x14ac:dyDescent="0.25">
      <c r="A156" s="205" t="s">
        <v>134</v>
      </c>
      <c r="B156" s="205" t="s">
        <v>0</v>
      </c>
      <c r="C156" s="218">
        <v>2008</v>
      </c>
      <c r="D156" s="218">
        <v>2009</v>
      </c>
      <c r="E156" s="218">
        <v>2010</v>
      </c>
      <c r="F156" s="218">
        <v>2011</v>
      </c>
      <c r="G156" s="218">
        <v>2012</v>
      </c>
      <c r="H156" s="218" t="s">
        <v>520</v>
      </c>
    </row>
    <row r="157" spans="1:27" x14ac:dyDescent="0.25">
      <c r="A157" s="110"/>
      <c r="B157" s="6" t="s">
        <v>147</v>
      </c>
      <c r="C157" s="221">
        <v>14436809353.388023</v>
      </c>
      <c r="D157" s="221">
        <v>10981211089.228983</v>
      </c>
      <c r="E157" s="221">
        <v>13530868803.373018</v>
      </c>
      <c r="F157" s="221">
        <v>16156391488.903046</v>
      </c>
      <c r="G157" s="221">
        <v>16016767067.863003</v>
      </c>
      <c r="H157" s="221">
        <v>16661375376.544027</v>
      </c>
    </row>
    <row r="158" spans="1:27" x14ac:dyDescent="0.25">
      <c r="A158" s="110" t="s">
        <v>13</v>
      </c>
      <c r="B158" s="110" t="s">
        <v>429</v>
      </c>
      <c r="C158" s="222">
        <v>2192621.983</v>
      </c>
      <c r="D158" s="222">
        <v>1910985.1429999999</v>
      </c>
      <c r="E158" s="222">
        <v>2055890.5719999999</v>
      </c>
      <c r="F158" s="222">
        <v>2263409.3480000002</v>
      </c>
      <c r="G158" s="222">
        <v>2298515.139</v>
      </c>
      <c r="H158" s="222">
        <v>2563081.4219999998</v>
      </c>
    </row>
    <row r="159" spans="1:27" x14ac:dyDescent="0.25">
      <c r="A159" s="110" t="s">
        <v>35</v>
      </c>
      <c r="B159" s="110" t="s">
        <v>421</v>
      </c>
      <c r="C159" s="222">
        <v>4018022.3</v>
      </c>
      <c r="D159" s="222">
        <v>3664471.6889999998</v>
      </c>
      <c r="E159" s="222">
        <v>3648815.2310000001</v>
      </c>
      <c r="F159" s="222">
        <v>4445207.6289999997</v>
      </c>
      <c r="G159" s="222">
        <v>4573941.3219999997</v>
      </c>
      <c r="H159" s="222">
        <v>4559186.3849999998</v>
      </c>
    </row>
    <row r="160" spans="1:27" x14ac:dyDescent="0.25">
      <c r="A160" s="110" t="s">
        <v>36</v>
      </c>
      <c r="B160" s="110" t="s">
        <v>425</v>
      </c>
      <c r="C160" s="222">
        <v>7144370.318</v>
      </c>
      <c r="D160" s="222">
        <v>6851538.6349999998</v>
      </c>
      <c r="E160" s="222">
        <v>7924772.523</v>
      </c>
      <c r="F160" s="222">
        <v>8300113.3250000002</v>
      </c>
      <c r="G160" s="222">
        <v>7921599.142</v>
      </c>
      <c r="H160" s="222">
        <v>8614972.5979999993</v>
      </c>
    </row>
    <row r="161" spans="1:8" x14ac:dyDescent="0.25">
      <c r="A161" s="110" t="s">
        <v>21</v>
      </c>
      <c r="B161" s="110" t="s">
        <v>437</v>
      </c>
      <c r="C161" s="222">
        <v>2296984.0839999998</v>
      </c>
      <c r="D161" s="222">
        <v>2318540.0970000001</v>
      </c>
      <c r="E161" s="222">
        <v>3088374.2889999999</v>
      </c>
      <c r="F161" s="222">
        <v>3092391.9759999998</v>
      </c>
      <c r="G161" s="222">
        <v>2506078.4339999999</v>
      </c>
      <c r="H161" s="222">
        <v>3447988.5389999999</v>
      </c>
    </row>
    <row r="162" spans="1:8" x14ac:dyDescent="0.25">
      <c r="A162" s="110" t="s">
        <v>56</v>
      </c>
      <c r="B162" s="110" t="s">
        <v>435</v>
      </c>
      <c r="C162" s="222">
        <v>1038328.019</v>
      </c>
      <c r="D162" s="222">
        <v>919290.54399999999</v>
      </c>
      <c r="E162" s="222">
        <v>977560.54599999997</v>
      </c>
      <c r="F162" s="222">
        <v>1059408.56</v>
      </c>
      <c r="G162" s="222">
        <v>1600016.2</v>
      </c>
      <c r="H162" s="222">
        <v>1800302.503</v>
      </c>
    </row>
    <row r="163" spans="1:8" x14ac:dyDescent="0.25">
      <c r="A163" s="110" t="s">
        <v>75</v>
      </c>
      <c r="B163" s="110" t="s">
        <v>432</v>
      </c>
      <c r="C163" s="222">
        <v>513976.13199999998</v>
      </c>
      <c r="D163" s="222">
        <v>454298.57</v>
      </c>
      <c r="E163" s="222">
        <v>422012.783</v>
      </c>
      <c r="F163" s="222">
        <v>463334.75799999997</v>
      </c>
      <c r="G163" s="222">
        <v>481102.96100000001</v>
      </c>
      <c r="H163" s="222">
        <v>537118.31200000003</v>
      </c>
    </row>
    <row r="164" spans="1:8" x14ac:dyDescent="0.25">
      <c r="A164" s="110" t="s">
        <v>50</v>
      </c>
      <c r="B164" s="110" t="s">
        <v>521</v>
      </c>
      <c r="C164" s="222">
        <v>1433341.3959999999</v>
      </c>
      <c r="D164" s="222">
        <v>1335848.6140000001</v>
      </c>
      <c r="E164" s="222">
        <v>1436886.9620000001</v>
      </c>
      <c r="F164" s="222">
        <v>1947285.7919999999</v>
      </c>
      <c r="G164" s="222">
        <v>1759421.675</v>
      </c>
      <c r="H164" s="222">
        <v>2100659.753</v>
      </c>
    </row>
    <row r="165" spans="1:8" x14ac:dyDescent="0.25">
      <c r="A165" s="110" t="s">
        <v>514</v>
      </c>
      <c r="B165" s="110" t="s">
        <v>522</v>
      </c>
      <c r="C165" s="222">
        <v>166142.984</v>
      </c>
      <c r="D165" s="222">
        <v>157611.52299999999</v>
      </c>
      <c r="E165" s="222">
        <v>180651.11300000001</v>
      </c>
      <c r="F165" s="222">
        <v>255773.72</v>
      </c>
      <c r="G165" s="222">
        <v>259316.58799999999</v>
      </c>
      <c r="H165" s="222">
        <v>228585.61</v>
      </c>
    </row>
    <row r="166" spans="1:8" x14ac:dyDescent="0.25">
      <c r="A166" s="110" t="s">
        <v>515</v>
      </c>
      <c r="B166" s="110" t="s">
        <v>523</v>
      </c>
      <c r="C166" s="222">
        <v>2531603.057</v>
      </c>
      <c r="D166" s="222">
        <v>2342531.571</v>
      </c>
      <c r="E166" s="222">
        <v>2943704.35</v>
      </c>
      <c r="F166" s="222">
        <v>4237328.2850000001</v>
      </c>
      <c r="G166" s="222">
        <v>4165020.415</v>
      </c>
      <c r="H166" s="222">
        <v>4462939.5250000004</v>
      </c>
    </row>
    <row r="167" spans="1:8" x14ac:dyDescent="0.25">
      <c r="A167" s="110" t="s">
        <v>93</v>
      </c>
      <c r="B167" s="110" t="s">
        <v>417</v>
      </c>
      <c r="C167" s="222">
        <v>413241.75</v>
      </c>
      <c r="D167" s="222">
        <v>528211.63600000006</v>
      </c>
      <c r="E167" s="222">
        <v>587661.51100000006</v>
      </c>
      <c r="F167" s="222">
        <v>729608.62399999995</v>
      </c>
      <c r="G167" s="222">
        <v>928666.89899999998</v>
      </c>
      <c r="H167" s="222">
        <v>1061185.432</v>
      </c>
    </row>
    <row r="168" spans="1:8" x14ac:dyDescent="0.25">
      <c r="A168" s="110" t="s">
        <v>80</v>
      </c>
      <c r="B168" s="110" t="s">
        <v>410</v>
      </c>
      <c r="C168" s="222">
        <v>2141283.4730000002</v>
      </c>
      <c r="D168" s="222">
        <v>2045687.52</v>
      </c>
      <c r="E168" s="222">
        <v>2544480.551</v>
      </c>
      <c r="F168" s="222">
        <v>2969673.3309999998</v>
      </c>
      <c r="G168" s="222">
        <v>3379306.8470000001</v>
      </c>
      <c r="H168" s="222">
        <v>4518206.0460000001</v>
      </c>
    </row>
    <row r="169" spans="1:8" x14ac:dyDescent="0.25">
      <c r="A169" s="110" t="s">
        <v>70</v>
      </c>
      <c r="B169" s="110" t="s">
        <v>427</v>
      </c>
      <c r="C169" s="222">
        <v>366759.37599999999</v>
      </c>
      <c r="D169" s="222">
        <v>583334.15800000005</v>
      </c>
      <c r="E169" s="222">
        <v>639637.21100000001</v>
      </c>
      <c r="F169" s="222">
        <v>830699.26800000004</v>
      </c>
      <c r="G169" s="222">
        <v>822611.39199999999</v>
      </c>
      <c r="H169" s="222">
        <v>1063771.5120000001</v>
      </c>
    </row>
    <row r="170" spans="1:8" x14ac:dyDescent="0.25">
      <c r="A170" s="110" t="s">
        <v>95</v>
      </c>
      <c r="B170" s="110" t="s">
        <v>420</v>
      </c>
      <c r="C170" s="222">
        <v>886075.31099999999</v>
      </c>
      <c r="D170" s="222">
        <v>803899.31599999999</v>
      </c>
      <c r="E170" s="222">
        <v>1066762.3740000001</v>
      </c>
      <c r="F170" s="222">
        <v>1395964.9820000001</v>
      </c>
      <c r="G170" s="222">
        <v>1532320.425</v>
      </c>
      <c r="H170" s="222">
        <v>1589587.4809999999</v>
      </c>
    </row>
    <row r="171" spans="1:8" x14ac:dyDescent="0.25">
      <c r="A171" s="110" t="s">
        <v>109</v>
      </c>
      <c r="B171" s="110" t="s">
        <v>411</v>
      </c>
      <c r="C171" s="222">
        <v>978140.44799999997</v>
      </c>
      <c r="D171" s="222">
        <v>1095802.382</v>
      </c>
      <c r="E171" s="222">
        <v>2314967.0449999999</v>
      </c>
      <c r="F171" s="222">
        <v>2210179.2170000002</v>
      </c>
      <c r="G171" s="222">
        <v>1356454.267</v>
      </c>
      <c r="H171" s="222">
        <v>1532710.0519999999</v>
      </c>
    </row>
    <row r="172" spans="1:8" x14ac:dyDescent="0.25">
      <c r="A172" s="110" t="s">
        <v>15</v>
      </c>
      <c r="B172" s="110" t="s">
        <v>524</v>
      </c>
      <c r="C172" s="222">
        <v>914330.05700000003</v>
      </c>
      <c r="D172" s="222">
        <v>1024065.698</v>
      </c>
      <c r="E172" s="222">
        <v>1274190.959</v>
      </c>
      <c r="F172" s="222">
        <v>1530212.6429999999</v>
      </c>
      <c r="G172" s="222">
        <v>1597800.639</v>
      </c>
      <c r="H172" s="222">
        <v>1667898.605</v>
      </c>
    </row>
    <row r="173" spans="1:8" x14ac:dyDescent="0.25">
      <c r="A173" s="110" t="s">
        <v>63</v>
      </c>
      <c r="B173" s="110" t="s">
        <v>413</v>
      </c>
      <c r="C173" s="222">
        <v>335791.67200000002</v>
      </c>
      <c r="D173" s="222">
        <v>311353.27399999998</v>
      </c>
      <c r="E173" s="222">
        <v>333557.53499999997</v>
      </c>
      <c r="F173" s="222">
        <v>336050.87199999997</v>
      </c>
      <c r="G173" s="222">
        <v>335054.56699999998</v>
      </c>
      <c r="H173" s="222">
        <v>390983.13099999999</v>
      </c>
    </row>
    <row r="174" spans="1:8" x14ac:dyDescent="0.25">
      <c r="A174" s="110" t="s">
        <v>4</v>
      </c>
      <c r="B174" s="110" t="s">
        <v>412</v>
      </c>
      <c r="C174" s="222">
        <v>5683734.9709999999</v>
      </c>
      <c r="D174" s="222">
        <v>5274481.3360000001</v>
      </c>
      <c r="E174" s="222">
        <v>5830352.4100000001</v>
      </c>
      <c r="F174" s="222">
        <v>6363681.7640000004</v>
      </c>
      <c r="G174" s="222">
        <v>6516736.0939999996</v>
      </c>
      <c r="H174" s="222">
        <v>7253489.7249999996</v>
      </c>
    </row>
    <row r="175" spans="1:8" x14ac:dyDescent="0.25">
      <c r="A175" s="110" t="s">
        <v>9</v>
      </c>
      <c r="B175" s="110" t="s">
        <v>406</v>
      </c>
      <c r="C175" s="222">
        <v>1224191.9720000001</v>
      </c>
      <c r="D175" s="222">
        <v>1224101.9210000001</v>
      </c>
      <c r="E175" s="222">
        <v>1671488.432</v>
      </c>
      <c r="F175" s="222">
        <v>1881380.247</v>
      </c>
      <c r="G175" s="222">
        <v>1576867.3149999999</v>
      </c>
      <c r="H175" s="222">
        <v>1572442.08</v>
      </c>
    </row>
    <row r="176" spans="1:8" x14ac:dyDescent="0.25">
      <c r="A176" s="110" t="s">
        <v>49</v>
      </c>
      <c r="B176" s="110" t="s">
        <v>423</v>
      </c>
      <c r="C176" s="222">
        <v>353064.95</v>
      </c>
      <c r="D176" s="222">
        <v>318606.43599999999</v>
      </c>
      <c r="E176" s="222">
        <v>346736.73</v>
      </c>
      <c r="F176" s="222">
        <v>360538.44300000003</v>
      </c>
      <c r="G176" s="222">
        <v>413997.09600000002</v>
      </c>
      <c r="H176" s="222">
        <v>462356.79800000001</v>
      </c>
    </row>
    <row r="177" spans="1:8" x14ac:dyDescent="0.25">
      <c r="A177" s="110" t="s">
        <v>19</v>
      </c>
      <c r="B177" s="110" t="s">
        <v>418</v>
      </c>
      <c r="C177" s="222">
        <v>2143261.8790000002</v>
      </c>
      <c r="D177" s="222">
        <v>1774462.5630000001</v>
      </c>
      <c r="E177" s="222">
        <v>2136762.4160000002</v>
      </c>
      <c r="F177" s="222">
        <v>2017975.452</v>
      </c>
      <c r="G177" s="222">
        <v>2241206.1979999999</v>
      </c>
      <c r="H177" s="222">
        <v>2436364.8059999999</v>
      </c>
    </row>
    <row r="178" spans="1:8" x14ac:dyDescent="0.25">
      <c r="A178" s="110" t="s">
        <v>40</v>
      </c>
      <c r="B178" s="110" t="s">
        <v>426</v>
      </c>
      <c r="C178" s="222">
        <v>563743.18299999996</v>
      </c>
      <c r="D178" s="222">
        <v>484047.99200000003</v>
      </c>
      <c r="E178" s="222">
        <v>512945.94300000003</v>
      </c>
      <c r="F178" s="222">
        <v>644905.41599999997</v>
      </c>
      <c r="G178" s="222">
        <v>697572.93500000006</v>
      </c>
      <c r="H178" s="222">
        <v>816856.897</v>
      </c>
    </row>
    <row r="179" spans="1:8" x14ac:dyDescent="0.25">
      <c r="A179" s="110" t="s">
        <v>47</v>
      </c>
      <c r="B179" s="110" t="s">
        <v>439</v>
      </c>
      <c r="C179" s="222">
        <v>403480.592</v>
      </c>
      <c r="D179" s="222">
        <v>335271.00799999997</v>
      </c>
      <c r="E179" s="222">
        <v>408003.32400000002</v>
      </c>
      <c r="F179" s="222">
        <v>429132.98100000003</v>
      </c>
      <c r="G179" s="222">
        <v>360143.446</v>
      </c>
      <c r="H179" s="222">
        <v>380198.31300000002</v>
      </c>
    </row>
    <row r="180" spans="1:8" x14ac:dyDescent="0.25">
      <c r="A180" s="110" t="s">
        <v>100</v>
      </c>
      <c r="B180" s="110" t="s">
        <v>419</v>
      </c>
      <c r="C180" s="222">
        <v>86478.748000000007</v>
      </c>
      <c r="D180" s="222">
        <v>87717.745999999999</v>
      </c>
      <c r="E180" s="222">
        <v>101841.959</v>
      </c>
      <c r="F180" s="222">
        <v>116862.74</v>
      </c>
      <c r="G180" s="222">
        <v>146643.40400000001</v>
      </c>
      <c r="H180" s="222">
        <v>194763.81700000001</v>
      </c>
    </row>
    <row r="181" spans="1:8" x14ac:dyDescent="0.25">
      <c r="A181" s="110" t="s">
        <v>105</v>
      </c>
      <c r="B181" s="110" t="s">
        <v>431</v>
      </c>
      <c r="C181" s="222">
        <v>141583.42800000001</v>
      </c>
      <c r="D181" s="222">
        <v>118123.88</v>
      </c>
      <c r="E181" s="222">
        <v>154278.391</v>
      </c>
      <c r="F181" s="222">
        <v>137520.57500000001</v>
      </c>
      <c r="G181" s="222">
        <v>108227.326</v>
      </c>
      <c r="H181" s="222">
        <v>142316.19</v>
      </c>
    </row>
    <row r="182" spans="1:8" x14ac:dyDescent="0.25">
      <c r="A182" s="110" t="s">
        <v>110</v>
      </c>
      <c r="B182" s="110" t="s">
        <v>409</v>
      </c>
      <c r="C182" s="222">
        <v>262027.611</v>
      </c>
      <c r="D182" s="222">
        <v>226906.76300000001</v>
      </c>
      <c r="E182" s="222">
        <v>206113.141</v>
      </c>
      <c r="F182" s="222">
        <v>231363.51800000001</v>
      </c>
      <c r="G182" s="222">
        <v>328046.17700000003</v>
      </c>
      <c r="H182" s="222">
        <v>378552.08199999999</v>
      </c>
    </row>
    <row r="183" spans="1:8" x14ac:dyDescent="0.25">
      <c r="A183" s="110" t="s">
        <v>86</v>
      </c>
      <c r="B183" s="110" t="s">
        <v>415</v>
      </c>
      <c r="C183" s="222">
        <v>88130.929000000004</v>
      </c>
      <c r="D183" s="222">
        <v>112980.7</v>
      </c>
      <c r="E183" s="222">
        <v>408188.58399999997</v>
      </c>
      <c r="F183" s="222">
        <v>373240.05800000002</v>
      </c>
      <c r="G183" s="222">
        <v>73172.100999999995</v>
      </c>
      <c r="H183" s="222">
        <v>79124.52</v>
      </c>
    </row>
    <row r="184" spans="1:8" x14ac:dyDescent="0.25">
      <c r="A184" s="110" t="s">
        <v>90</v>
      </c>
      <c r="B184" s="110" t="s">
        <v>408</v>
      </c>
      <c r="C184" s="222">
        <v>1467707.3840000001</v>
      </c>
      <c r="D184" s="222">
        <v>1508442.2690000001</v>
      </c>
      <c r="E184" s="222">
        <v>2168548.804</v>
      </c>
      <c r="F184" s="222">
        <v>2021234.0730000001</v>
      </c>
      <c r="G184" s="222">
        <v>2093405.9790000001</v>
      </c>
      <c r="H184" s="222">
        <v>2804229.3160000001</v>
      </c>
    </row>
    <row r="185" spans="1:8" x14ac:dyDescent="0.25">
      <c r="A185" s="110" t="s">
        <v>94</v>
      </c>
      <c r="B185" s="110" t="s">
        <v>428</v>
      </c>
      <c r="C185" s="222">
        <v>245455.88500000001</v>
      </c>
      <c r="D185" s="222">
        <v>174484.318</v>
      </c>
      <c r="E185" s="222">
        <v>193960.78700000001</v>
      </c>
      <c r="F185" s="222">
        <v>241918.552</v>
      </c>
      <c r="G185" s="222">
        <v>278216.76500000001</v>
      </c>
      <c r="H185" s="222">
        <v>294698.99200000003</v>
      </c>
    </row>
    <row r="186" spans="1:8" x14ac:dyDescent="0.25">
      <c r="A186" s="110" t="s">
        <v>53</v>
      </c>
      <c r="B186" s="110" t="s">
        <v>525</v>
      </c>
      <c r="C186" s="222">
        <v>1413525.666</v>
      </c>
      <c r="D186" s="222">
        <v>1665000.0989999999</v>
      </c>
      <c r="E186" s="222">
        <v>1471714.3870000001</v>
      </c>
      <c r="F186" s="222">
        <v>2008575.571</v>
      </c>
      <c r="G186" s="222">
        <v>2434316.2390000001</v>
      </c>
      <c r="H186" s="222">
        <v>2373609.696</v>
      </c>
    </row>
    <row r="187" spans="1:8" x14ac:dyDescent="0.25">
      <c r="A187" s="110" t="s">
        <v>58</v>
      </c>
      <c r="B187" s="110" t="s">
        <v>407</v>
      </c>
      <c r="C187" s="222">
        <v>1217848.855</v>
      </c>
      <c r="D187" s="222">
        <v>1350022.2390000001</v>
      </c>
      <c r="E187" s="222">
        <v>1514372.6440000001</v>
      </c>
      <c r="F187" s="222">
        <v>1953623.007</v>
      </c>
      <c r="G187" s="222">
        <v>1854035.227</v>
      </c>
      <c r="H187" s="222">
        <v>1957812.371</v>
      </c>
    </row>
    <row r="188" spans="1:8" x14ac:dyDescent="0.25">
      <c r="A188" s="110" t="s">
        <v>516</v>
      </c>
      <c r="B188" s="110" t="s">
        <v>526</v>
      </c>
      <c r="C188" s="222">
        <v>489151.03700000001</v>
      </c>
      <c r="D188" s="222">
        <v>521531.13500000001</v>
      </c>
      <c r="E188" s="222">
        <v>627305.44900000002</v>
      </c>
      <c r="F188" s="222">
        <v>752415.03200000001</v>
      </c>
      <c r="G188" s="222">
        <v>662334.20400000003</v>
      </c>
      <c r="H188" s="222">
        <v>701432.18099999998</v>
      </c>
    </row>
    <row r="189" spans="1:8" x14ac:dyDescent="0.25">
      <c r="A189" s="110" t="s">
        <v>83</v>
      </c>
      <c r="B189" s="110" t="s">
        <v>424</v>
      </c>
      <c r="C189" s="222">
        <v>854192.03099999996</v>
      </c>
      <c r="D189" s="222">
        <v>959549.44400000002</v>
      </c>
      <c r="E189" s="222">
        <v>846439.40399999998</v>
      </c>
      <c r="F189" s="222">
        <v>1064845.436</v>
      </c>
      <c r="G189" s="222">
        <v>1301956.0919999999</v>
      </c>
      <c r="H189" s="222">
        <v>1669736.301</v>
      </c>
    </row>
    <row r="190" spans="1:8" x14ac:dyDescent="0.25">
      <c r="A190" s="110" t="s">
        <v>16</v>
      </c>
      <c r="B190" s="110" t="s">
        <v>436</v>
      </c>
      <c r="C190" s="222">
        <v>925299.375</v>
      </c>
      <c r="D190" s="222">
        <v>653739.73699999996</v>
      </c>
      <c r="E190" s="222">
        <v>717652.85400000005</v>
      </c>
      <c r="F190" s="222">
        <v>894049.57299999997</v>
      </c>
      <c r="G190" s="222">
        <v>956063.44099999999</v>
      </c>
      <c r="H190" s="222">
        <v>955154.92</v>
      </c>
    </row>
    <row r="191" spans="1:8" x14ac:dyDescent="0.25">
      <c r="A191" s="110" t="s">
        <v>68</v>
      </c>
      <c r="B191" s="110" t="s">
        <v>433</v>
      </c>
      <c r="C191" s="222">
        <v>2534783.108</v>
      </c>
      <c r="D191" s="222">
        <v>2102862.9909999999</v>
      </c>
      <c r="E191" s="222">
        <v>2321728.19</v>
      </c>
      <c r="F191" s="222">
        <v>3365716.51</v>
      </c>
      <c r="G191" s="222">
        <v>3842164.733</v>
      </c>
      <c r="H191" s="222">
        <v>4224529.057</v>
      </c>
    </row>
    <row r="192" spans="1:8" x14ac:dyDescent="0.25">
      <c r="A192" s="110" t="s">
        <v>84</v>
      </c>
      <c r="B192" s="110" t="s">
        <v>405</v>
      </c>
      <c r="C192" s="222">
        <v>979994.94200000004</v>
      </c>
      <c r="D192" s="222">
        <v>735078.85699999996</v>
      </c>
      <c r="E192" s="222">
        <v>1450106.412</v>
      </c>
      <c r="F192" s="222">
        <v>1441161.632</v>
      </c>
      <c r="G192" s="222">
        <v>752800.07700000005</v>
      </c>
      <c r="H192" s="222">
        <v>811251.06799999997</v>
      </c>
    </row>
    <row r="193" spans="1:8" x14ac:dyDescent="0.25">
      <c r="A193" s="110" t="s">
        <v>96</v>
      </c>
      <c r="B193" s="110" t="s">
        <v>416</v>
      </c>
      <c r="C193" s="222">
        <v>2584320.548</v>
      </c>
      <c r="D193" s="222">
        <v>395777.71500000003</v>
      </c>
      <c r="E193" s="222">
        <v>422955.163</v>
      </c>
      <c r="F193" s="222">
        <v>512683.75599999999</v>
      </c>
      <c r="G193" s="222">
        <v>479412.28700000001</v>
      </c>
      <c r="H193" s="222">
        <v>521310.31400000001</v>
      </c>
    </row>
    <row r="194" spans="1:8" x14ac:dyDescent="0.25">
      <c r="A194" s="110" t="s">
        <v>51</v>
      </c>
      <c r="B194" s="110" t="s">
        <v>441</v>
      </c>
      <c r="C194" s="222">
        <v>302185.57799999998</v>
      </c>
      <c r="D194" s="222">
        <v>219753.269</v>
      </c>
      <c r="E194" s="222">
        <v>2121283.3330000001</v>
      </c>
      <c r="F194" s="222">
        <v>361903.43699999998</v>
      </c>
      <c r="G194" s="222">
        <v>490433.69900000002</v>
      </c>
      <c r="H194" s="222">
        <v>1061360.635</v>
      </c>
    </row>
    <row r="195" spans="1:8" x14ac:dyDescent="0.25">
      <c r="A195" s="110" t="s">
        <v>77</v>
      </c>
      <c r="B195" s="110" t="s">
        <v>442</v>
      </c>
      <c r="C195" s="222">
        <v>1998480.406</v>
      </c>
      <c r="D195" s="222">
        <v>1246422.5390000001</v>
      </c>
      <c r="E195" s="222">
        <v>1423525.98</v>
      </c>
      <c r="F195" s="222">
        <v>1684591.5190000001</v>
      </c>
      <c r="G195" s="222">
        <v>1765240.719</v>
      </c>
      <c r="H195" s="222">
        <v>1812312.9310000001</v>
      </c>
    </row>
  </sheetData>
  <mergeCells count="14">
    <mergeCell ref="D18:D19"/>
    <mergeCell ref="E18:E19"/>
    <mergeCell ref="F18:F19"/>
    <mergeCell ref="G18:G19"/>
    <mergeCell ref="A44:A45"/>
    <mergeCell ref="B44:B45"/>
    <mergeCell ref="A18:A19"/>
    <mergeCell ref="B18:B19"/>
    <mergeCell ref="C18:C19"/>
    <mergeCell ref="C44:C45"/>
    <mergeCell ref="D44:D45"/>
    <mergeCell ref="E44:E45"/>
    <mergeCell ref="F44:F45"/>
    <mergeCell ref="G44:G4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2D99EC-74DF-4BE8-BE31-91BF5E200C5E}">
  <ds:schemaRefs>
    <ds:schemaRef ds:uri="http://purl.org/dc/elements/1.1/"/>
    <ds:schemaRef ds:uri="http://purl.org/dc/terms/"/>
    <ds:schemaRef ds:uri="http://schemas.microsoft.com/office/2006/documentManagement/type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 ds:uri="57b417f7-d786-4243-a30f-6aa963038fea"/>
  </ds:schemaRefs>
</ds:datastoreItem>
</file>

<file path=customXml/itemProps2.xml><?xml version="1.0" encoding="utf-8"?>
<ds:datastoreItem xmlns:ds="http://schemas.openxmlformats.org/officeDocument/2006/customXml" ds:itemID="{94D28F8B-0BE7-4999-9481-2BC253A80F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417f7-d786-4243-a30f-6aa963038f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4DA1A4-EB93-4723-836F-3B52E7A26E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VERSION</vt:lpstr>
      <vt:lpstr>X by product</vt:lpstr>
      <vt:lpstr>X by market</vt:lpstr>
      <vt:lpstr>X graphs</vt:lpstr>
      <vt:lpstr>M by product</vt:lpstr>
      <vt:lpstr>M by supplier</vt:lpstr>
      <vt:lpstr>M graphs</vt:lpstr>
      <vt:lpstr>Diversification &amp; quality</vt:lpstr>
      <vt:lpstr>RCA</vt:lpstr>
      <vt:lpstr>Value added indicators</vt:lpstr>
      <vt:lpstr>DVA-FVA graphs</vt:lpstr>
      <vt:lpstr>X of goods &amp; services</vt:lpstr>
      <vt:lpstr>Sectoral services X</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Kennan</dc:creator>
  <cp:lastModifiedBy>jkennan</cp:lastModifiedBy>
  <dcterms:created xsi:type="dcterms:W3CDTF">2014-11-21T11:46:13Z</dcterms:created>
  <dcterms:modified xsi:type="dcterms:W3CDTF">2015-05-21T16:35:01Z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