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harts/chart11.xml" ContentType="application/vnd.openxmlformats-officedocument.drawingml.chart+xml"/>
  <Override PartName="/xl/drawings/drawing6.xml" ContentType="application/vnd.openxmlformats-officedocument.drawing+xml"/>
  <Override PartName="/xl/charts/chart12.xml" ContentType="application/vnd.openxmlformats-officedocument.drawingml.chart+xml"/>
  <Override PartName="/xl/drawings/drawing7.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8.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44" windowWidth="11808" windowHeight="5724" tabRatio="985"/>
  </bookViews>
  <sheets>
    <sheet name="VERSION" sheetId="9" r:id="rId1"/>
    <sheet name="GVA-productivity1" sheetId="1" r:id="rId2"/>
    <sheet name="Rel. prod. cf employment1" sheetId="2" r:id="rId3"/>
    <sheet name="Decomp. of prod change1" sheetId="3" r:id="rId4"/>
    <sheet name="Productivity gaps1" sheetId="4" r:id="rId5"/>
    <sheet name="GVA-productivity2" sheetId="10" r:id="rId6"/>
    <sheet name="Rel. prod. cf employment2" sheetId="11" r:id="rId7"/>
    <sheet name="Decomp. of prod change2" sheetId="12" r:id="rId8"/>
    <sheet name="Productivity gaps2" sheetId="13" r:id="rId9"/>
    <sheet name="Sectoral employ by sex" sheetId="14" r:id="rId10"/>
    <sheet name="Emp by sex" sheetId="7" r:id="rId11"/>
    <sheet name="Wages (ILO)" sheetId="8" r:id="rId12"/>
  </sheets>
  <externalReferences>
    <externalReference r:id="rId13"/>
  </externalReferences>
  <definedNames>
    <definedName name="_xlnm._FilterDatabase" localSheetId="1" hidden="1">'GVA-productivity1'!$A$9:$AE$30</definedName>
    <definedName name="_xlnm._FilterDatabase" localSheetId="11" hidden="1">'Wages (ILO)'!$A$7:$P$7</definedName>
    <definedName name="Decomposition_of_labour_productivity_change" localSheetId="1">'GVA-productivity1'!#REF!</definedName>
    <definedName name="Labour_productivity" localSheetId="1">'GVA-productivity1'!$L$7</definedName>
    <definedName name="Labour_productivity_levels_and_change_over_time" localSheetId="1">'GVA-productivity1'!#REF!</definedName>
    <definedName name="Persons_engaged" localSheetId="1">'GVA-productivity1'!$H$7</definedName>
    <definedName name="Productivity_gaps" localSheetId="1">'GVA-productivity1'!#REF!</definedName>
    <definedName name="Relative_productivity_and_changes_in_employment" localSheetId="1">'GVA-productivity1'!#REF!</definedName>
    <definedName name="Relative_productivity_levels" localSheetId="1">'GVA-productivity1'!#REF!</definedName>
    <definedName name="VA_constant_2005" localSheetId="1">'GVA-productivity1'!$C$7</definedName>
    <definedName name="VA_current" localSheetId="1">'GVA-productivity1'!#REF!</definedName>
  </definedNames>
  <calcPr calcId="145621" calcOnSave="0"/>
</workbook>
</file>

<file path=xl/calcChain.xml><?xml version="1.0" encoding="utf-8"?>
<calcChain xmlns="http://schemas.openxmlformats.org/spreadsheetml/2006/main">
  <c r="D43" i="12" l="1"/>
  <c r="C18" i="12"/>
  <c r="B15" i="12"/>
  <c r="E63" i="11"/>
  <c r="D63" i="11"/>
  <c r="E62" i="11"/>
  <c r="D62" i="11"/>
  <c r="E61" i="11"/>
  <c r="D61" i="11"/>
  <c r="E60" i="11"/>
  <c r="D60" i="11"/>
  <c r="E59" i="11"/>
  <c r="D59" i="11"/>
  <c r="E58" i="11"/>
  <c r="D58" i="11"/>
  <c r="E57" i="11"/>
  <c r="E65" i="11" s="1"/>
  <c r="D57" i="11"/>
  <c r="E46" i="11"/>
  <c r="D46" i="11"/>
  <c r="E45" i="11"/>
  <c r="D45" i="11"/>
  <c r="E44" i="11"/>
  <c r="D44" i="11"/>
  <c r="E43" i="11"/>
  <c r="D43" i="11"/>
  <c r="E42" i="11"/>
  <c r="D42" i="11"/>
  <c r="E41" i="11"/>
  <c r="D41" i="11"/>
  <c r="D48" i="11" s="1"/>
  <c r="E40" i="11"/>
  <c r="E48" i="11" s="1"/>
  <c r="D40" i="11"/>
  <c r="E29" i="11"/>
  <c r="D29" i="11"/>
  <c r="E28" i="11"/>
  <c r="D28" i="11"/>
  <c r="E27" i="11"/>
  <c r="D27" i="11"/>
  <c r="E26" i="11"/>
  <c r="D26" i="11"/>
  <c r="E25" i="11"/>
  <c r="D25" i="11"/>
  <c r="E24" i="11"/>
  <c r="D24" i="11"/>
  <c r="D31" i="11" s="1"/>
  <c r="E23" i="11"/>
  <c r="E31" i="11" s="1"/>
  <c r="D23" i="11"/>
  <c r="D14" i="11"/>
  <c r="E12" i="11"/>
  <c r="D12" i="11"/>
  <c r="E11" i="11"/>
  <c r="D11" i="11"/>
  <c r="E10" i="11"/>
  <c r="D10" i="11"/>
  <c r="E9" i="11"/>
  <c r="D9" i="11"/>
  <c r="E8" i="11"/>
  <c r="D8" i="11"/>
  <c r="E7" i="11"/>
  <c r="D7" i="11"/>
  <c r="E6" i="11"/>
  <c r="E14" i="11" s="1"/>
  <c r="D6" i="11"/>
  <c r="I80" i="10"/>
  <c r="I81" i="10" s="1"/>
  <c r="I82" i="10" s="1"/>
  <c r="I83" i="10" s="1"/>
  <c r="I84" i="10" s="1"/>
  <c r="I85" i="10" s="1"/>
  <c r="I86" i="10" s="1"/>
  <c r="I87" i="10" s="1"/>
  <c r="I88" i="10" s="1"/>
  <c r="I89" i="10" s="1"/>
  <c r="I90" i="10" s="1"/>
  <c r="I91" i="10" s="1"/>
  <c r="I92" i="10" s="1"/>
  <c r="I93" i="10" s="1"/>
  <c r="I94" i="10" s="1"/>
  <c r="I95" i="10" s="1"/>
  <c r="I96" i="10" s="1"/>
  <c r="I97" i="10" s="1"/>
  <c r="I98" i="10" s="1"/>
  <c r="I99" i="10" s="1"/>
  <c r="I100" i="10" s="1"/>
  <c r="I101" i="10" s="1"/>
  <c r="K75" i="10"/>
  <c r="B18" i="12" s="1"/>
  <c r="F18" i="12" s="1"/>
  <c r="H75" i="10"/>
  <c r="G75" i="10"/>
  <c r="J74" i="10"/>
  <c r="I74" i="10"/>
  <c r="E74" i="10"/>
  <c r="L73" i="10"/>
  <c r="B26" i="12" s="1"/>
  <c r="J73" i="10"/>
  <c r="I72" i="10"/>
  <c r="J70" i="10"/>
  <c r="H70" i="10"/>
  <c r="E70" i="10"/>
  <c r="L69" i="10"/>
  <c r="B22" i="12" s="1"/>
  <c r="G69" i="10"/>
  <c r="I61" i="10"/>
  <c r="N75" i="10" s="1"/>
  <c r="B48" i="12" s="1"/>
  <c r="H61" i="10"/>
  <c r="G61" i="10"/>
  <c r="F61" i="10"/>
  <c r="F75" i="10" s="1"/>
  <c r="E61" i="10"/>
  <c r="J75" i="10" s="1"/>
  <c r="I60" i="10"/>
  <c r="N74" i="10" s="1"/>
  <c r="B47" i="12" s="1"/>
  <c r="H60" i="10"/>
  <c r="H74" i="10" s="1"/>
  <c r="G60" i="10"/>
  <c r="F60" i="10"/>
  <c r="E60" i="10"/>
  <c r="I59" i="10"/>
  <c r="H59" i="10"/>
  <c r="G59" i="10"/>
  <c r="F59" i="10"/>
  <c r="E59" i="10"/>
  <c r="E73" i="10" s="1"/>
  <c r="I58" i="10"/>
  <c r="J72" i="10" s="1"/>
  <c r="H58" i="10"/>
  <c r="N72" i="10" s="1"/>
  <c r="B45" i="12" s="1"/>
  <c r="G58" i="10"/>
  <c r="G72" i="10" s="1"/>
  <c r="F58" i="10"/>
  <c r="K72" i="10" s="1"/>
  <c r="E58" i="10"/>
  <c r="E72" i="10" s="1"/>
  <c r="I57" i="10"/>
  <c r="N71" i="10" s="1"/>
  <c r="B44" i="12" s="1"/>
  <c r="H57" i="10"/>
  <c r="M71" i="10" s="1"/>
  <c r="B34" i="12" s="1"/>
  <c r="G57" i="10"/>
  <c r="F57" i="10"/>
  <c r="F71" i="10" s="1"/>
  <c r="E57" i="10"/>
  <c r="I56" i="10"/>
  <c r="H56" i="10"/>
  <c r="G56" i="10"/>
  <c r="F56" i="10"/>
  <c r="E56" i="10"/>
  <c r="I55" i="10"/>
  <c r="H55" i="10"/>
  <c r="G55" i="10"/>
  <c r="F55" i="10"/>
  <c r="E55" i="10"/>
  <c r="E69" i="10" s="1"/>
  <c r="I50" i="10"/>
  <c r="E64" i="11" s="1"/>
  <c r="H50" i="10"/>
  <c r="G50" i="10"/>
  <c r="F50" i="10"/>
  <c r="E50" i="10"/>
  <c r="D13" i="11" s="1"/>
  <c r="O48" i="10"/>
  <c r="M48" i="10"/>
  <c r="K48" i="10"/>
  <c r="F12" i="11" s="1"/>
  <c r="O47" i="10"/>
  <c r="L47" i="10"/>
  <c r="K47" i="10"/>
  <c r="O46" i="10"/>
  <c r="M46" i="10"/>
  <c r="L46" i="10"/>
  <c r="K46" i="10"/>
  <c r="O45" i="10"/>
  <c r="M45" i="10"/>
  <c r="K45" i="10"/>
  <c r="F9" i="11" s="1"/>
  <c r="O44" i="10"/>
  <c r="M44" i="10"/>
  <c r="K44" i="10"/>
  <c r="O43" i="10"/>
  <c r="K43" i="10"/>
  <c r="O42" i="10"/>
  <c r="M42" i="10"/>
  <c r="K42" i="10"/>
  <c r="I37" i="10"/>
  <c r="H37" i="10"/>
  <c r="G37" i="10"/>
  <c r="F37" i="10"/>
  <c r="L33" i="10" s="1"/>
  <c r="E37" i="10"/>
  <c r="D37" i="10"/>
  <c r="M35" i="10"/>
  <c r="J35" i="10"/>
  <c r="O34" i="10"/>
  <c r="N34" i="10"/>
  <c r="M34" i="10"/>
  <c r="K34" i="10"/>
  <c r="J34" i="10"/>
  <c r="M33" i="10"/>
  <c r="J33" i="10"/>
  <c r="O32" i="10"/>
  <c r="N32" i="10"/>
  <c r="M32" i="10"/>
  <c r="L32" i="10"/>
  <c r="K32" i="10"/>
  <c r="J32" i="10"/>
  <c r="M31" i="10"/>
  <c r="J31" i="10"/>
  <c r="O30" i="10"/>
  <c r="N30" i="10"/>
  <c r="M30" i="10"/>
  <c r="K30" i="10"/>
  <c r="J30" i="10"/>
  <c r="M29" i="10"/>
  <c r="M37" i="10" s="1"/>
  <c r="J29" i="10"/>
  <c r="J37" i="10" s="1"/>
  <c r="O28" i="10"/>
  <c r="N28" i="10"/>
  <c r="M28" i="10"/>
  <c r="L28" i="10"/>
  <c r="K28" i="10"/>
  <c r="J28" i="10"/>
  <c r="I23" i="10"/>
  <c r="O20" i="10" s="1"/>
  <c r="H23" i="10"/>
  <c r="N19" i="10" s="1"/>
  <c r="G23" i="10"/>
  <c r="F23" i="10"/>
  <c r="L21" i="10" s="1"/>
  <c r="E23" i="10"/>
  <c r="K20" i="10" s="1"/>
  <c r="D23" i="10"/>
  <c r="J20" i="10" s="1"/>
  <c r="M21" i="10"/>
  <c r="M20" i="10"/>
  <c r="L20" i="10"/>
  <c r="M19" i="10"/>
  <c r="O18" i="10"/>
  <c r="N18" i="10"/>
  <c r="M18" i="10"/>
  <c r="L18" i="10"/>
  <c r="K18" i="10"/>
  <c r="J18" i="10"/>
  <c r="M17" i="10"/>
  <c r="J17" i="10"/>
  <c r="M16" i="10"/>
  <c r="L16" i="10"/>
  <c r="M15" i="10"/>
  <c r="M23" i="10" s="1"/>
  <c r="O14" i="10"/>
  <c r="N14" i="10"/>
  <c r="M14" i="10"/>
  <c r="L14" i="10"/>
  <c r="K14" i="10"/>
  <c r="J14" i="10"/>
  <c r="L23" i="10" l="1"/>
  <c r="J21" i="10"/>
  <c r="C12" i="12"/>
  <c r="F6" i="11"/>
  <c r="F14" i="11" s="1"/>
  <c r="C14" i="12"/>
  <c r="F8" i="11"/>
  <c r="G62" i="11"/>
  <c r="D47" i="12"/>
  <c r="E47" i="11"/>
  <c r="D64" i="11"/>
  <c r="N46" i="10"/>
  <c r="N42" i="10"/>
  <c r="E71" i="10"/>
  <c r="G71" i="10"/>
  <c r="J15" i="10"/>
  <c r="J23" i="10" s="1"/>
  <c r="J16" i="10"/>
  <c r="N16" i="10"/>
  <c r="J19" i="10"/>
  <c r="N20" i="10"/>
  <c r="L30" i="10"/>
  <c r="L34" i="10"/>
  <c r="H63" i="10"/>
  <c r="N57" i="10" s="1"/>
  <c r="C42" i="11" s="1"/>
  <c r="D22" i="12"/>
  <c r="C32" i="12"/>
  <c r="F40" i="11"/>
  <c r="G23" i="11"/>
  <c r="N43" i="10"/>
  <c r="N44" i="10"/>
  <c r="F43" i="11"/>
  <c r="D25" i="12"/>
  <c r="C35" i="12"/>
  <c r="D16" i="12"/>
  <c r="C26" i="12"/>
  <c r="G10" i="11"/>
  <c r="B10" i="11" s="1"/>
  <c r="C27" i="12"/>
  <c r="F28" i="11"/>
  <c r="D17" i="12"/>
  <c r="G11" i="11"/>
  <c r="G29" i="11"/>
  <c r="F46" i="11"/>
  <c r="D28" i="12"/>
  <c r="D30" i="11"/>
  <c r="E13" i="11"/>
  <c r="L48" i="10"/>
  <c r="L44" i="10"/>
  <c r="K50" i="10"/>
  <c r="I69" i="10"/>
  <c r="N69" i="10"/>
  <c r="B42" i="12" s="1"/>
  <c r="N56" i="10"/>
  <c r="C41" i="11" s="1"/>
  <c r="I73" i="10"/>
  <c r="N73" i="10"/>
  <c r="B46" i="12" s="1"/>
  <c r="M70" i="10"/>
  <c r="B33" i="12" s="1"/>
  <c r="G26" i="11"/>
  <c r="L15" i="10"/>
  <c r="K16" i="10"/>
  <c r="K23" i="10" s="1"/>
  <c r="O16" i="10"/>
  <c r="N17" i="10"/>
  <c r="L19" i="10"/>
  <c r="N21" i="10"/>
  <c r="N29" i="10"/>
  <c r="N37" i="10" s="1"/>
  <c r="L31" i="10"/>
  <c r="N33" i="10"/>
  <c r="L35" i="10"/>
  <c r="E63" i="10"/>
  <c r="K57" i="10" s="1"/>
  <c r="K35" i="10"/>
  <c r="K33" i="10"/>
  <c r="K31" i="10"/>
  <c r="K29" i="10"/>
  <c r="K37" i="10" s="1"/>
  <c r="O35" i="10"/>
  <c r="O33" i="10"/>
  <c r="O31" i="10"/>
  <c r="O37" i="10" s="1"/>
  <c r="O29" i="10"/>
  <c r="D42" i="12"/>
  <c r="G57" i="11"/>
  <c r="C6" i="13"/>
  <c r="C12" i="13"/>
  <c r="G58" i="11"/>
  <c r="C10" i="13"/>
  <c r="G59" i="11"/>
  <c r="D44" i="12"/>
  <c r="N45" i="10"/>
  <c r="D26" i="12"/>
  <c r="C36" i="12"/>
  <c r="G27" i="11"/>
  <c r="B27" i="11" s="1"/>
  <c r="F44" i="11"/>
  <c r="N47" i="10"/>
  <c r="N48" i="10"/>
  <c r="E30" i="11"/>
  <c r="D47" i="11"/>
  <c r="M47" i="10"/>
  <c r="M43" i="10"/>
  <c r="K69" i="10"/>
  <c r="B12" i="12" s="1"/>
  <c r="F12" i="12" s="1"/>
  <c r="F69" i="10"/>
  <c r="K55" i="10"/>
  <c r="N70" i="10"/>
  <c r="B43" i="12" s="1"/>
  <c r="L58" i="10"/>
  <c r="C9" i="11" s="1"/>
  <c r="K73" i="10"/>
  <c r="B16" i="12" s="1"/>
  <c r="F73" i="10"/>
  <c r="K59" i="10"/>
  <c r="K74" i="10"/>
  <c r="B17" i="12" s="1"/>
  <c r="L60" i="10"/>
  <c r="C11" i="11" s="1"/>
  <c r="F74" i="10"/>
  <c r="L75" i="10"/>
  <c r="B28" i="12" s="1"/>
  <c r="F72" i="10"/>
  <c r="G73" i="10"/>
  <c r="C13" i="12"/>
  <c r="F7" i="11"/>
  <c r="D46" i="12"/>
  <c r="G61" i="11"/>
  <c r="C7" i="13"/>
  <c r="G63" i="11"/>
  <c r="C11" i="13"/>
  <c r="D48" i="12"/>
  <c r="K70" i="10"/>
  <c r="B13" i="12" s="1"/>
  <c r="F13" i="12" s="1"/>
  <c r="F70" i="10"/>
  <c r="I71" i="10"/>
  <c r="J71" i="10"/>
  <c r="M72" i="10"/>
  <c r="B35" i="12" s="1"/>
  <c r="H72" i="10"/>
  <c r="N58" i="10"/>
  <c r="C43" i="11" s="1"/>
  <c r="F63" i="10"/>
  <c r="H71" i="10"/>
  <c r="C38" i="12"/>
  <c r="C9" i="13"/>
  <c r="N15" i="10"/>
  <c r="N23" i="10" s="1"/>
  <c r="L17" i="10"/>
  <c r="K21" i="10"/>
  <c r="K19" i="10"/>
  <c r="K17" i="10"/>
  <c r="K15" i="10"/>
  <c r="O21" i="10"/>
  <c r="O19" i="10"/>
  <c r="O17" i="10"/>
  <c r="O23" i="10" s="1"/>
  <c r="O15" i="10"/>
  <c r="L29" i="10"/>
  <c r="L37" i="10" s="1"/>
  <c r="N31" i="10"/>
  <c r="N35" i="10"/>
  <c r="L42" i="10"/>
  <c r="L43" i="10"/>
  <c r="D24" i="12"/>
  <c r="C34" i="12"/>
  <c r="F34" i="12" s="1"/>
  <c r="F42" i="11"/>
  <c r="G25" i="11"/>
  <c r="L45" i="10"/>
  <c r="C16" i="12"/>
  <c r="F10" i="11"/>
  <c r="C17" i="12"/>
  <c r="F11" i="11"/>
  <c r="O50" i="10"/>
  <c r="M69" i="10"/>
  <c r="B32" i="12" s="1"/>
  <c r="F32" i="12" s="1"/>
  <c r="H69" i="10"/>
  <c r="N55" i="10"/>
  <c r="C40" i="11" s="1"/>
  <c r="G70" i="10"/>
  <c r="L70" i="10"/>
  <c r="B23" i="12" s="1"/>
  <c r="L56" i="10"/>
  <c r="C7" i="11" s="1"/>
  <c r="L71" i="10"/>
  <c r="B24" i="12" s="1"/>
  <c r="L57" i="10"/>
  <c r="C8" i="11" s="1"/>
  <c r="M73" i="10"/>
  <c r="B36" i="12" s="1"/>
  <c r="F36" i="12" s="1"/>
  <c r="H73" i="10"/>
  <c r="N59" i="10"/>
  <c r="C44" i="11" s="1"/>
  <c r="I63" i="10"/>
  <c r="O59" i="10" s="1"/>
  <c r="J69" i="10"/>
  <c r="K71" i="10"/>
  <c r="B14" i="12" s="1"/>
  <c r="F14" i="12" s="1"/>
  <c r="L72" i="10"/>
  <c r="B25" i="12" s="1"/>
  <c r="F26" i="12"/>
  <c r="M74" i="10"/>
  <c r="B37" i="12" s="1"/>
  <c r="F27" i="11"/>
  <c r="G63" i="10"/>
  <c r="C8" i="13"/>
  <c r="D45" i="12"/>
  <c r="G60" i="11"/>
  <c r="M75" i="10"/>
  <c r="B38" i="12" s="1"/>
  <c r="N61" i="10"/>
  <c r="C46" i="11" s="1"/>
  <c r="I70" i="10"/>
  <c r="D65" i="11"/>
  <c r="L74" i="10"/>
  <c r="B27" i="12" s="1"/>
  <c r="C15" i="12"/>
  <c r="F15" i="12" s="1"/>
  <c r="G74" i="10"/>
  <c r="E75" i="10"/>
  <c r="I75" i="10"/>
  <c r="D7" i="13" l="1"/>
  <c r="F7" i="13" s="1"/>
  <c r="C61" i="11"/>
  <c r="B29" i="11"/>
  <c r="F27" i="12"/>
  <c r="O60" i="10"/>
  <c r="L77" i="10"/>
  <c r="B29" i="12" s="1"/>
  <c r="G77" i="10"/>
  <c r="M60" i="10"/>
  <c r="C28" i="11" s="1"/>
  <c r="M59" i="10"/>
  <c r="C27" i="11" s="1"/>
  <c r="M58" i="10"/>
  <c r="C26" i="11" s="1"/>
  <c r="M63" i="10"/>
  <c r="C30" i="11" s="1"/>
  <c r="M57" i="10"/>
  <c r="C25" i="11" s="1"/>
  <c r="M56" i="10"/>
  <c r="C24" i="11" s="1"/>
  <c r="M55" i="10"/>
  <c r="C23" i="11" s="1"/>
  <c r="F25" i="12"/>
  <c r="C23" i="12"/>
  <c r="F23" i="12" s="1"/>
  <c r="F24" i="11"/>
  <c r="G7" i="11"/>
  <c r="B7" i="11" s="1"/>
  <c r="D13" i="12"/>
  <c r="E13" i="12" s="1"/>
  <c r="F35" i="12"/>
  <c r="C33" i="12"/>
  <c r="F33" i="12" s="1"/>
  <c r="F39" i="12" s="1"/>
  <c r="B7" i="12" s="1"/>
  <c r="F41" i="11"/>
  <c r="D23" i="12"/>
  <c r="E23" i="12" s="1"/>
  <c r="G24" i="11"/>
  <c r="B24" i="11" s="1"/>
  <c r="M50" i="10"/>
  <c r="G46" i="11"/>
  <c r="B46" i="11" s="1"/>
  <c r="F63" i="11"/>
  <c r="D38" i="12"/>
  <c r="E38" i="12" s="1"/>
  <c r="C48" i="12"/>
  <c r="F48" i="12" s="1"/>
  <c r="E6" i="13"/>
  <c r="C13" i="13"/>
  <c r="O55" i="10"/>
  <c r="D14" i="12"/>
  <c r="E14" i="12" s="1"/>
  <c r="C24" i="12"/>
  <c r="F24" i="12" s="1"/>
  <c r="G8" i="11"/>
  <c r="B8" i="11" s="1"/>
  <c r="F25" i="11"/>
  <c r="B25" i="11" s="1"/>
  <c r="E17" i="12"/>
  <c r="B60" i="11"/>
  <c r="D12" i="12"/>
  <c r="E12" i="12" s="1"/>
  <c r="C22" i="12"/>
  <c r="F22" i="12" s="1"/>
  <c r="G6" i="11"/>
  <c r="F23" i="11"/>
  <c r="L50" i="10"/>
  <c r="K77" i="10"/>
  <c r="B19" i="12" s="1"/>
  <c r="L63" i="10"/>
  <c r="C13" i="11" s="1"/>
  <c r="F77" i="10"/>
  <c r="L89" i="10"/>
  <c r="L90" i="10" s="1"/>
  <c r="L91" i="10" s="1"/>
  <c r="L92" i="10" s="1"/>
  <c r="L93" i="10" s="1"/>
  <c r="L78" i="10" s="1"/>
  <c r="L61" i="10"/>
  <c r="C12" i="11" s="1"/>
  <c r="L59" i="10"/>
  <c r="C10" i="11" s="1"/>
  <c r="L55" i="10"/>
  <c r="C6" i="11" s="1"/>
  <c r="C37" i="12"/>
  <c r="F37" i="12" s="1"/>
  <c r="F45" i="11"/>
  <c r="F48" i="11" s="1"/>
  <c r="D27" i="12"/>
  <c r="E27" i="12" s="1"/>
  <c r="G28" i="11"/>
  <c r="B28" i="11" s="1"/>
  <c r="C47" i="12"/>
  <c r="F47" i="12" s="1"/>
  <c r="F62" i="11"/>
  <c r="D37" i="12"/>
  <c r="E37" i="12" s="1"/>
  <c r="G45" i="11"/>
  <c r="E26" i="12"/>
  <c r="B57" i="11"/>
  <c r="G65" i="11"/>
  <c r="G12" i="11"/>
  <c r="B12" i="11" s="1"/>
  <c r="D18" i="12"/>
  <c r="E18" i="12" s="1"/>
  <c r="C28" i="12"/>
  <c r="F28" i="12" s="1"/>
  <c r="F29" i="11"/>
  <c r="E16" i="12"/>
  <c r="G42" i="11"/>
  <c r="B42" i="11" s="1"/>
  <c r="D34" i="12"/>
  <c r="E34" i="12" s="1"/>
  <c r="F59" i="11"/>
  <c r="B59" i="11" s="1"/>
  <c r="C44" i="12"/>
  <c r="F44" i="12" s="1"/>
  <c r="D49" i="12"/>
  <c r="G64" i="11"/>
  <c r="F60" i="11"/>
  <c r="D35" i="12"/>
  <c r="E35" i="12" s="1"/>
  <c r="G43" i="11"/>
  <c r="B43" i="11" s="1"/>
  <c r="C45" i="12"/>
  <c r="F45" i="12" s="1"/>
  <c r="C43" i="12"/>
  <c r="E43" i="12" s="1"/>
  <c r="F58" i="11"/>
  <c r="B58" i="11" s="1"/>
  <c r="G41" i="11"/>
  <c r="B41" i="11" s="1"/>
  <c r="D33" i="12"/>
  <c r="D32" i="12"/>
  <c r="E32" i="12" s="1"/>
  <c r="C42" i="12"/>
  <c r="E42" i="12" s="1"/>
  <c r="G40" i="11"/>
  <c r="F57" i="11"/>
  <c r="N50" i="10"/>
  <c r="F38" i="12"/>
  <c r="N77" i="10"/>
  <c r="B49" i="12" s="1"/>
  <c r="J77" i="10"/>
  <c r="J80" i="10" s="1"/>
  <c r="J81" i="10" s="1"/>
  <c r="J82" i="10" s="1"/>
  <c r="J83" i="10" s="1"/>
  <c r="J84" i="10" s="1"/>
  <c r="J85" i="10" s="1"/>
  <c r="J86" i="10" s="1"/>
  <c r="J87" i="10" s="1"/>
  <c r="J88" i="10" s="1"/>
  <c r="J89" i="10" s="1"/>
  <c r="J90" i="10" s="1"/>
  <c r="J91" i="10" s="1"/>
  <c r="J92" i="10" s="1"/>
  <c r="J93" i="10" s="1"/>
  <c r="J94" i="10" s="1"/>
  <c r="J95" i="10" s="1"/>
  <c r="J96" i="10" s="1"/>
  <c r="J97" i="10" s="1"/>
  <c r="J98" i="10" s="1"/>
  <c r="J99" i="10" s="1"/>
  <c r="J100" i="10" s="1"/>
  <c r="J101" i="10" s="1"/>
  <c r="J78" i="10" s="1"/>
  <c r="O58" i="10"/>
  <c r="O63" i="10"/>
  <c r="C64" i="11" s="1"/>
  <c r="O61" i="10"/>
  <c r="O56" i="10"/>
  <c r="I77" i="10"/>
  <c r="D15" i="12"/>
  <c r="E15" i="12" s="1"/>
  <c r="F26" i="11"/>
  <c r="B26" i="11" s="1"/>
  <c r="G9" i="11"/>
  <c r="B9" i="11" s="1"/>
  <c r="C25" i="12"/>
  <c r="E24" i="12"/>
  <c r="B63" i="11"/>
  <c r="M61" i="10"/>
  <c r="C29" i="11" s="1"/>
  <c r="F17" i="12"/>
  <c r="F16" i="12"/>
  <c r="F43" i="12"/>
  <c r="F19" i="12"/>
  <c r="B5" i="12" s="1"/>
  <c r="K63" i="10"/>
  <c r="K61" i="10"/>
  <c r="E77" i="10"/>
  <c r="K56" i="10"/>
  <c r="K60" i="10"/>
  <c r="K80" i="10"/>
  <c r="K81" i="10" s="1"/>
  <c r="K82" i="10" s="1"/>
  <c r="K83" i="10" s="1"/>
  <c r="K84" i="10" s="1"/>
  <c r="K85" i="10" s="1"/>
  <c r="K86" i="10" s="1"/>
  <c r="K87" i="10" s="1"/>
  <c r="K88" i="10" s="1"/>
  <c r="K78" i="10" s="1"/>
  <c r="K58" i="10"/>
  <c r="C19" i="12"/>
  <c r="F13" i="11"/>
  <c r="B11" i="11"/>
  <c r="E25" i="12"/>
  <c r="G31" i="11"/>
  <c r="B23" i="11"/>
  <c r="H77" i="10"/>
  <c r="N63" i="10"/>
  <c r="C47" i="11" s="1"/>
  <c r="N60" i="10"/>
  <c r="C45" i="11" s="1"/>
  <c r="M77" i="10"/>
  <c r="B39" i="12" s="1"/>
  <c r="O57" i="10"/>
  <c r="D36" i="12"/>
  <c r="E36" i="12" s="1"/>
  <c r="C46" i="12"/>
  <c r="F46" i="12" s="1"/>
  <c r="G44" i="11"/>
  <c r="B44" i="11" s="1"/>
  <c r="F61" i="11"/>
  <c r="B61" i="11" s="1"/>
  <c r="B62" i="11"/>
  <c r="D8" i="13" l="1"/>
  <c r="F8" i="13" s="1"/>
  <c r="C60" i="11"/>
  <c r="G48" i="11"/>
  <c r="B40" i="11"/>
  <c r="E46" i="12"/>
  <c r="D9" i="13"/>
  <c r="F9" i="13" s="1"/>
  <c r="C62" i="11"/>
  <c r="D10" i="13"/>
  <c r="F10" i="13" s="1"/>
  <c r="C59" i="11"/>
  <c r="C63" i="11"/>
  <c r="D11" i="13"/>
  <c r="F11" i="13" s="1"/>
  <c r="F64" i="11"/>
  <c r="D39" i="12"/>
  <c r="C49" i="12"/>
  <c r="E49" i="12" s="1"/>
  <c r="G47" i="11"/>
  <c r="B47" i="11" s="1"/>
  <c r="E48" i="12"/>
  <c r="F31" i="11"/>
  <c r="E7" i="13"/>
  <c r="H10" i="13"/>
  <c r="H9" i="13"/>
  <c r="H8" i="13" s="1"/>
  <c r="C6" i="12"/>
  <c r="E47" i="12"/>
  <c r="C7" i="12"/>
  <c r="N99" i="10"/>
  <c r="N100" i="10" s="1"/>
  <c r="N101" i="10" s="1"/>
  <c r="N78" i="10" s="1"/>
  <c r="E44" i="12"/>
  <c r="F65" i="11"/>
  <c r="E33" i="12"/>
  <c r="B45" i="11"/>
  <c r="C5" i="12"/>
  <c r="G14" i="11"/>
  <c r="B6" i="11"/>
  <c r="E28" i="12"/>
  <c r="M94" i="10"/>
  <c r="M95" i="10" s="1"/>
  <c r="M96" i="10" s="1"/>
  <c r="M97" i="10" s="1"/>
  <c r="M98" i="10" s="1"/>
  <c r="M78" i="10" s="1"/>
  <c r="E22" i="12"/>
  <c r="E45" i="12"/>
  <c r="F29" i="12"/>
  <c r="B6" i="12" s="1"/>
  <c r="D6" i="13"/>
  <c r="F6" i="13" s="1"/>
  <c r="C57" i="11"/>
  <c r="F47" i="11"/>
  <c r="D29" i="12"/>
  <c r="C39" i="12"/>
  <c r="G30" i="11"/>
  <c r="B30" i="11" s="1"/>
  <c r="D12" i="13"/>
  <c r="F12" i="13" s="1"/>
  <c r="C58" i="11"/>
  <c r="B64" i="11"/>
  <c r="F42" i="12"/>
  <c r="F49" i="12" s="1"/>
  <c r="B8" i="12" s="1"/>
  <c r="F30" i="11"/>
  <c r="D19" i="12"/>
  <c r="E19" i="12" s="1"/>
  <c r="C29" i="12"/>
  <c r="G13" i="11"/>
  <c r="B13" i="11" s="1"/>
  <c r="J12" i="13"/>
  <c r="J10" i="13"/>
  <c r="J11" i="13"/>
  <c r="C8" i="12" l="1"/>
  <c r="I8" i="13"/>
  <c r="I9" i="13"/>
  <c r="I7" i="13"/>
  <c r="E29" i="12"/>
  <c r="E39" i="12"/>
  <c r="L17" i="13"/>
  <c r="L18" i="13"/>
  <c r="L16" i="13"/>
  <c r="H12" i="13"/>
  <c r="E8" i="13"/>
  <c r="H13" i="13"/>
  <c r="M21" i="13"/>
  <c r="M19" i="13"/>
  <c r="M20" i="13"/>
  <c r="N23" i="13"/>
  <c r="N22" i="13"/>
  <c r="N24" i="13"/>
  <c r="O27" i="13"/>
  <c r="O25" i="13"/>
  <c r="O26" i="13"/>
  <c r="H11" i="13"/>
  <c r="K15" i="13"/>
  <c r="K13" i="13"/>
  <c r="K14" i="13"/>
  <c r="H14" i="13" l="1"/>
  <c r="H16" i="13"/>
  <c r="E9" i="13"/>
  <c r="H15" i="13"/>
  <c r="H18" i="13" l="1"/>
  <c r="H17" i="13" s="1"/>
  <c r="H19" i="13"/>
  <c r="E10" i="13"/>
  <c r="H22" i="13" l="1"/>
  <c r="E11" i="13"/>
  <c r="H21" i="13"/>
  <c r="H20" i="13"/>
  <c r="H23" i="13" l="1"/>
  <c r="H24" i="13"/>
  <c r="E12" i="13"/>
  <c r="H25" i="13"/>
  <c r="H28" i="13" l="1"/>
  <c r="H27" i="13"/>
  <c r="H26" i="13" s="1"/>
  <c r="J11" i="7" l="1"/>
  <c r="J10" i="7"/>
  <c r="J9" i="7"/>
  <c r="J8" i="7"/>
  <c r="J7" i="7"/>
  <c r="F11" i="7"/>
  <c r="F10" i="7"/>
  <c r="F9" i="7"/>
  <c r="F8" i="7"/>
  <c r="F7" i="7"/>
  <c r="F7" i="4" l="1"/>
  <c r="C9" i="4"/>
  <c r="C10" i="4"/>
  <c r="C8" i="4"/>
  <c r="D25" i="3"/>
  <c r="D28" i="3"/>
  <c r="D27" i="3"/>
  <c r="D26" i="3"/>
  <c r="D30" i="3"/>
  <c r="C30" i="3"/>
  <c r="D23" i="3"/>
  <c r="C23" i="3"/>
  <c r="D16" i="3"/>
  <c r="C16" i="3"/>
  <c r="D29" i="3" l="1"/>
  <c r="K12" i="1" l="1"/>
  <c r="J12" i="1"/>
  <c r="I12" i="1"/>
  <c r="K11" i="1"/>
  <c r="J11" i="1"/>
  <c r="I11" i="1"/>
  <c r="K10" i="1"/>
  <c r="J10" i="1"/>
  <c r="I10" i="1"/>
  <c r="G34" i="1"/>
  <c r="G35" i="1" s="1"/>
  <c r="G36" i="1" s="1"/>
  <c r="G37" i="1" s="1"/>
  <c r="G38" i="1" s="1"/>
  <c r="G39" i="1" s="1"/>
  <c r="G40" i="1" s="1"/>
  <c r="G41" i="1" s="1"/>
  <c r="G42" i="1" s="1"/>
  <c r="G43" i="1" s="1"/>
  <c r="G44" i="1" s="1"/>
  <c r="G45" i="1" s="1"/>
  <c r="G46" i="1" s="1"/>
  <c r="G47" i="1" s="1"/>
  <c r="G48" i="1" s="1"/>
  <c r="G49" i="1" s="1"/>
  <c r="G50" i="1" s="1"/>
  <c r="G51" i="1" s="1"/>
  <c r="G52" i="1" s="1"/>
  <c r="G53" i="1" s="1"/>
  <c r="G54" i="1" s="1"/>
  <c r="G55" i="1" s="1"/>
  <c r="I14" i="1" l="1"/>
  <c r="J14" i="1"/>
  <c r="K14" i="1"/>
  <c r="G21" i="1"/>
  <c r="E39" i="2" l="1"/>
  <c r="D39" i="2"/>
  <c r="E24" i="2"/>
  <c r="D24" i="2"/>
  <c r="E9" i="2"/>
  <c r="F23" i="2"/>
  <c r="C14" i="3"/>
  <c r="F21" i="1"/>
  <c r="E21" i="1"/>
  <c r="D21" i="1"/>
  <c r="C21" i="1"/>
  <c r="G37" i="2"/>
  <c r="G36" i="2"/>
  <c r="G22" i="2"/>
  <c r="D19" i="3"/>
  <c r="F22" i="2"/>
  <c r="F21" i="2"/>
  <c r="F7" i="2"/>
  <c r="C12" i="3"/>
  <c r="F13" i="1"/>
  <c r="O13" i="1" s="1"/>
  <c r="E13" i="1"/>
  <c r="N13" i="1" s="1"/>
  <c r="D13" i="1"/>
  <c r="M13" i="1" s="1"/>
  <c r="C13" i="1"/>
  <c r="O12" i="1"/>
  <c r="O11" i="1"/>
  <c r="O10" i="1"/>
  <c r="N12" i="1"/>
  <c r="N11" i="1"/>
  <c r="N10" i="1"/>
  <c r="I27" i="1" s="1"/>
  <c r="M12" i="1"/>
  <c r="M11" i="1"/>
  <c r="M10" i="1"/>
  <c r="C26" i="3" l="1"/>
  <c r="J27" i="1"/>
  <c r="M21" i="1"/>
  <c r="J28" i="1"/>
  <c r="B27" i="3" s="1"/>
  <c r="N21" i="1"/>
  <c r="I30" i="1"/>
  <c r="B18" i="3" s="1"/>
  <c r="I28" i="1"/>
  <c r="J29" i="1"/>
  <c r="B28" i="3" s="1"/>
  <c r="O21" i="1"/>
  <c r="J30" i="1"/>
  <c r="B25" i="3" s="1"/>
  <c r="I29" i="1"/>
  <c r="B21" i="3" s="1"/>
  <c r="G38" i="2"/>
  <c r="D37" i="2"/>
  <c r="E37" i="2"/>
  <c r="F6" i="2"/>
  <c r="D21" i="2"/>
  <c r="D20" i="3"/>
  <c r="C27" i="3" s="1"/>
  <c r="E27" i="3" s="1"/>
  <c r="E8" i="4"/>
  <c r="M20" i="1"/>
  <c r="C8" i="2" s="1"/>
  <c r="E6" i="2"/>
  <c r="N19" i="1"/>
  <c r="D13" i="3"/>
  <c r="C20" i="3" s="1"/>
  <c r="G21" i="2"/>
  <c r="D14" i="3"/>
  <c r="C21" i="3" s="1"/>
  <c r="D38" i="2"/>
  <c r="F37" i="2"/>
  <c r="C13" i="3"/>
  <c r="C15" i="3" s="1"/>
  <c r="C11" i="4"/>
  <c r="G6" i="2"/>
  <c r="E21" i="2"/>
  <c r="E38" i="2"/>
  <c r="O19" i="1"/>
  <c r="E8" i="2"/>
  <c r="F8" i="2"/>
  <c r="G8" i="2"/>
  <c r="D23" i="2"/>
  <c r="E23" i="2"/>
  <c r="G23" i="2"/>
  <c r="D36" i="2"/>
  <c r="E36" i="2"/>
  <c r="F36" i="2"/>
  <c r="D12" i="3"/>
  <c r="F38" i="2"/>
  <c r="D21" i="3"/>
  <c r="C28" i="3" s="1"/>
  <c r="E7" i="2"/>
  <c r="G7" i="2"/>
  <c r="B7" i="2" s="1"/>
  <c r="D22" i="2"/>
  <c r="E22" i="2"/>
  <c r="E26" i="3"/>
  <c r="F25" i="2"/>
  <c r="B22" i="2"/>
  <c r="B19" i="3"/>
  <c r="N18" i="1"/>
  <c r="M19" i="1"/>
  <c r="C7" i="2" s="1"/>
  <c r="H21" i="1"/>
  <c r="O20" i="1"/>
  <c r="J21" i="1"/>
  <c r="M18" i="1"/>
  <c r="N20" i="1"/>
  <c r="O18" i="1"/>
  <c r="D8" i="4" s="1"/>
  <c r="I21" i="1"/>
  <c r="K21" i="1"/>
  <c r="G25" i="2" l="1"/>
  <c r="C19" i="3"/>
  <c r="D15" i="3"/>
  <c r="H12" i="4"/>
  <c r="H11" i="4"/>
  <c r="H10" i="4" s="1"/>
  <c r="F19" i="3"/>
  <c r="D22" i="3"/>
  <c r="F21" i="3"/>
  <c r="C29" i="3"/>
  <c r="I31" i="1"/>
  <c r="B23" i="3" s="1"/>
  <c r="C37" i="2"/>
  <c r="D10" i="4"/>
  <c r="F10" i="4" s="1"/>
  <c r="C38" i="2"/>
  <c r="D9" i="4"/>
  <c r="F9" i="4" s="1"/>
  <c r="B20" i="3"/>
  <c r="F20" i="3" s="1"/>
  <c r="B26" i="3"/>
  <c r="F26" i="3" s="1"/>
  <c r="J31" i="1"/>
  <c r="B30" i="3" s="1"/>
  <c r="C22" i="2"/>
  <c r="F27" i="3"/>
  <c r="G10" i="2"/>
  <c r="B38" i="2"/>
  <c r="D40" i="2"/>
  <c r="E40" i="2"/>
  <c r="E25" i="2"/>
  <c r="E14" i="3"/>
  <c r="B8" i="2"/>
  <c r="E12" i="3"/>
  <c r="E13" i="3"/>
  <c r="B23" i="2"/>
  <c r="E10" i="2"/>
  <c r="D25" i="2"/>
  <c r="E20" i="3"/>
  <c r="E28" i="3"/>
  <c r="F28" i="3"/>
  <c r="G39" i="2"/>
  <c r="D11" i="3"/>
  <c r="F24" i="2"/>
  <c r="G9" i="2"/>
  <c r="C6" i="2"/>
  <c r="C10" i="2" s="1"/>
  <c r="M22" i="1"/>
  <c r="C9" i="2" s="1"/>
  <c r="C21" i="2"/>
  <c r="N22" i="1"/>
  <c r="C24" i="2" s="1"/>
  <c r="O22" i="1"/>
  <c r="C39" i="2" s="1"/>
  <c r="C36" i="2"/>
  <c r="D18" i="3"/>
  <c r="F39" i="2"/>
  <c r="G24" i="2"/>
  <c r="F9" i="2"/>
  <c r="C11" i="3"/>
  <c r="E21" i="3"/>
  <c r="C23" i="2"/>
  <c r="F40" i="2"/>
  <c r="B37" i="2"/>
  <c r="B36" i="2"/>
  <c r="G40" i="2"/>
  <c r="B21" i="2"/>
  <c r="B6" i="2"/>
  <c r="F10" i="2"/>
  <c r="J13" i="4" l="1"/>
  <c r="J14" i="4"/>
  <c r="J12" i="4"/>
  <c r="K15" i="4"/>
  <c r="K17" i="4"/>
  <c r="K16" i="4"/>
  <c r="E19" i="3"/>
  <c r="C22" i="3"/>
  <c r="F29" i="3"/>
  <c r="F6" i="3" s="1"/>
  <c r="G6" i="3" s="1"/>
  <c r="B29" i="3"/>
  <c r="B22" i="3"/>
  <c r="C40" i="2"/>
  <c r="F22" i="3"/>
  <c r="F5" i="3" s="1"/>
  <c r="G5" i="3" s="1"/>
  <c r="B9" i="2"/>
  <c r="B10" i="2"/>
  <c r="C25" i="3"/>
  <c r="E25" i="3" s="1"/>
  <c r="F8" i="4"/>
  <c r="D11" i="4"/>
  <c r="B39" i="2"/>
  <c r="C25" i="2"/>
  <c r="B24" i="2"/>
  <c r="C18" i="3"/>
  <c r="E18" i="3" s="1"/>
  <c r="E11" i="3"/>
  <c r="I11" i="4" l="1"/>
  <c r="I10" i="4"/>
  <c r="I9" i="4"/>
  <c r="E9" i="4"/>
  <c r="E10" i="4" l="1"/>
  <c r="H15" i="4"/>
  <c r="H14" i="4"/>
  <c r="H13" i="4" s="1"/>
  <c r="D30" i="1"/>
  <c r="D9" i="2"/>
  <c r="H11" i="1"/>
  <c r="D7" i="2" s="1"/>
  <c r="L11" i="1"/>
  <c r="L19" i="1" s="1"/>
  <c r="H12" i="1"/>
  <c r="D8" i="2" s="1"/>
  <c r="L13" i="1"/>
  <c r="F30" i="1" s="1"/>
  <c r="H10" i="1"/>
  <c r="L10" i="1" s="1"/>
  <c r="H18" i="4" l="1"/>
  <c r="H17" i="4"/>
  <c r="H16" i="4" s="1"/>
  <c r="E30" i="1"/>
  <c r="L12" i="1"/>
  <c r="C29" i="1" s="1"/>
  <c r="E27" i="1"/>
  <c r="H27" i="1"/>
  <c r="C27" i="1"/>
  <c r="F27" i="1"/>
  <c r="L18" i="1"/>
  <c r="G27" i="1"/>
  <c r="D27" i="1"/>
  <c r="D6" i="2"/>
  <c r="D10" i="2" s="1"/>
  <c r="L20" i="1"/>
  <c r="H14" i="1"/>
  <c r="F28" i="1"/>
  <c r="H29" i="1"/>
  <c r="B14" i="3" s="1"/>
  <c r="F14" i="3" s="1"/>
  <c r="H30" i="1"/>
  <c r="B11" i="3" s="1"/>
  <c r="E29" i="1"/>
  <c r="D28" i="1"/>
  <c r="G30" i="1"/>
  <c r="L21" i="1"/>
  <c r="H28" i="1"/>
  <c r="B13" i="3" s="1"/>
  <c r="F13" i="3" s="1"/>
  <c r="C28" i="1"/>
  <c r="D29" i="1"/>
  <c r="G28" i="1"/>
  <c r="C30" i="1"/>
  <c r="E28" i="1"/>
  <c r="G29" i="1" l="1"/>
  <c r="F29" i="1"/>
  <c r="B12" i="3"/>
  <c r="H31" i="1"/>
  <c r="B16" i="3" s="1"/>
  <c r="L22" i="1"/>
  <c r="B15" i="3" l="1"/>
  <c r="F12" i="3"/>
  <c r="F15" i="3"/>
  <c r="F4" i="3" s="1"/>
  <c r="G4" i="3" s="1"/>
</calcChain>
</file>

<file path=xl/sharedStrings.xml><?xml version="1.0" encoding="utf-8"?>
<sst xmlns="http://schemas.openxmlformats.org/spreadsheetml/2006/main" count="780" uniqueCount="295">
  <si>
    <t>Click ▼ above to select variable to view from drop-down list</t>
  </si>
  <si>
    <t>Note: All grey-shaded cells calculate automatically</t>
  </si>
  <si>
    <t>Sector</t>
  </si>
  <si>
    <t>Agriculture</t>
  </si>
  <si>
    <t>Industry</t>
  </si>
  <si>
    <t>Services</t>
  </si>
  <si>
    <t>Total economy</t>
  </si>
  <si>
    <t/>
  </si>
  <si>
    <t>Sectoral shares</t>
  </si>
  <si>
    <t>No. of years minus 1</t>
  </si>
  <si>
    <t>Annualised growth</t>
  </si>
  <si>
    <t>Labour productivity levels and changes</t>
  </si>
  <si>
    <t>Value added (constant 2005 US$)</t>
  </si>
  <si>
    <t>% of total employment</t>
  </si>
  <si>
    <t>WDI</t>
  </si>
  <si>
    <t>1991</t>
  </si>
  <si>
    <t>1991– 2000</t>
  </si>
  <si>
    <t>Total economy (ag.+ind.+services)</t>
  </si>
  <si>
    <t>BANGLADESH</t>
  </si>
  <si>
    <t>Source</t>
  </si>
  <si>
    <t>Relative productivity and changes in employment</t>
  </si>
  <si>
    <t xml:space="preserve">PP Change in share of persons engaged </t>
  </si>
  <si>
    <t xml:space="preserve">Rel. product-ivity level </t>
  </si>
  <si>
    <t>Number of persons engaged</t>
  </si>
  <si>
    <t>Sectoral share of persons engaged</t>
  </si>
  <si>
    <t>2000</t>
  </si>
  <si>
    <t>Total Economy</t>
  </si>
  <si>
    <t>Check totals</t>
  </si>
  <si>
    <t>1991-2000</t>
  </si>
  <si>
    <t>Total employment (thousands)</t>
  </si>
  <si>
    <t>Decomposition of labour productivity change</t>
  </si>
  <si>
    <t>Within sector</t>
  </si>
  <si>
    <t>Structural change</t>
  </si>
  <si>
    <t>Annualised growth in labour prod.</t>
  </si>
  <si>
    <t>Sector share in total employment</t>
  </si>
  <si>
    <t>Change in sector share in total employment</t>
  </si>
  <si>
    <t>2000-1990</t>
  </si>
  <si>
    <r>
      <t xml:space="preserve">1 sort </t>
    </r>
    <r>
      <rPr>
        <sz val="9"/>
        <color rgb="FFFF0000"/>
        <rFont val="Arial"/>
        <family val="2"/>
      </rPr>
      <t>▲</t>
    </r>
  </si>
  <si>
    <r>
      <t xml:space="preserve">2 sort </t>
    </r>
    <r>
      <rPr>
        <sz val="9"/>
        <color rgb="FFFF0000"/>
        <rFont val="Arial"/>
        <family val="2"/>
      </rPr>
      <t>▲</t>
    </r>
  </si>
  <si>
    <t>2 cumulate C</t>
  </si>
  <si>
    <t>Original order</t>
  </si>
  <si>
    <t>Check</t>
  </si>
  <si>
    <t>Productivity gaps 2005</t>
  </si>
  <si>
    <t>Labour share 2005</t>
  </si>
  <si>
    <t>Relative productivity 2005</t>
  </si>
  <si>
    <t>Value added (% of GDP)</t>
  </si>
  <si>
    <r>
      <t xml:space="preserve">Relative productivity levels </t>
    </r>
    <r>
      <rPr>
        <b/>
        <sz val="7"/>
        <color theme="1"/>
        <rFont val="Calibri"/>
        <family val="2"/>
        <scheme val="minor"/>
      </rPr>
      <t>(sectoral labour productivity as ratio of Total Economy labour productivity)</t>
    </r>
  </si>
  <si>
    <t>Labour productivity (= constant VA per employee)</t>
  </si>
  <si>
    <t>Labour productivity levels (index, 1991=100)</t>
  </si>
  <si>
    <t>1991-2005</t>
  </si>
  <si>
    <t>2000–03</t>
  </si>
  <si>
    <t>2003-05</t>
  </si>
  <si>
    <t>2000-03</t>
  </si>
  <si>
    <t>2003-00</t>
  </si>
  <si>
    <t>2005-03</t>
  </si>
  <si>
    <t>Total for individual sectors (Cols F &amp; G only)</t>
  </si>
  <si>
    <t>Cumulation of C</t>
  </si>
  <si>
    <t>Male</t>
  </si>
  <si>
    <t>Female</t>
  </si>
  <si>
    <t>Source:</t>
  </si>
  <si>
    <t>http://www.ilo.org/global/research/global-reports/global-employment-trends/2014/WCMS_234879/lang--en/index.htm</t>
  </si>
  <si>
    <t>NB:</t>
  </si>
  <si>
    <t>ILO Global Employment Trends 2014 supporting datasets (Share of employment by sector and sex), 23.12.2014</t>
  </si>
  <si>
    <t>ILO GET &gt;&gt;&gt;</t>
  </si>
  <si>
    <t>Sum of above</t>
  </si>
  <si>
    <t>Memo: Gross value added at factor cost (constant 2005 US$)</t>
  </si>
  <si>
    <t>Gron. Table 1 equivalent</t>
  </si>
  <si>
    <t>Gron. Table 2 equivalent</t>
  </si>
  <si>
    <t>Bangladesh</t>
  </si>
  <si>
    <t>Year</t>
  </si>
  <si>
    <t>Country</t>
  </si>
  <si>
    <t xml:space="preserve">Male employment in agriculture </t>
  </si>
  <si>
    <t xml:space="preserve">Female employment in agriculture </t>
  </si>
  <si>
    <t xml:space="preserve">Male employment in industry </t>
  </si>
  <si>
    <t xml:space="preserve">Female employment in industry </t>
  </si>
  <si>
    <t xml:space="preserve">Male employment in services </t>
  </si>
  <si>
    <t xml:space="preserve">Female employment in services </t>
  </si>
  <si>
    <t>Share</t>
  </si>
  <si>
    <t>ILO Global Employment Trends 2014 supporting datasets (Employment by sector and sex), 7.1.2015</t>
  </si>
  <si>
    <t>The ILO total sectoral employment shares are not necessarily the same as (or even particularly close to) those obtained from the WB's WDI (which are not broken down by sex) used in the previous analysis in this workbook.</t>
  </si>
  <si>
    <t>Total employment by sex and sector</t>
  </si>
  <si>
    <t>Sectoral employment by sex</t>
  </si>
  <si>
    <t>Total</t>
  </si>
  <si>
    <t xml:space="preserve">     </t>
  </si>
  <si>
    <t>Government executive official – local authority</t>
  </si>
  <si>
    <t>Government executive official – regional or provincial</t>
  </si>
  <si>
    <t>Government executive official – central</t>
  </si>
  <si>
    <t>Automobile mechanic</t>
  </si>
  <si>
    <t>Ambulance driver</t>
  </si>
  <si>
    <t>Medical X-ray technician</t>
  </si>
  <si>
    <t>Physiotherapist</t>
  </si>
  <si>
    <t>Auxiliary nurse</t>
  </si>
  <si>
    <t>Professional nurse (general)</t>
  </si>
  <si>
    <t>Dentist (general)</t>
  </si>
  <si>
    <t>General physician</t>
  </si>
  <si>
    <t>Kindergarten teacher</t>
  </si>
  <si>
    <t>First-level education teacher</t>
  </si>
  <si>
    <t>Technical education teacher (second level)</t>
  </si>
  <si>
    <t>Mathematics teacher (second level)</t>
  </si>
  <si>
    <t>Teacher in languages and literature (second level)</t>
  </si>
  <si>
    <t>Teacher in languages and literature (third level)</t>
  </si>
  <si>
    <t>Mathematics teacher (third level)</t>
  </si>
  <si>
    <t>Refuse collector</t>
  </si>
  <si>
    <t>Fire-fighter</t>
  </si>
  <si>
    <t>Office clerk</t>
  </si>
  <si>
    <t>Card- and tape-punching- machine operator</t>
  </si>
  <si>
    <t>Stenographer-typist</t>
  </si>
  <si>
    <t>Computer programmer</t>
  </si>
  <si>
    <t>Clerk of works</t>
  </si>
  <si>
    <t>Insurance agent</t>
  </si>
  <si>
    <t>Book-keeping machine operator</t>
  </si>
  <si>
    <t>Bank teller</t>
  </si>
  <si>
    <t>Accountant</t>
  </si>
  <si>
    <t>Telephone switchboard operator</t>
  </si>
  <si>
    <t>Postman</t>
  </si>
  <si>
    <t>Post office counter clerk</t>
  </si>
  <si>
    <t>Aircraft accident fire-fighter</t>
  </si>
  <si>
    <t>Air traffic controller</t>
  </si>
  <si>
    <t>Aircraft loader</t>
  </si>
  <si>
    <t>Aircraft engine mechanic</t>
  </si>
  <si>
    <t>Aircraft cabin attendant</t>
  </si>
  <si>
    <t>Airline ground receptionist</t>
  </si>
  <si>
    <t>Flight operations officer</t>
  </si>
  <si>
    <t>Air transport pilot</t>
  </si>
  <si>
    <t>Dock worker</t>
  </si>
  <si>
    <t>Long-distance motor truck driver</t>
  </si>
  <si>
    <t>Urban motor truck driver</t>
  </si>
  <si>
    <t>Motor bus driver</t>
  </si>
  <si>
    <t>Bus conductor</t>
  </si>
  <si>
    <t>Road transport services supervisor</t>
  </si>
  <si>
    <t>Railway signalman</t>
  </si>
  <si>
    <t>Railway steam-engine fireman</t>
  </si>
  <si>
    <t>Railway engine-driver</t>
  </si>
  <si>
    <t>Railway vehicle loader</t>
  </si>
  <si>
    <t>Railway passenger train guard</t>
  </si>
  <si>
    <t>Railway services supervisor</t>
  </si>
  <si>
    <t>Ticket seller (cash desk cashier)</t>
  </si>
  <si>
    <t>Room attendant or chambermaid</t>
  </si>
  <si>
    <t>Waiter</t>
  </si>
  <si>
    <t>Cook</t>
  </si>
  <si>
    <t>Hotel receptionist</t>
  </si>
  <si>
    <t>Salesperson</t>
  </si>
  <si>
    <t>Cash desk cashier</t>
  </si>
  <si>
    <t>Book-keeper</t>
  </si>
  <si>
    <t>Stock records clerk</t>
  </si>
  <si>
    <t>Labourer</t>
  </si>
  <si>
    <t>Plasterer</t>
  </si>
  <si>
    <t>Construction carpenter</t>
  </si>
  <si>
    <t>Cement finisher</t>
  </si>
  <si>
    <t>Reinforced concreter</t>
  </si>
  <si>
    <t>Bricklayer (construction)</t>
  </si>
  <si>
    <t>Building painter</t>
  </si>
  <si>
    <t>Constructional steel erector</t>
  </si>
  <si>
    <t>Plumber</t>
  </si>
  <si>
    <t>Building electrician</t>
  </si>
  <si>
    <t>Power-generating machinery operator</t>
  </si>
  <si>
    <t>Electric power lineman</t>
  </si>
  <si>
    <t>Power distribution and transmission engineer</t>
  </si>
  <si>
    <t>Electronic equipment assembler</t>
  </si>
  <si>
    <t>Electronics fitter</t>
  </si>
  <si>
    <t>Electronics engineering technician</t>
  </si>
  <si>
    <t>Machinery fitter-assembler</t>
  </si>
  <si>
    <t>Bench moulder (metal)</t>
  </si>
  <si>
    <t>Metal melter</t>
  </si>
  <si>
    <t>Packer</t>
  </si>
  <si>
    <t>Mixing- and blending-machine operator</t>
  </si>
  <si>
    <t>Supervisor or general foreman</t>
  </si>
  <si>
    <t>Chemistry technician</t>
  </si>
  <si>
    <t>Chemical engineer</t>
  </si>
  <si>
    <t>Bookbinder (machine)</t>
  </si>
  <si>
    <t>Printing pressman</t>
  </si>
  <si>
    <t>Machine compositor</t>
  </si>
  <si>
    <t>Hand compositor</t>
  </si>
  <si>
    <t>Journalist</t>
  </si>
  <si>
    <t>Paper-making-machine operator (wet end)</t>
  </si>
  <si>
    <t>Wood grinder</t>
  </si>
  <si>
    <t>Wooden furniture finisher</t>
  </si>
  <si>
    <t>Cabinetmaker</t>
  </si>
  <si>
    <t>Furniture upholsterer</t>
  </si>
  <si>
    <t>Plywood press operator</t>
  </si>
  <si>
    <t>Veneer cutter</t>
  </si>
  <si>
    <t>Sawmill sawyer</t>
  </si>
  <si>
    <t>Shoe sewer (machine)</t>
  </si>
  <si>
    <t>Laster</t>
  </si>
  <si>
    <t>Clicker cutter (machine)</t>
  </si>
  <si>
    <t>Leather goods maker</t>
  </si>
  <si>
    <t>Tanner</t>
  </si>
  <si>
    <t>Sewing-machine operator</t>
  </si>
  <si>
    <t>Garment cutter</t>
  </si>
  <si>
    <t>Cloth weaver (machine)</t>
  </si>
  <si>
    <t>Loom fixer, tuner</t>
  </si>
  <si>
    <t>Thread and yarn spinner</t>
  </si>
  <si>
    <t>Baker (ovenman)</t>
  </si>
  <si>
    <t>Grain miller</t>
  </si>
  <si>
    <t>Dairy product processor</t>
  </si>
  <si>
    <t>Butcher</t>
  </si>
  <si>
    <t>Derrickman</t>
  </si>
  <si>
    <t>Petroleum and natural gas extraction technician</t>
  </si>
  <si>
    <t>Petroleum and natural gas engineer</t>
  </si>
  <si>
    <t>Coalmining engineer</t>
  </si>
  <si>
    <t>Inshore (coastal) maritime fisherman</t>
  </si>
  <si>
    <t>Deep-sea fisherman</t>
  </si>
  <si>
    <t>Tree feller and bucker</t>
  </si>
  <si>
    <t>Logger</t>
  </si>
  <si>
    <t>Forestry worker</t>
  </si>
  <si>
    <t>Forest supervisor</t>
  </si>
  <si>
    <t>Plantation worker</t>
  </si>
  <si>
    <t>Plantation supervisor</t>
  </si>
  <si>
    <t>Field crop farm worker</t>
  </si>
  <si>
    <t>Farm supervisor</t>
  </si>
  <si>
    <t>Description</t>
  </si>
  <si>
    <t>Code</t>
  </si>
  <si>
    <t>http://www.nber.org/oww/</t>
  </si>
  <si>
    <t>ILO (adjusted: Oostendorp, 2012) (stata variable mw3wuus), see</t>
  </si>
  <si>
    <t>B*C</t>
  </si>
  <si>
    <t>Last updated:</t>
  </si>
  <si>
    <t>By:</t>
  </si>
  <si>
    <t>Note on change made:</t>
  </si>
  <si>
    <t>23 Jan. 2015</t>
  </si>
  <si>
    <t>JK</t>
  </si>
  <si>
    <t>Histogram added to productivity gap page</t>
  </si>
  <si>
    <t>NON-TRADE DATA:</t>
  </si>
  <si>
    <t>X-axis</t>
  </si>
  <si>
    <t>10 Feb. 2015</t>
  </si>
  <si>
    <t>Recalculation of decomposition of labour productivity change</t>
  </si>
  <si>
    <t>27 May 2015</t>
  </si>
  <si>
    <t>Amendment to description of wages data</t>
  </si>
  <si>
    <t>Relative monthly wages by occupation in US$</t>
  </si>
  <si>
    <t>- occupational wages compared to country average for each year.</t>
  </si>
  <si>
    <t>Sources: Value added and sectoral shares in total employment: World Bank, World Development Indicators</t>
  </si>
  <si>
    <t xml:space="preserve">                  Employment numbers: ILO, Global Employment Trends 2014 (sum of 'Waged and salaried workers', 'Employers', 'Own account workers' and 'Contributing family workers' from the 'Employment by status and sex' subset).</t>
  </si>
  <si>
    <t>Gross value added, employment and labour productivity by sector</t>
  </si>
  <si>
    <t>Sources:</t>
  </si>
  <si>
    <t>'Gross value added by kind of economic activity' from UNdata, downloaded July 2015</t>
  </si>
  <si>
    <t>'Employment by sector' from ILO WESO supporting data sets (dated Jan. 2015, downloaded July 2015)</t>
  </si>
  <si>
    <r>
      <t xml:space="preserve">Notes:      </t>
    </r>
    <r>
      <rPr>
        <i/>
        <u/>
        <sz val="9"/>
        <color rgb="FFFF0000"/>
        <rFont val="Calibri"/>
        <family val="2"/>
      </rPr>
      <t>1</t>
    </r>
  </si>
  <si>
    <t>GVA data (based on ISIC Rev. 3.1):</t>
  </si>
  <si>
    <t>a</t>
  </si>
  <si>
    <t>The constant 2005 US$ 'Total value added' figure downloaded from UNdata does not always equate to the total of the individual sectors (other than in 2005)</t>
  </si>
  <si>
    <t>b</t>
  </si>
  <si>
    <t>[There are no UN footnotes for Bangladesh on what is/is not included in the various sectors]</t>
  </si>
  <si>
    <t>c</t>
  </si>
  <si>
    <t>ISIC Section Q (extraterritorial organization and bodies) not included</t>
  </si>
  <si>
    <t>Employment data (based on ISIC Rev. 4):</t>
  </si>
  <si>
    <t>The employment data have been aggregated (according to correlated ISIC Section) from the 14 sectors available in the ILO WESO dataset to the 7 for which GVA data are available from UNdata.</t>
  </si>
  <si>
    <t>ISIC Section U (extraterritorial organization and bodies) is included</t>
  </si>
  <si>
    <t>Economic activity</t>
  </si>
  <si>
    <t>Gross value added (current US$ thousands)</t>
  </si>
  <si>
    <t>Gross value added (current, %)</t>
  </si>
  <si>
    <t>https://data.un.org/</t>
  </si>
  <si>
    <t>Own calcs.</t>
  </si>
  <si>
    <t xml:space="preserve">Mining &amp; utilities </t>
  </si>
  <si>
    <t>Manufacturing</t>
  </si>
  <si>
    <t>Construction</t>
  </si>
  <si>
    <t>Wholesale, retail, hotels</t>
  </si>
  <si>
    <t>Transport, storage, comms</t>
  </si>
  <si>
    <t>Other</t>
  </si>
  <si>
    <t>Total value added (as per database)</t>
  </si>
  <si>
    <t xml:space="preserve">Author's calc.: </t>
  </si>
  <si>
    <t>Total for individual economic activities as shown above</t>
  </si>
  <si>
    <t>Gross value added (constant 2005 US$ thousands)</t>
  </si>
  <si>
    <t>Gross value added (constant, %)</t>
  </si>
  <si>
    <t>Employment by sector (thousands, male &amp; female)</t>
  </si>
  <si>
    <t>Employment by sector (%)</t>
  </si>
  <si>
    <t>http://www.ilo.org/global/research/global-reports/weso/2015/lang--en/index.htm</t>
  </si>
  <si>
    <t>n/a</t>
  </si>
  <si>
    <t>Labour productivity (= constant VA per person employed)</t>
  </si>
  <si>
    <t>Relative productivity level (economic activity labour productivity as ratio of Labour Productivity Total)</t>
  </si>
  <si>
    <t>&lt;&lt;No of years in period</t>
  </si>
  <si>
    <t>Labour productivity (index, 1991=100)</t>
  </si>
  <si>
    <t>Annualised growth in labour productivity</t>
  </si>
  <si>
    <t>1991-2013</t>
  </si>
  <si>
    <t>2000-05</t>
  </si>
  <si>
    <t>2005-10</t>
  </si>
  <si>
    <t>2010-13</t>
  </si>
  <si>
    <t>Check:</t>
  </si>
  <si>
    <t>Size of bubbles represents number of persons engaged in each sector in the later year of each of the periods.</t>
  </si>
  <si>
    <t>PP change in employ-ment</t>
  </si>
  <si>
    <t>Employment (thousands)</t>
  </si>
  <si>
    <t>Sectoral employment share</t>
  </si>
  <si>
    <t>Mining &amp; utilities</t>
  </si>
  <si>
    <t>Total of above</t>
  </si>
  <si>
    <t>2000-1991</t>
  </si>
  <si>
    <t>2005-00</t>
  </si>
  <si>
    <t>2010-05</t>
  </si>
  <si>
    <t>2013-10</t>
  </si>
  <si>
    <t>Productivity gaps 2013</t>
  </si>
  <si>
    <t>Employment share 2013</t>
  </si>
  <si>
    <t>Relative productivity 2013</t>
  </si>
  <si>
    <t>Cumulation of employment share</t>
  </si>
  <si>
    <t>Source: see page 'GVA-productivity2'</t>
  </si>
  <si>
    <t>Sources: See page 'GVA-productivity1'.</t>
  </si>
  <si>
    <t>Mining and utilities</t>
  </si>
  <si>
    <t>Addition of labour productivity/sectoral employment analyses based on UN/ILO data (5 pages, starting page 'GVA-productivity2')</t>
  </si>
  <si>
    <t>21.7.2015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</si>
</sst>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0_-;\-* #,##0_-;_-* &quot;-&quot;_-;_-@_-"/>
    <numFmt numFmtId="43" formatCode="_-* #,##0.00_-;\-* #,##0.00_-;_-* &quot;-&quot;??_-;_-@_-"/>
    <numFmt numFmtId="164" formatCode="#,##0.0"/>
    <numFmt numFmtId="165" formatCode="0.0%"/>
    <numFmt numFmtId="166" formatCode="_-* #,##0_-;\-* #,##0_-;_-* &quot;-&quot;??_-;_-@_-"/>
    <numFmt numFmtId="167" formatCode="_-* #,##0.0_-;\-* #,##0.0_-;_-* &quot;-&quot;_-;_-@_-"/>
    <numFmt numFmtId="168" formatCode="0.0"/>
    <numFmt numFmtId="169" formatCode="#,##0.0_ ;\-#,##0.0\ "/>
    <numFmt numFmtId="170" formatCode="#,##0.000"/>
    <numFmt numFmtId="171" formatCode="_ * #,##0.00_ ;_ * \-#,##0.00_ ;_ * &quot;-&quot;??_ ;_ @_ "/>
    <numFmt numFmtId="172" formatCode="#,##0_ ;\-#,##0\ "/>
    <numFmt numFmtId="177" formatCode="_-* #,##0.0_-;\-* #,##0.0_-;_-* &quot;-&quot;??_-;_-@_-"/>
    <numFmt numFmtId="178" formatCode="0.000"/>
  </numFmts>
  <fonts count="64" x14ac:knownFonts="1">
    <font>
      <sz val="9"/>
      <color theme="1"/>
      <name val="Calibri"/>
      <family val="2"/>
    </font>
    <font>
      <sz val="9"/>
      <color theme="1"/>
      <name val="Calibri"/>
      <family val="2"/>
    </font>
    <font>
      <b/>
      <sz val="9"/>
      <color theme="1"/>
      <name val="Calibri"/>
      <family val="2"/>
    </font>
    <font>
      <sz val="10"/>
      <color theme="1"/>
      <name val="Arial"/>
      <family val="2"/>
    </font>
    <font>
      <sz val="9"/>
      <color rgb="FFFF0000"/>
      <name val="Calibri"/>
      <family val="2"/>
      <scheme val="minor"/>
    </font>
    <font>
      <b/>
      <u/>
      <sz val="11"/>
      <color theme="4"/>
      <name val="Calibri"/>
      <family val="2"/>
      <scheme val="minor"/>
    </font>
    <font>
      <sz val="9"/>
      <color theme="1"/>
      <name val="Calibri"/>
      <family val="2"/>
      <scheme val="minor"/>
    </font>
    <font>
      <sz val="9"/>
      <color theme="4"/>
      <name val="Calibri"/>
      <family val="2"/>
      <scheme val="minor"/>
    </font>
    <font>
      <b/>
      <u/>
      <sz val="11"/>
      <name val="Calibri"/>
      <family val="2"/>
      <scheme val="minor"/>
    </font>
    <font>
      <b/>
      <sz val="9"/>
      <color theme="1"/>
      <name val="Calibri"/>
      <family val="2"/>
      <scheme val="minor"/>
    </font>
    <font>
      <i/>
      <sz val="9"/>
      <color rgb="FFFF0000"/>
      <name val="Calibri"/>
      <family val="2"/>
      <scheme val="minor"/>
    </font>
    <font>
      <b/>
      <sz val="9"/>
      <color theme="4"/>
      <name val="Calibri"/>
      <family val="2"/>
      <scheme val="minor"/>
    </font>
    <font>
      <i/>
      <sz val="9"/>
      <color theme="1"/>
      <name val="Calibri"/>
      <family val="2"/>
      <scheme val="minor"/>
    </font>
    <font>
      <i/>
      <sz val="9"/>
      <color theme="4"/>
      <name val="Calibri"/>
      <family val="2"/>
      <scheme val="minor"/>
    </font>
    <font>
      <b/>
      <sz val="9"/>
      <name val="Calibri"/>
      <family val="2"/>
      <scheme val="minor"/>
    </font>
    <font>
      <sz val="9"/>
      <name val="Calibri"/>
      <family val="2"/>
      <scheme val="minor"/>
    </font>
    <font>
      <i/>
      <sz val="9"/>
      <name val="Calibri"/>
      <family val="2"/>
      <scheme val="minor"/>
    </font>
    <font>
      <b/>
      <sz val="9"/>
      <color rgb="FF000000"/>
      <name val="Calibri"/>
      <family val="2"/>
      <scheme val="minor"/>
    </font>
    <font>
      <sz val="9"/>
      <color rgb="FF000000"/>
      <name val="Calibri"/>
      <family val="2"/>
      <scheme val="minor"/>
    </font>
    <font>
      <b/>
      <sz val="8.5"/>
      <color theme="1"/>
      <name val="Arial"/>
      <family val="2"/>
    </font>
    <font>
      <i/>
      <sz val="9"/>
      <color rgb="FF000000"/>
      <name val="Calibri"/>
      <family val="2"/>
      <scheme val="minor"/>
    </font>
    <font>
      <sz val="10"/>
      <name val="MS Sans Serif"/>
      <family val="2"/>
    </font>
    <font>
      <b/>
      <i/>
      <sz val="9"/>
      <color theme="4"/>
      <name val="Calibri"/>
      <family val="2"/>
      <scheme val="minor"/>
    </font>
    <font>
      <b/>
      <i/>
      <sz val="9"/>
      <color rgb="FFFF0000"/>
      <name val="Calibri"/>
      <family val="2"/>
      <scheme val="minor"/>
    </font>
    <font>
      <u/>
      <sz val="9"/>
      <color theme="1"/>
      <name val="Calibri"/>
      <family val="2"/>
      <scheme val="minor"/>
    </font>
    <font>
      <b/>
      <sz val="11"/>
      <color theme="1"/>
      <name val="Calibri"/>
      <family val="2"/>
      <scheme val="minor"/>
    </font>
    <font>
      <b/>
      <sz val="8"/>
      <color theme="1"/>
      <name val="Calibri"/>
      <family val="2"/>
      <scheme val="minor"/>
    </font>
    <font>
      <b/>
      <i/>
      <sz val="8"/>
      <name val="Calibri"/>
      <family val="2"/>
      <scheme val="minor"/>
    </font>
    <font>
      <b/>
      <u/>
      <sz val="11"/>
      <color rgb="FFFF0000"/>
      <name val="Calibri"/>
      <family val="2"/>
      <scheme val="minor"/>
    </font>
    <font>
      <b/>
      <sz val="9"/>
      <color rgb="FFFF0000"/>
      <name val="Calibri"/>
      <family val="2"/>
      <scheme val="minor"/>
    </font>
    <font>
      <sz val="9"/>
      <color rgb="FFFF0000"/>
      <name val="Arial"/>
      <family val="2"/>
    </font>
    <font>
      <b/>
      <sz val="9"/>
      <color rgb="FFFF0000"/>
      <name val="Calibri"/>
      <family val="2"/>
    </font>
    <font>
      <sz val="9"/>
      <color rgb="FFFF0000"/>
      <name val="Calibri"/>
      <family val="2"/>
    </font>
    <font>
      <b/>
      <sz val="7"/>
      <color theme="1"/>
      <name val="Calibri"/>
      <family val="2"/>
      <scheme val="minor"/>
    </font>
    <font>
      <u/>
      <sz val="11"/>
      <color theme="10"/>
      <name val="Calibri"/>
      <family val="2"/>
      <scheme val="minor"/>
    </font>
    <font>
      <i/>
      <u/>
      <sz val="9"/>
      <color theme="10"/>
      <name val="Calibri"/>
      <family val="2"/>
      <scheme val="minor"/>
    </font>
    <font>
      <b/>
      <u/>
      <sz val="11"/>
      <color theme="1"/>
      <name val="Calibri"/>
      <family val="2"/>
    </font>
    <font>
      <i/>
      <sz val="9"/>
      <color theme="1"/>
      <name val="Calibri"/>
      <family val="2"/>
    </font>
    <font>
      <sz val="9"/>
      <color theme="3" tint="-0.499984740745262"/>
      <name val="Calibri"/>
      <family val="2"/>
      <scheme val="minor"/>
    </font>
    <font>
      <i/>
      <sz val="9"/>
      <color rgb="FFFF0000"/>
      <name val="Calibri"/>
      <family val="2"/>
    </font>
    <font>
      <b/>
      <i/>
      <sz val="9"/>
      <color rgb="FFFF0000"/>
      <name val="Calibri"/>
      <family val="2"/>
    </font>
    <font>
      <sz val="11"/>
      <color theme="1"/>
      <name val="Calibri"/>
      <family val="2"/>
      <scheme val="minor"/>
    </font>
    <font>
      <sz val="9"/>
      <name val="Calibri"/>
      <family val="2"/>
    </font>
    <font>
      <b/>
      <sz val="9"/>
      <name val="Calibri"/>
      <family val="2"/>
    </font>
    <font>
      <b/>
      <u/>
      <sz val="11"/>
      <color rgb="FFFF0000"/>
      <name val="Calibri"/>
      <family val="2"/>
    </font>
    <font>
      <u/>
      <sz val="9"/>
      <color theme="10"/>
      <name val="Calibri"/>
      <family val="2"/>
    </font>
    <font>
      <b/>
      <u/>
      <sz val="9"/>
      <color theme="1"/>
      <name val="Calibri"/>
      <family val="2"/>
    </font>
    <font>
      <sz val="9"/>
      <color rgb="FF000000"/>
      <name val="Calibri"/>
      <family val="2"/>
    </font>
    <font>
      <b/>
      <u/>
      <sz val="11"/>
      <color rgb="FF000000"/>
      <name val="Calibri"/>
      <family val="2"/>
    </font>
    <font>
      <i/>
      <sz val="9"/>
      <color rgb="FF000000"/>
      <name val="Calibri"/>
      <family val="2"/>
    </font>
    <font>
      <i/>
      <sz val="9"/>
      <name val="Calibri"/>
      <family val="2"/>
    </font>
    <font>
      <u/>
      <sz val="9"/>
      <color theme="10"/>
      <name val="Calibri"/>
      <family val="2"/>
      <scheme val="minor"/>
    </font>
    <font>
      <b/>
      <sz val="9"/>
      <color rgb="FF000000"/>
      <name val="Calibri"/>
      <family val="2"/>
    </font>
    <font>
      <b/>
      <sz val="9"/>
      <color theme="0"/>
      <name val="Calibri"/>
      <family val="2"/>
    </font>
    <font>
      <i/>
      <u/>
      <sz val="9"/>
      <color rgb="FFFF0000"/>
      <name val="Calibri"/>
      <family val="2"/>
    </font>
    <font>
      <b/>
      <sz val="11"/>
      <color theme="1"/>
      <name val="Calibri"/>
      <family val="2"/>
    </font>
    <font>
      <b/>
      <sz val="11"/>
      <color theme="4"/>
      <name val="Calibri"/>
      <family val="2"/>
    </font>
    <font>
      <sz val="11"/>
      <color theme="1"/>
      <name val="Calibri"/>
      <family val="2"/>
    </font>
    <font>
      <sz val="9"/>
      <color theme="4"/>
      <name val="Calibri"/>
      <family val="2"/>
    </font>
    <font>
      <i/>
      <sz val="9"/>
      <color theme="4"/>
      <name val="Calibri"/>
      <family val="2"/>
    </font>
    <font>
      <b/>
      <sz val="9"/>
      <color theme="4"/>
      <name val="Calibri"/>
      <family val="2"/>
    </font>
    <font>
      <b/>
      <sz val="11"/>
      <color theme="4"/>
      <name val="Calibri"/>
      <family val="2"/>
      <scheme val="minor"/>
    </font>
    <font>
      <b/>
      <sz val="11"/>
      <color theme="0"/>
      <name val="Calibri"/>
      <family val="2"/>
      <scheme val="minor"/>
    </font>
    <font>
      <b/>
      <sz val="8"/>
      <name val="Calibri"/>
      <family val="2"/>
      <scheme val="minor"/>
    </font>
  </fonts>
  <fills count="19">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rgb="FFFFFF99"/>
        <bgColor indexed="64"/>
      </patternFill>
    </fill>
    <fill>
      <patternFill patternType="solid">
        <fgColor rgb="FFCCFF99"/>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bgColor indexed="64"/>
      </patternFill>
    </fill>
    <fill>
      <patternFill patternType="solid">
        <fgColor rgb="FFFFFFFF"/>
        <bgColor indexed="64"/>
      </patternFill>
    </fill>
    <fill>
      <patternFill patternType="solid">
        <fgColor rgb="FFFFFF00"/>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0"/>
        <bgColor indexed="64"/>
      </patternFill>
    </fill>
    <fill>
      <patternFill patternType="solid">
        <fgColor rgb="FFDAEEF3"/>
        <bgColor rgb="FF000000"/>
      </patternFill>
    </fill>
    <fill>
      <patternFill patternType="solid">
        <fgColor theme="9"/>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s>
  <cellStyleXfs count="10">
    <xf numFmtId="0" fontId="0" fillId="0" borderId="0"/>
    <xf numFmtId="9" fontId="1" fillId="0" borderId="0" applyFont="0" applyFill="0" applyBorder="0" applyAlignment="0" applyProtection="0"/>
    <xf numFmtId="0" fontId="3" fillId="0" borderId="0"/>
    <xf numFmtId="43" fontId="3" fillId="0" borderId="0" applyFont="0" applyFill="0" applyBorder="0" applyAlignment="0" applyProtection="0"/>
    <xf numFmtId="0" fontId="21" fillId="0" borderId="0"/>
    <xf numFmtId="9" fontId="3" fillId="0" borderId="0" applyFont="0" applyFill="0" applyBorder="0" applyAlignment="0" applyProtection="0"/>
    <xf numFmtId="0" fontId="34" fillId="0" borderId="0" applyNumberFormat="0" applyFill="0" applyBorder="0" applyAlignment="0" applyProtection="0"/>
    <xf numFmtId="43" fontId="1" fillId="0" borderId="0" applyFont="0" applyFill="0" applyBorder="0" applyAlignment="0" applyProtection="0"/>
    <xf numFmtId="171" fontId="41" fillId="0" borderId="0" applyFont="0" applyFill="0" applyBorder="0" applyAlignment="0" applyProtection="0"/>
    <xf numFmtId="0" fontId="45" fillId="0" borderId="0" applyNumberFormat="0" applyFill="0" applyBorder="0" applyAlignment="0" applyProtection="0"/>
  </cellStyleXfs>
  <cellXfs count="475">
    <xf numFmtId="0" fontId="0" fillId="0" borderId="0" xfId="0"/>
    <xf numFmtId="0" fontId="4" fillId="0" borderId="0" xfId="2" quotePrefix="1" applyFont="1" applyAlignment="1">
      <alignment horizontal="left" vertical="top"/>
    </xf>
    <xf numFmtId="0" fontId="5" fillId="0" borderId="0" xfId="2" quotePrefix="1" applyFont="1" applyAlignment="1">
      <alignment horizontal="center" vertical="top" wrapText="1"/>
    </xf>
    <xf numFmtId="0" fontId="6" fillId="0" borderId="0" xfId="2" applyFont="1" applyAlignment="1">
      <alignment vertical="top"/>
    </xf>
    <xf numFmtId="0" fontId="7" fillId="0" borderId="0" xfId="2" applyFont="1" applyAlignment="1">
      <alignment vertical="top"/>
    </xf>
    <xf numFmtId="0" fontId="8" fillId="0" borderId="0" xfId="2" quotePrefix="1" applyFont="1" applyBorder="1" applyAlignment="1">
      <alignment horizontal="left" vertical="top"/>
    </xf>
    <xf numFmtId="0" fontId="5" fillId="0" borderId="0" xfId="2" quotePrefix="1" applyFont="1" applyBorder="1" applyAlignment="1">
      <alignment horizontal="center" vertical="top" wrapText="1"/>
    </xf>
    <xf numFmtId="0" fontId="6" fillId="0" borderId="0" xfId="2" applyFont="1" applyBorder="1" applyAlignment="1">
      <alignment vertical="top"/>
    </xf>
    <xf numFmtId="0" fontId="4" fillId="2" borderId="0" xfId="2" quotePrefix="1" applyFont="1" applyFill="1" applyBorder="1" applyAlignment="1">
      <alignment horizontal="left" vertical="top"/>
    </xf>
    <xf numFmtId="0" fontId="7" fillId="2" borderId="0" xfId="2" applyFont="1" applyFill="1" applyBorder="1" applyAlignment="1">
      <alignment horizontal="center" vertical="top" wrapText="1"/>
    </xf>
    <xf numFmtId="0" fontId="9" fillId="0" borderId="0" xfId="2" applyFont="1" applyAlignment="1">
      <alignment vertical="top"/>
    </xf>
    <xf numFmtId="0" fontId="12" fillId="0" borderId="0" xfId="2" applyFont="1" applyAlignment="1">
      <alignment horizontal="center" vertical="top"/>
    </xf>
    <xf numFmtId="0" fontId="6" fillId="8" borderId="6" xfId="2" applyFont="1" applyFill="1" applyBorder="1" applyAlignment="1">
      <alignment vertical="top"/>
    </xf>
    <xf numFmtId="0" fontId="6" fillId="8" borderId="6" xfId="2" applyFont="1" applyFill="1" applyBorder="1" applyAlignment="1">
      <alignment horizontal="center" vertical="top"/>
    </xf>
    <xf numFmtId="0" fontId="7" fillId="8" borderId="6" xfId="2" applyFont="1" applyFill="1" applyBorder="1" applyAlignment="1">
      <alignment horizontal="center" vertical="top" wrapText="1"/>
    </xf>
    <xf numFmtId="0" fontId="7" fillId="8" borderId="6" xfId="2" applyFont="1" applyFill="1" applyBorder="1" applyAlignment="1">
      <alignment horizontal="center" vertical="top"/>
    </xf>
    <xf numFmtId="0" fontId="6" fillId="0" borderId="0" xfId="2" applyFont="1" applyAlignment="1">
      <alignment horizontal="center" vertical="top"/>
    </xf>
    <xf numFmtId="0" fontId="15" fillId="0" borderId="2" xfId="2" applyFont="1" applyBorder="1" applyAlignment="1">
      <alignment horizontal="center" vertical="top"/>
    </xf>
    <xf numFmtId="0" fontId="9" fillId="0" borderId="0" xfId="2" applyFont="1" applyBorder="1" applyAlignment="1">
      <alignment vertical="top"/>
    </xf>
    <xf numFmtId="3" fontId="6" fillId="0" borderId="6" xfId="2" applyNumberFormat="1" applyFont="1" applyBorder="1"/>
    <xf numFmtId="0" fontId="10" fillId="0" borderId="0" xfId="2" applyFont="1" applyAlignment="1">
      <alignment vertical="top"/>
    </xf>
    <xf numFmtId="0" fontId="10" fillId="0" borderId="0" xfId="2" applyFont="1" applyAlignment="1">
      <alignment horizontal="center" vertical="top"/>
    </xf>
    <xf numFmtId="0" fontId="13" fillId="0" borderId="0" xfId="2" applyFont="1" applyAlignment="1">
      <alignment horizontal="center" vertical="top" wrapText="1"/>
    </xf>
    <xf numFmtId="3" fontId="10" fillId="0" borderId="0" xfId="2" applyNumberFormat="1" applyFont="1" applyAlignment="1">
      <alignment vertical="top"/>
    </xf>
    <xf numFmtId="3" fontId="13" fillId="0" borderId="0" xfId="2" applyNumberFormat="1" applyFont="1" applyAlignment="1">
      <alignment vertical="top"/>
    </xf>
    <xf numFmtId="0" fontId="8" fillId="0" borderId="0" xfId="2" quotePrefix="1" applyFont="1" applyAlignment="1">
      <alignment horizontal="left" vertical="top"/>
    </xf>
    <xf numFmtId="0" fontId="13" fillId="0" borderId="6" xfId="2" applyFont="1" applyBorder="1" applyAlignment="1">
      <alignment horizontal="center" vertical="top" wrapText="1"/>
    </xf>
    <xf numFmtId="164" fontId="15" fillId="2" borderId="6" xfId="2" applyNumberFormat="1" applyFont="1" applyFill="1" applyBorder="1" applyAlignment="1">
      <alignment vertical="top"/>
    </xf>
    <xf numFmtId="0" fontId="18" fillId="0" borderId="9" xfId="0" applyFont="1" applyBorder="1" applyAlignment="1">
      <alignment horizontal="left" vertical="center"/>
    </xf>
    <xf numFmtId="164" fontId="10" fillId="0" borderId="0" xfId="2" applyNumberFormat="1" applyFont="1" applyAlignment="1">
      <alignment vertical="top"/>
    </xf>
    <xf numFmtId="0" fontId="15" fillId="0" borderId="0" xfId="2" quotePrefix="1" applyFont="1" applyBorder="1" applyAlignment="1">
      <alignment horizontal="left" vertical="top"/>
    </xf>
    <xf numFmtId="0" fontId="19" fillId="0" borderId="0" xfId="0" applyFont="1" applyFill="1" applyBorder="1" applyAlignment="1">
      <alignment vertical="center"/>
    </xf>
    <xf numFmtId="0" fontId="14" fillId="0" borderId="0" xfId="2" quotePrefix="1" applyFont="1" applyAlignment="1">
      <alignment horizontal="left" vertical="top" wrapText="1"/>
    </xf>
    <xf numFmtId="0" fontId="6" fillId="0" borderId="0" xfId="2" quotePrefix="1" applyFont="1" applyFill="1" applyBorder="1" applyAlignment="1">
      <alignment horizontal="center" vertical="top"/>
    </xf>
    <xf numFmtId="165" fontId="15" fillId="2" borderId="6" xfId="1" applyNumberFormat="1" applyFont="1" applyFill="1" applyBorder="1" applyAlignment="1">
      <alignment vertical="top"/>
    </xf>
    <xf numFmtId="0" fontId="17" fillId="0" borderId="3" xfId="0" applyFont="1" applyBorder="1" applyAlignment="1">
      <alignment vertical="center"/>
    </xf>
    <xf numFmtId="3" fontId="15" fillId="0" borderId="11" xfId="2" applyNumberFormat="1" applyFont="1" applyBorder="1" applyAlignment="1">
      <alignment vertical="top"/>
    </xf>
    <xf numFmtId="0" fontId="7" fillId="0" borderId="0" xfId="2" applyFont="1" applyAlignment="1">
      <alignment horizontal="center" vertical="top" wrapText="1"/>
    </xf>
    <xf numFmtId="0" fontId="15" fillId="0" borderId="2" xfId="2" applyFont="1" applyBorder="1" applyAlignment="1">
      <alignment vertical="top"/>
    </xf>
    <xf numFmtId="0" fontId="4" fillId="0" borderId="0" xfId="2" applyFont="1" applyBorder="1" applyAlignment="1">
      <alignment horizontal="center" vertical="top"/>
    </xf>
    <xf numFmtId="0" fontId="9" fillId="0" borderId="0" xfId="2" applyFont="1" applyAlignment="1">
      <alignment horizontal="center" vertical="top"/>
    </xf>
    <xf numFmtId="0" fontId="6" fillId="0" borderId="0" xfId="0" applyFont="1" applyAlignment="1">
      <alignment vertical="top"/>
    </xf>
    <xf numFmtId="41" fontId="6" fillId="0" borderId="6" xfId="0" applyNumberFormat="1" applyFont="1" applyBorder="1" applyAlignment="1">
      <alignment vertical="top"/>
    </xf>
    <xf numFmtId="41" fontId="6" fillId="2" borderId="6" xfId="2" applyNumberFormat="1" applyFont="1" applyFill="1" applyBorder="1"/>
    <xf numFmtId="0" fontId="14" fillId="0" borderId="0" xfId="2" applyFont="1" applyAlignment="1">
      <alignment horizontal="center" vertical="top"/>
    </xf>
    <xf numFmtId="3" fontId="13" fillId="0" borderId="0" xfId="2" applyNumberFormat="1" applyFont="1" applyAlignment="1">
      <alignment horizontal="center" vertical="top"/>
    </xf>
    <xf numFmtId="167" fontId="6" fillId="0" borderId="6" xfId="0" applyNumberFormat="1" applyFont="1" applyBorder="1" applyAlignment="1">
      <alignment vertical="top"/>
    </xf>
    <xf numFmtId="0" fontId="18" fillId="0" borderId="8" xfId="0" applyFont="1" applyFill="1" applyBorder="1" applyAlignment="1">
      <alignment vertical="center"/>
    </xf>
    <xf numFmtId="0" fontId="18" fillId="9" borderId="9" xfId="0" applyFont="1" applyFill="1" applyBorder="1" applyAlignment="1">
      <alignment vertical="center"/>
    </xf>
    <xf numFmtId="0" fontId="18" fillId="9" borderId="8" xfId="0" applyFont="1" applyFill="1" applyBorder="1" applyAlignment="1">
      <alignment vertical="center"/>
    </xf>
    <xf numFmtId="0" fontId="14" fillId="0" borderId="6" xfId="2" quotePrefix="1" applyFont="1" applyBorder="1" applyAlignment="1">
      <alignment horizontal="left" vertical="top"/>
    </xf>
    <xf numFmtId="41" fontId="7" fillId="2" borderId="2" xfId="3" applyNumberFormat="1" applyFont="1" applyFill="1" applyBorder="1" applyAlignment="1">
      <alignment vertical="top"/>
    </xf>
    <xf numFmtId="41" fontId="6" fillId="0" borderId="6" xfId="2" applyNumberFormat="1" applyFont="1" applyBorder="1"/>
    <xf numFmtId="41" fontId="7" fillId="2" borderId="6" xfId="3" applyNumberFormat="1" applyFont="1" applyFill="1" applyBorder="1" applyAlignment="1">
      <alignment vertical="top"/>
    </xf>
    <xf numFmtId="41" fontId="10" fillId="0" borderId="0" xfId="2" applyNumberFormat="1" applyFont="1" applyAlignment="1">
      <alignment vertical="top"/>
    </xf>
    <xf numFmtId="41" fontId="13" fillId="0" borderId="0" xfId="2" applyNumberFormat="1" applyFont="1" applyAlignment="1">
      <alignment vertical="top"/>
    </xf>
    <xf numFmtId="0" fontId="13" fillId="0" borderId="0" xfId="2" applyFont="1" applyFill="1" applyBorder="1" applyAlignment="1">
      <alignment horizontal="center" vertical="top" wrapText="1"/>
    </xf>
    <xf numFmtId="0" fontId="15" fillId="0" borderId="0" xfId="2" quotePrefix="1" applyFont="1" applyFill="1" applyBorder="1" applyAlignment="1">
      <alignment horizontal="left" vertical="top"/>
    </xf>
    <xf numFmtId="164" fontId="10" fillId="0" borderId="0" xfId="2" applyNumberFormat="1" applyFont="1" applyFill="1" applyBorder="1" applyAlignment="1">
      <alignment vertical="top"/>
    </xf>
    <xf numFmtId="3" fontId="10" fillId="0" borderId="0" xfId="2" applyNumberFormat="1" applyFont="1" applyFill="1" applyBorder="1" applyAlignment="1">
      <alignment vertical="top"/>
    </xf>
    <xf numFmtId="164" fontId="10" fillId="0" borderId="10" xfId="2" applyNumberFormat="1" applyFont="1" applyBorder="1" applyAlignment="1">
      <alignment vertical="top"/>
    </xf>
    <xf numFmtId="3" fontId="10" fillId="0" borderId="1" xfId="2" applyNumberFormat="1" applyFont="1" applyBorder="1" applyAlignment="1">
      <alignment vertical="top"/>
    </xf>
    <xf numFmtId="3" fontId="10" fillId="0" borderId="12" xfId="2" applyNumberFormat="1" applyFont="1" applyBorder="1" applyAlignment="1">
      <alignment horizontal="right" vertical="top"/>
    </xf>
    <xf numFmtId="168" fontId="15" fillId="2" borderId="6" xfId="2" applyNumberFormat="1" applyFont="1" applyFill="1" applyBorder="1" applyAlignment="1">
      <alignment vertical="top"/>
    </xf>
    <xf numFmtId="167" fontId="9" fillId="0" borderId="6" xfId="0" applyNumberFormat="1" applyFont="1" applyBorder="1" applyAlignment="1">
      <alignment vertical="top"/>
    </xf>
    <xf numFmtId="0" fontId="4" fillId="10" borderId="2" xfId="2" applyFont="1" applyFill="1" applyBorder="1" applyAlignment="1">
      <alignment horizontal="center"/>
    </xf>
    <xf numFmtId="0" fontId="20" fillId="12" borderId="7" xfId="0" quotePrefix="1" applyFont="1" applyFill="1" applyBorder="1" applyAlignment="1">
      <alignment horizontal="center" vertical="top" wrapText="1"/>
    </xf>
    <xf numFmtId="0" fontId="22" fillId="0" borderId="6" xfId="2" applyFont="1" applyBorder="1" applyAlignment="1">
      <alignment horizontal="center" vertical="top" wrapText="1"/>
    </xf>
    <xf numFmtId="164" fontId="14" fillId="2" borderId="6" xfId="2" applyNumberFormat="1" applyFont="1" applyFill="1" applyBorder="1" applyAlignment="1">
      <alignment vertical="top"/>
    </xf>
    <xf numFmtId="0" fontId="14" fillId="2" borderId="6" xfId="2" applyNumberFormat="1" applyFont="1" applyFill="1" applyBorder="1" applyAlignment="1">
      <alignment vertical="top"/>
    </xf>
    <xf numFmtId="3" fontId="22" fillId="0" borderId="0" xfId="2" applyNumberFormat="1" applyFont="1" applyAlignment="1">
      <alignment vertical="top"/>
    </xf>
    <xf numFmtId="0" fontId="23" fillId="0" borderId="0" xfId="2" applyFont="1" applyAlignment="1">
      <alignment vertical="top"/>
    </xf>
    <xf numFmtId="165" fontId="14" fillId="2" borderId="6" xfId="1" applyNumberFormat="1" applyFont="1" applyFill="1" applyBorder="1" applyAlignment="1">
      <alignment vertical="top"/>
    </xf>
    <xf numFmtId="3" fontId="23" fillId="0" borderId="0" xfId="2" applyNumberFormat="1" applyFont="1" applyAlignment="1">
      <alignment vertical="top"/>
    </xf>
    <xf numFmtId="41" fontId="6" fillId="14" borderId="6" xfId="2" applyNumberFormat="1" applyFont="1" applyFill="1" applyBorder="1"/>
    <xf numFmtId="0" fontId="8" fillId="0" borderId="0" xfId="2" applyFont="1" applyAlignment="1">
      <alignment vertical="top"/>
    </xf>
    <xf numFmtId="0" fontId="24" fillId="0" borderId="0" xfId="2" applyFont="1" applyAlignment="1">
      <alignment vertical="top"/>
    </xf>
    <xf numFmtId="165" fontId="26" fillId="3" borderId="6" xfId="2" quotePrefix="1" applyNumberFormat="1" applyFont="1" applyFill="1" applyBorder="1" applyAlignment="1">
      <alignment horizontal="center" vertical="top" wrapText="1"/>
    </xf>
    <xf numFmtId="0" fontId="26" fillId="3" borderId="6" xfId="2" quotePrefix="1" applyFont="1" applyFill="1" applyBorder="1" applyAlignment="1">
      <alignment horizontal="center" vertical="top" wrapText="1"/>
    </xf>
    <xf numFmtId="0" fontId="9" fillId="0" borderId="0" xfId="2" applyFont="1" applyBorder="1" applyAlignment="1">
      <alignment horizontal="center" vertical="top"/>
    </xf>
    <xf numFmtId="0" fontId="12" fillId="0" borderId="0" xfId="2" applyFont="1" applyFill="1" applyBorder="1" applyAlignment="1">
      <alignment horizontal="center" vertical="top"/>
    </xf>
    <xf numFmtId="165" fontId="12" fillId="3" borderId="6" xfId="2" quotePrefix="1" applyNumberFormat="1" applyFont="1" applyFill="1" applyBorder="1" applyAlignment="1">
      <alignment horizontal="center" vertical="top" wrapText="1"/>
    </xf>
    <xf numFmtId="0" fontId="12" fillId="3" borderId="6" xfId="2" quotePrefix="1" applyFont="1" applyFill="1" applyBorder="1" applyAlignment="1">
      <alignment horizontal="center" vertical="top" wrapText="1"/>
    </xf>
    <xf numFmtId="0" fontId="12" fillId="3" borderId="6" xfId="2" quotePrefix="1" applyFont="1" applyFill="1" applyBorder="1" applyAlignment="1">
      <alignment horizontal="center" vertical="top"/>
    </xf>
    <xf numFmtId="0" fontId="12" fillId="0" borderId="0" xfId="2" applyFont="1" applyBorder="1" applyAlignment="1">
      <alignment horizontal="center" vertical="top"/>
    </xf>
    <xf numFmtId="0" fontId="15" fillId="0" borderId="6" xfId="2" applyFont="1" applyFill="1" applyBorder="1" applyAlignment="1">
      <alignment horizontal="left" vertical="top"/>
    </xf>
    <xf numFmtId="168" fontId="6" fillId="0" borderId="6" xfId="5" applyNumberFormat="1" applyFont="1" applyBorder="1" applyAlignment="1">
      <alignment vertical="top"/>
    </xf>
    <xf numFmtId="0" fontId="14" fillId="0" borderId="6" xfId="2" applyFont="1" applyFill="1" applyBorder="1" applyAlignment="1">
      <alignment horizontal="left" vertical="top"/>
    </xf>
    <xf numFmtId="0" fontId="10" fillId="0" borderId="0" xfId="2" applyFont="1" applyAlignment="1">
      <alignment horizontal="right" vertical="top"/>
    </xf>
    <xf numFmtId="168" fontId="10" fillId="0" borderId="0" xfId="2" applyNumberFormat="1" applyFont="1" applyAlignment="1">
      <alignment vertical="top"/>
    </xf>
    <xf numFmtId="166" fontId="10" fillId="0" borderId="0" xfId="3" applyNumberFormat="1" applyFont="1" applyAlignment="1">
      <alignment vertical="top"/>
    </xf>
    <xf numFmtId="1" fontId="10" fillId="0" borderId="0" xfId="5" applyNumberFormat="1" applyFont="1" applyAlignment="1">
      <alignment vertical="top"/>
    </xf>
    <xf numFmtId="0" fontId="10" fillId="0" borderId="0" xfId="2" applyFont="1" applyBorder="1" applyAlignment="1">
      <alignment vertical="top"/>
    </xf>
    <xf numFmtId="165" fontId="6" fillId="0" borderId="0" xfId="2" applyNumberFormat="1" applyFont="1" applyAlignment="1">
      <alignment vertical="top"/>
    </xf>
    <xf numFmtId="168" fontId="6" fillId="0" borderId="0" xfId="2" applyNumberFormat="1" applyFont="1" applyAlignment="1">
      <alignment vertical="top"/>
    </xf>
    <xf numFmtId="165" fontId="10" fillId="0" borderId="0" xfId="5" applyNumberFormat="1" applyFont="1" applyAlignment="1">
      <alignment vertical="top"/>
    </xf>
    <xf numFmtId="168" fontId="10" fillId="0" borderId="0" xfId="5" applyNumberFormat="1" applyFont="1" applyAlignment="1">
      <alignment vertical="top"/>
    </xf>
    <xf numFmtId="165" fontId="27" fillId="3" borderId="6" xfId="2" quotePrefix="1" applyNumberFormat="1" applyFont="1" applyFill="1" applyBorder="1" applyAlignment="1">
      <alignment horizontal="center" vertical="top" wrapText="1"/>
    </xf>
    <xf numFmtId="0" fontId="27" fillId="3" borderId="6" xfId="2" quotePrefix="1" applyFont="1" applyFill="1" applyBorder="1" applyAlignment="1">
      <alignment horizontal="center" vertical="top" wrapText="1"/>
    </xf>
    <xf numFmtId="165" fontId="16" fillId="3" borderId="6" xfId="2" quotePrefix="1" applyNumberFormat="1" applyFont="1" applyFill="1" applyBorder="1" applyAlignment="1">
      <alignment horizontal="center" vertical="top"/>
    </xf>
    <xf numFmtId="0" fontId="16" fillId="3" borderId="6" xfId="2" quotePrefix="1" applyFont="1" applyFill="1" applyBorder="1" applyAlignment="1">
      <alignment horizontal="center" vertical="top" wrapText="1"/>
    </xf>
    <xf numFmtId="0" fontId="16" fillId="3" borderId="6" xfId="2" quotePrefix="1" applyFont="1" applyFill="1" applyBorder="1" applyAlignment="1">
      <alignment horizontal="center" vertical="top"/>
    </xf>
    <xf numFmtId="0" fontId="10" fillId="0" borderId="0" xfId="2" applyFont="1" applyFill="1" applyBorder="1" applyAlignment="1">
      <alignment horizontal="right" vertical="top"/>
    </xf>
    <xf numFmtId="0" fontId="25" fillId="13" borderId="6" xfId="2" quotePrefix="1" applyFont="1" applyFill="1" applyBorder="1" applyAlignment="1">
      <alignment horizontal="center" vertical="center"/>
    </xf>
    <xf numFmtId="41" fontId="9" fillId="0" borderId="6" xfId="2" applyNumberFormat="1" applyFont="1" applyBorder="1"/>
    <xf numFmtId="41" fontId="10" fillId="0" borderId="0" xfId="3" applyNumberFormat="1" applyFont="1" applyAlignment="1">
      <alignment vertical="top"/>
    </xf>
    <xf numFmtId="167" fontId="6" fillId="0" borderId="6" xfId="5" applyNumberFormat="1" applyFont="1" applyBorder="1" applyAlignment="1">
      <alignment vertical="top"/>
    </xf>
    <xf numFmtId="167" fontId="9" fillId="0" borderId="6" xfId="5" applyNumberFormat="1" applyFont="1" applyBorder="1" applyAlignment="1">
      <alignment vertical="top"/>
    </xf>
    <xf numFmtId="167" fontId="9" fillId="10" borderId="6" xfId="5" applyNumberFormat="1" applyFont="1" applyFill="1" applyBorder="1" applyAlignment="1">
      <alignment vertical="top"/>
    </xf>
    <xf numFmtId="167" fontId="10" fillId="0" borderId="0" xfId="2" applyNumberFormat="1" applyFont="1" applyAlignment="1">
      <alignment vertical="top"/>
    </xf>
    <xf numFmtId="167" fontId="10" fillId="0" borderId="0" xfId="5" applyNumberFormat="1" applyFont="1" applyAlignment="1">
      <alignment vertical="top"/>
    </xf>
    <xf numFmtId="169" fontId="10" fillId="0" borderId="0" xfId="2" applyNumberFormat="1" applyFont="1" applyAlignment="1">
      <alignment vertical="top"/>
    </xf>
    <xf numFmtId="169" fontId="6" fillId="14" borderId="6" xfId="5" applyNumberFormat="1" applyFont="1" applyFill="1" applyBorder="1" applyAlignment="1">
      <alignment vertical="top"/>
    </xf>
    <xf numFmtId="169" fontId="9" fillId="14" borderId="6" xfId="5" applyNumberFormat="1" applyFont="1" applyFill="1" applyBorder="1" applyAlignment="1">
      <alignment vertical="top"/>
    </xf>
    <xf numFmtId="168" fontId="6" fillId="14" borderId="6" xfId="5" applyNumberFormat="1" applyFont="1" applyFill="1" applyBorder="1" applyAlignment="1">
      <alignment vertical="top"/>
    </xf>
    <xf numFmtId="0" fontId="8" fillId="0" borderId="0" xfId="0" applyFont="1" applyAlignment="1"/>
    <xf numFmtId="0" fontId="7" fillId="0" borderId="0" xfId="0" applyFont="1" applyAlignment="1">
      <alignment horizontal="center" vertical="top" wrapText="1"/>
    </xf>
    <xf numFmtId="0" fontId="28" fillId="0" borderId="0" xfId="0" applyFont="1" applyAlignment="1"/>
    <xf numFmtId="0" fontId="7" fillId="0" borderId="0" xfId="0" applyFont="1"/>
    <xf numFmtId="0" fontId="4" fillId="5" borderId="6" xfId="0" quotePrefix="1" applyFont="1" applyFill="1" applyBorder="1" applyAlignment="1">
      <alignment horizontal="center" vertical="top" wrapText="1"/>
    </xf>
    <xf numFmtId="0" fontId="15" fillId="5" borderId="6" xfId="0" quotePrefix="1" applyFont="1" applyFill="1" applyBorder="1" applyAlignment="1">
      <alignment horizontal="center" vertical="top" wrapText="1"/>
    </xf>
    <xf numFmtId="10" fontId="29" fillId="0" borderId="6" xfId="5" applyNumberFormat="1" applyFont="1" applyBorder="1"/>
    <xf numFmtId="0" fontId="28" fillId="0" borderId="0" xfId="0" applyFont="1" applyFill="1" applyBorder="1" applyAlignment="1"/>
    <xf numFmtId="0" fontId="7" fillId="0" borderId="0" xfId="0" applyFont="1" applyFill="1" applyBorder="1" applyAlignment="1">
      <alignment horizontal="center" vertical="top" wrapText="1"/>
    </xf>
    <xf numFmtId="0" fontId="6" fillId="0" borderId="0" xfId="0" applyFont="1" applyFill="1" applyBorder="1" applyAlignment="1">
      <alignment vertical="top"/>
    </xf>
    <xf numFmtId="0" fontId="0" fillId="0" borderId="0" xfId="0" applyFill="1" applyBorder="1"/>
    <xf numFmtId="0" fontId="6" fillId="3" borderId="6" xfId="0" applyFont="1" applyFill="1" applyBorder="1" applyAlignment="1">
      <alignment horizontal="center" vertical="top"/>
    </xf>
    <xf numFmtId="0" fontId="14" fillId="5" borderId="6" xfId="0" quotePrefix="1" applyFont="1" applyFill="1" applyBorder="1" applyAlignment="1">
      <alignment horizontal="center" vertical="top" wrapText="1"/>
    </xf>
    <xf numFmtId="0" fontId="29" fillId="5" borderId="6" xfId="0" quotePrefix="1" applyFont="1" applyFill="1" applyBorder="1" applyAlignment="1">
      <alignment horizontal="center" vertical="top" wrapText="1"/>
    </xf>
    <xf numFmtId="0" fontId="16" fillId="5" borderId="6" xfId="0" quotePrefix="1" applyFont="1" applyFill="1" applyBorder="1" applyAlignment="1">
      <alignment horizontal="center" vertical="top" wrapText="1"/>
    </xf>
    <xf numFmtId="0" fontId="9" fillId="0" borderId="6" xfId="0" applyFont="1" applyFill="1" applyBorder="1" applyAlignment="1">
      <alignment horizontal="left" vertical="top"/>
    </xf>
    <xf numFmtId="165" fontId="15" fillId="0" borderId="6" xfId="5" applyNumberFormat="1" applyFont="1" applyBorder="1" applyAlignment="1">
      <alignment vertical="top"/>
    </xf>
    <xf numFmtId="0" fontId="4" fillId="0" borderId="6" xfId="0" quotePrefix="1" applyFont="1" applyFill="1" applyBorder="1" applyAlignment="1">
      <alignment horizontal="center" vertical="top" wrapText="1"/>
    </xf>
    <xf numFmtId="0" fontId="15" fillId="0" borderId="6" xfId="0" applyFont="1" applyBorder="1" applyAlignment="1">
      <alignment vertical="top"/>
    </xf>
    <xf numFmtId="10" fontId="4" fillId="0" borderId="6" xfId="5" applyNumberFormat="1" applyFont="1" applyBorder="1"/>
    <xf numFmtId="0" fontId="15" fillId="0" borderId="6" xfId="0" applyFont="1" applyBorder="1" applyAlignment="1">
      <alignment horizontal="left" vertical="top"/>
    </xf>
    <xf numFmtId="165" fontId="14" fillId="0" borderId="6" xfId="5" applyNumberFormat="1" applyFont="1" applyBorder="1" applyAlignment="1">
      <alignment vertical="top"/>
    </xf>
    <xf numFmtId="2" fontId="14" fillId="0" borderId="6" xfId="5" applyNumberFormat="1" applyFont="1" applyBorder="1" applyAlignment="1">
      <alignment vertical="top"/>
    </xf>
    <xf numFmtId="0" fontId="10" fillId="0" borderId="0" xfId="0" applyFont="1" applyAlignment="1">
      <alignment vertical="top"/>
    </xf>
    <xf numFmtId="165" fontId="10" fillId="0" borderId="0" xfId="0" applyNumberFormat="1" applyFont="1" applyAlignment="1">
      <alignment horizontal="right" vertical="top" wrapText="1"/>
    </xf>
    <xf numFmtId="0" fontId="4" fillId="0" borderId="0" xfId="0" applyFont="1"/>
    <xf numFmtId="0" fontId="8" fillId="0" borderId="0" xfId="0" quotePrefix="1" applyFont="1" applyAlignment="1">
      <alignment horizontal="left" vertical="top"/>
    </xf>
    <xf numFmtId="0" fontId="2" fillId="3" borderId="6" xfId="0" applyFont="1" applyFill="1" applyBorder="1" applyAlignment="1">
      <alignment horizontal="center" vertical="top" wrapText="1"/>
    </xf>
    <xf numFmtId="0" fontId="9" fillId="3" borderId="6" xfId="0" applyFont="1" applyFill="1" applyBorder="1" applyAlignment="1">
      <alignment horizontal="center" vertical="top" wrapText="1"/>
    </xf>
    <xf numFmtId="0" fontId="9" fillId="3" borderId="6" xfId="0" quotePrefix="1" applyFont="1" applyFill="1" applyBorder="1" applyAlignment="1">
      <alignment horizontal="center" vertical="top" wrapText="1"/>
    </xf>
    <xf numFmtId="0" fontId="0" fillId="0" borderId="6" xfId="0" applyBorder="1" applyAlignment="1">
      <alignment horizontal="center"/>
    </xf>
    <xf numFmtId="0" fontId="6" fillId="0" borderId="6" xfId="0" applyFont="1" applyFill="1" applyBorder="1" applyAlignment="1">
      <alignment vertical="top"/>
    </xf>
    <xf numFmtId="164" fontId="6" fillId="0" borderId="6" xfId="0" applyNumberFormat="1" applyFont="1" applyBorder="1" applyAlignment="1">
      <alignment horizontal="right" vertical="top"/>
    </xf>
    <xf numFmtId="0" fontId="6" fillId="0" borderId="6" xfId="0" quotePrefix="1" applyFont="1" applyFill="1" applyBorder="1" applyAlignment="1">
      <alignment horizontal="left" vertical="top"/>
    </xf>
    <xf numFmtId="0" fontId="10" fillId="0" borderId="0" xfId="0" applyFont="1" applyAlignment="1">
      <alignment horizontal="right" vertical="top"/>
    </xf>
    <xf numFmtId="4" fontId="10" fillId="0" borderId="0" xfId="0" applyNumberFormat="1" applyFont="1" applyAlignment="1">
      <alignment horizontal="right" vertical="top"/>
    </xf>
    <xf numFmtId="0" fontId="6" fillId="0" borderId="0" xfId="0" applyFont="1" applyAlignment="1">
      <alignment horizontal="right" vertical="top"/>
    </xf>
    <xf numFmtId="164" fontId="10" fillId="0" borderId="0" xfId="0" applyNumberFormat="1" applyFont="1" applyAlignment="1">
      <alignment horizontal="right" vertical="top"/>
    </xf>
    <xf numFmtId="0" fontId="12" fillId="4" borderId="6" xfId="0" applyFont="1" applyFill="1" applyBorder="1" applyAlignment="1">
      <alignment horizontal="center" vertical="top"/>
    </xf>
    <xf numFmtId="0" fontId="12" fillId="5" borderId="6" xfId="0" applyFont="1" applyFill="1" applyBorder="1" applyAlignment="1">
      <alignment horizontal="center" vertical="top"/>
    </xf>
    <xf numFmtId="0" fontId="12" fillId="6" borderId="6" xfId="0" applyFont="1" applyFill="1" applyBorder="1" applyAlignment="1">
      <alignment horizontal="center" vertical="top"/>
    </xf>
    <xf numFmtId="0" fontId="12" fillId="7" borderId="6" xfId="0" applyFont="1" applyFill="1" applyBorder="1" applyAlignment="1">
      <alignment horizontal="center" vertical="top"/>
    </xf>
    <xf numFmtId="0" fontId="12" fillId="15" borderId="6" xfId="0" applyFont="1" applyFill="1" applyBorder="1" applyAlignment="1">
      <alignment horizontal="center" vertical="top"/>
    </xf>
    <xf numFmtId="0" fontId="12" fillId="11" borderId="6" xfId="0" applyFont="1" applyFill="1" applyBorder="1" applyAlignment="1">
      <alignment horizontal="center" vertical="top"/>
    </xf>
    <xf numFmtId="0" fontId="12" fillId="5" borderId="3" xfId="0" applyFont="1" applyFill="1" applyBorder="1" applyAlignment="1">
      <alignment horizontal="center" vertical="top"/>
    </xf>
    <xf numFmtId="0" fontId="6" fillId="8" borderId="3" xfId="2" applyFont="1" applyFill="1" applyBorder="1" applyAlignment="1">
      <alignment horizontal="center" vertical="top"/>
    </xf>
    <xf numFmtId="41" fontId="6" fillId="0" borderId="3" xfId="0" applyNumberFormat="1" applyFont="1" applyBorder="1" applyAlignment="1">
      <alignment vertical="top"/>
    </xf>
    <xf numFmtId="41" fontId="6" fillId="14" borderId="3" xfId="2" applyNumberFormat="1" applyFont="1" applyFill="1" applyBorder="1"/>
    <xf numFmtId="0" fontId="12" fillId="6" borderId="5" xfId="0" applyFont="1" applyFill="1" applyBorder="1" applyAlignment="1">
      <alignment horizontal="center" vertical="top"/>
    </xf>
    <xf numFmtId="0" fontId="6" fillId="8" borderId="5" xfId="2" applyFont="1" applyFill="1" applyBorder="1" applyAlignment="1">
      <alignment horizontal="center" vertical="top"/>
    </xf>
    <xf numFmtId="41" fontId="10" fillId="0" borderId="0" xfId="2" applyNumberFormat="1" applyFont="1" applyFill="1" applyBorder="1" applyAlignment="1">
      <alignment vertical="top"/>
    </xf>
    <xf numFmtId="0" fontId="6" fillId="0" borderId="13" xfId="2" applyFont="1" applyFill="1" applyBorder="1" applyAlignment="1">
      <alignment horizontal="center" vertical="top"/>
    </xf>
    <xf numFmtId="41" fontId="6" fillId="0" borderId="13" xfId="0" applyNumberFormat="1" applyFont="1" applyFill="1" applyBorder="1" applyAlignment="1">
      <alignment vertical="top"/>
    </xf>
    <xf numFmtId="0" fontId="10" fillId="10" borderId="6" xfId="2" applyFont="1" applyFill="1" applyBorder="1" applyAlignment="1">
      <alignment horizontal="center" vertical="top"/>
    </xf>
    <xf numFmtId="165" fontId="10" fillId="0" borderId="0" xfId="1" applyNumberFormat="1" applyFont="1" applyAlignment="1">
      <alignment vertical="top"/>
    </xf>
    <xf numFmtId="0" fontId="10" fillId="0" borderId="0" xfId="2" applyFont="1" applyFill="1" applyBorder="1" applyAlignment="1">
      <alignment horizontal="center" vertical="top" wrapText="1"/>
    </xf>
    <xf numFmtId="0" fontId="10" fillId="0" borderId="0" xfId="0" applyFont="1" applyFill="1" applyBorder="1" applyAlignment="1">
      <alignment vertical="center"/>
    </xf>
    <xf numFmtId="167" fontId="10" fillId="0" borderId="0" xfId="0" applyNumberFormat="1" applyFont="1" applyFill="1" applyBorder="1" applyAlignment="1">
      <alignment vertical="top"/>
    </xf>
    <xf numFmtId="168" fontId="9" fillId="14" borderId="6" xfId="5" applyNumberFormat="1" applyFont="1" applyFill="1" applyBorder="1" applyAlignment="1">
      <alignment vertical="top"/>
    </xf>
    <xf numFmtId="168" fontId="9" fillId="0" borderId="6" xfId="5" applyNumberFormat="1" applyFont="1" applyBorder="1" applyAlignment="1">
      <alignment vertical="top"/>
    </xf>
    <xf numFmtId="3" fontId="9" fillId="0" borderId="6" xfId="2" applyNumberFormat="1" applyFont="1" applyBorder="1"/>
    <xf numFmtId="0" fontId="2" fillId="0" borderId="0" xfId="0" applyFont="1"/>
    <xf numFmtId="168" fontId="9" fillId="10" borderId="6" xfId="5" applyNumberFormat="1" applyFont="1" applyFill="1" applyBorder="1" applyAlignment="1">
      <alignment vertical="top"/>
    </xf>
    <xf numFmtId="0" fontId="14" fillId="0" borderId="6" xfId="0" quotePrefix="1" applyFont="1" applyBorder="1" applyAlignment="1">
      <alignment horizontal="left" vertical="top" wrapText="1"/>
    </xf>
    <xf numFmtId="165" fontId="14" fillId="10" borderId="6" xfId="5" applyNumberFormat="1" applyFont="1" applyFill="1" applyBorder="1" applyAlignment="1"/>
    <xf numFmtId="170" fontId="6" fillId="0" borderId="6" xfId="0" applyNumberFormat="1" applyFont="1" applyBorder="1" applyAlignment="1">
      <alignment horizontal="right" vertical="top"/>
    </xf>
    <xf numFmtId="0" fontId="36" fillId="0" borderId="0" xfId="0" quotePrefix="1" applyFont="1" applyAlignment="1">
      <alignment horizontal="left" vertical="top"/>
    </xf>
    <xf numFmtId="0" fontId="0" fillId="0" borderId="0" xfId="0" applyFont="1" applyAlignment="1">
      <alignment vertical="top"/>
    </xf>
    <xf numFmtId="0" fontId="37" fillId="0" borderId="0" xfId="0" applyFont="1" applyAlignment="1">
      <alignment vertical="top"/>
    </xf>
    <xf numFmtId="0" fontId="37" fillId="0" borderId="0" xfId="0" quotePrefix="1" applyFont="1" applyAlignment="1">
      <alignment horizontal="left" vertical="top"/>
    </xf>
    <xf numFmtId="0" fontId="35" fillId="0" borderId="0" xfId="6" applyFont="1" applyAlignment="1">
      <alignment horizontal="left" vertical="top"/>
    </xf>
    <xf numFmtId="0" fontId="32" fillId="0" borderId="0" xfId="0" applyFont="1" applyAlignment="1">
      <alignment vertical="top"/>
    </xf>
    <xf numFmtId="0" fontId="2" fillId="0" borderId="0" xfId="0" applyFont="1" applyAlignment="1">
      <alignment horizontal="center" vertical="top"/>
    </xf>
    <xf numFmtId="0" fontId="32" fillId="0" borderId="0" xfId="0" quotePrefix="1" applyFont="1" applyAlignment="1">
      <alignment horizontal="left" vertical="top" wrapText="1"/>
    </xf>
    <xf numFmtId="41" fontId="7" fillId="0" borderId="13" xfId="2" quotePrefix="1" applyNumberFormat="1" applyFont="1" applyFill="1" applyBorder="1" applyAlignment="1">
      <alignment horizontal="left"/>
    </xf>
    <xf numFmtId="0" fontId="4" fillId="0" borderId="6" xfId="2" applyFont="1" applyBorder="1" applyAlignment="1">
      <alignment horizontal="center" vertical="top"/>
    </xf>
    <xf numFmtId="0" fontId="10" fillId="0" borderId="0" xfId="2" quotePrefix="1" applyFont="1" applyAlignment="1">
      <alignment horizontal="left" wrapText="1"/>
    </xf>
    <xf numFmtId="0" fontId="10" fillId="0" borderId="0" xfId="2" applyFont="1" applyAlignment="1">
      <alignment horizontal="center" wrapText="1"/>
    </xf>
    <xf numFmtId="41" fontId="10" fillId="0" borderId="0" xfId="2" applyNumberFormat="1" applyFont="1" applyAlignment="1"/>
    <xf numFmtId="0" fontId="2" fillId="0" borderId="0" xfId="0" applyFont="1" applyAlignment="1">
      <alignment vertical="top"/>
    </xf>
    <xf numFmtId="0" fontId="39" fillId="0" borderId="0" xfId="0" applyFont="1" applyAlignment="1">
      <alignment vertical="top"/>
    </xf>
    <xf numFmtId="166" fontId="15" fillId="16" borderId="6" xfId="7" applyNumberFormat="1" applyFont="1" applyFill="1" applyBorder="1" applyAlignment="1">
      <alignment horizontal="left"/>
    </xf>
    <xf numFmtId="9" fontId="16" fillId="3" borderId="6" xfId="1" applyFont="1" applyFill="1" applyBorder="1" applyAlignment="1">
      <alignment horizontal="center" vertical="top" wrapText="1"/>
    </xf>
    <xf numFmtId="0" fontId="14" fillId="8" borderId="6" xfId="0" applyFont="1" applyFill="1" applyBorder="1" applyAlignment="1">
      <alignment vertical="top"/>
    </xf>
    <xf numFmtId="9" fontId="14" fillId="8" borderId="6" xfId="1" applyFont="1" applyFill="1" applyBorder="1" applyAlignment="1">
      <alignment horizontal="center" vertical="top" wrapText="1"/>
    </xf>
    <xf numFmtId="0" fontId="38" fillId="16" borderId="6" xfId="0" applyFont="1" applyFill="1" applyBorder="1" applyAlignment="1">
      <alignment horizontal="left" vertical="top"/>
    </xf>
    <xf numFmtId="172" fontId="38" fillId="16" borderId="6" xfId="8" applyNumberFormat="1" applyFont="1" applyFill="1" applyBorder="1" applyAlignment="1">
      <alignment vertical="top"/>
    </xf>
    <xf numFmtId="9" fontId="38" fillId="16" borderId="6" xfId="1" applyFont="1" applyFill="1" applyBorder="1" applyAlignment="1">
      <alignment horizontal="center" vertical="top"/>
    </xf>
    <xf numFmtId="0" fontId="14" fillId="3" borderId="2" xfId="0" applyFont="1" applyFill="1" applyBorder="1" applyAlignment="1">
      <alignment horizontal="center" vertical="top" wrapText="1"/>
    </xf>
    <xf numFmtId="0" fontId="14" fillId="3" borderId="7" xfId="0" applyFont="1" applyFill="1" applyBorder="1" applyAlignment="1">
      <alignment vertical="top"/>
    </xf>
    <xf numFmtId="0" fontId="14" fillId="3" borderId="8" xfId="0" applyFont="1" applyFill="1" applyBorder="1" applyAlignment="1">
      <alignment horizontal="center" vertical="top" wrapText="1"/>
    </xf>
    <xf numFmtId="0" fontId="14" fillId="3" borderId="8" xfId="0" quotePrefix="1" applyFont="1" applyFill="1" applyBorder="1" applyAlignment="1">
      <alignment horizontal="center" vertical="top" wrapText="1"/>
    </xf>
    <xf numFmtId="0" fontId="14" fillId="3" borderId="6" xfId="0" applyFont="1" applyFill="1" applyBorder="1" applyAlignment="1">
      <alignment horizontal="center" vertical="top" wrapText="1"/>
    </xf>
    <xf numFmtId="0" fontId="35" fillId="0" borderId="0" xfId="6" quotePrefix="1" applyFont="1" applyAlignment="1">
      <alignment horizontal="left" vertical="top"/>
    </xf>
    <xf numFmtId="0" fontId="42" fillId="0" borderId="0" xfId="0" applyFont="1" applyAlignment="1">
      <alignment horizontal="center"/>
    </xf>
    <xf numFmtId="0" fontId="2" fillId="0" borderId="6" xfId="0" applyFont="1" applyBorder="1" applyAlignment="1">
      <alignment vertical="center" wrapText="1"/>
    </xf>
    <xf numFmtId="0" fontId="43" fillId="0" borderId="6" xfId="0" applyFont="1" applyBorder="1" applyAlignment="1">
      <alignment horizontal="center" vertical="center" wrapText="1"/>
    </xf>
    <xf numFmtId="0" fontId="0" fillId="0" borderId="6" xfId="0" applyBorder="1" applyAlignment="1">
      <alignment vertical="center" wrapText="1"/>
    </xf>
    <xf numFmtId="0" fontId="0" fillId="0" borderId="6" xfId="0" applyBorder="1" applyAlignment="1">
      <alignment vertical="center"/>
    </xf>
    <xf numFmtId="49" fontId="42" fillId="0" borderId="6" xfId="0" applyNumberFormat="1" applyFont="1" applyBorder="1" applyAlignment="1">
      <alignment horizontal="center" vertical="center" wrapText="1"/>
    </xf>
    <xf numFmtId="0" fontId="2" fillId="0" borderId="0" xfId="0" applyFont="1" applyAlignment="1">
      <alignment horizontal="center"/>
    </xf>
    <xf numFmtId="0" fontId="31" fillId="0" borderId="0" xfId="0" applyFont="1"/>
    <xf numFmtId="0" fontId="44" fillId="0" borderId="0" xfId="0" applyFont="1"/>
    <xf numFmtId="0" fontId="37" fillId="0" borderId="0" xfId="0" applyFont="1"/>
    <xf numFmtId="0" fontId="36" fillId="0" borderId="0" xfId="0" applyFont="1" applyAlignment="1">
      <alignment vertical="top"/>
    </xf>
    <xf numFmtId="0" fontId="0" fillId="0" borderId="0" xfId="0" applyAlignment="1">
      <alignment vertical="top"/>
    </xf>
    <xf numFmtId="0" fontId="46" fillId="0" borderId="0" xfId="0" applyFont="1" applyAlignment="1">
      <alignment vertical="top"/>
    </xf>
    <xf numFmtId="2" fontId="0" fillId="0" borderId="6" xfId="0" applyNumberFormat="1" applyFont="1" applyBorder="1"/>
    <xf numFmtId="0" fontId="0" fillId="0" borderId="6" xfId="0" applyFont="1" applyBorder="1"/>
    <xf numFmtId="164" fontId="0" fillId="0" borderId="6" xfId="0" applyNumberFormat="1" applyFont="1" applyBorder="1" applyAlignment="1">
      <alignment horizontal="right" vertical="top"/>
    </xf>
    <xf numFmtId="170" fontId="0" fillId="0" borderId="6" xfId="0" applyNumberFormat="1" applyFont="1" applyBorder="1"/>
    <xf numFmtId="164" fontId="0" fillId="0" borderId="6" xfId="0" applyNumberFormat="1" applyFont="1" applyBorder="1"/>
    <xf numFmtId="2" fontId="0" fillId="0" borderId="2" xfId="0" applyNumberFormat="1" applyFont="1" applyBorder="1"/>
    <xf numFmtId="0" fontId="0" fillId="0" borderId="2" xfId="0" applyFont="1" applyBorder="1"/>
    <xf numFmtId="164" fontId="0" fillId="0" borderId="2" xfId="0" applyNumberFormat="1" applyFont="1" applyBorder="1"/>
    <xf numFmtId="0" fontId="44" fillId="0" borderId="0" xfId="0" applyFont="1" applyAlignment="1">
      <alignment vertical="top"/>
    </xf>
    <xf numFmtId="0" fontId="2" fillId="3" borderId="6" xfId="0" quotePrefix="1" applyFont="1" applyFill="1" applyBorder="1" applyAlignment="1">
      <alignment horizontal="center" vertical="top" wrapText="1"/>
    </xf>
    <xf numFmtId="10" fontId="29" fillId="0" borderId="0" xfId="5" applyNumberFormat="1" applyFont="1" applyBorder="1"/>
    <xf numFmtId="10" fontId="29" fillId="0" borderId="0" xfId="5" applyNumberFormat="1" applyFont="1" applyFill="1" applyBorder="1"/>
    <xf numFmtId="0" fontId="4" fillId="0" borderId="0" xfId="0" quotePrefix="1" applyFont="1" applyFill="1" applyBorder="1" applyAlignment="1">
      <alignment horizontal="center" vertical="top" wrapText="1"/>
    </xf>
    <xf numFmtId="0" fontId="29" fillId="0" borderId="0" xfId="0" quotePrefix="1" applyFont="1" applyFill="1" applyBorder="1" applyAlignment="1">
      <alignment horizontal="center" vertical="top" wrapText="1"/>
    </xf>
    <xf numFmtId="0" fontId="4" fillId="0" borderId="0" xfId="0" applyFont="1" applyFill="1" applyBorder="1"/>
    <xf numFmtId="10" fontId="4" fillId="0" borderId="0" xfId="5" applyNumberFormat="1" applyFont="1" applyFill="1" applyBorder="1"/>
    <xf numFmtId="10" fontId="29" fillId="0" borderId="0" xfId="0" applyNumberFormat="1" applyFont="1" applyFill="1" applyBorder="1"/>
    <xf numFmtId="0" fontId="10" fillId="0" borderId="0" xfId="0" applyFont="1" applyFill="1" applyBorder="1" applyAlignment="1">
      <alignment vertical="top"/>
    </xf>
    <xf numFmtId="10" fontId="29" fillId="0" borderId="6" xfId="1" applyNumberFormat="1" applyFont="1" applyFill="1" applyBorder="1"/>
    <xf numFmtId="0" fontId="15" fillId="0" borderId="1" xfId="0" quotePrefix="1" applyFont="1" applyFill="1" applyBorder="1" applyAlignment="1">
      <alignment horizontal="center" vertical="top" wrapText="1"/>
    </xf>
    <xf numFmtId="10" fontId="29" fillId="0" borderId="1" xfId="5" applyNumberFormat="1" applyFont="1" applyFill="1" applyBorder="1"/>
    <xf numFmtId="0" fontId="15" fillId="0" borderId="0" xfId="0" quotePrefix="1" applyFont="1" applyFill="1" applyBorder="1" applyAlignment="1">
      <alignment horizontal="center" vertical="top" wrapText="1"/>
    </xf>
    <xf numFmtId="0" fontId="47" fillId="0" borderId="0" xfId="0" applyFont="1" applyAlignment="1">
      <alignment vertical="top"/>
    </xf>
    <xf numFmtId="0" fontId="47" fillId="0" borderId="0" xfId="0" applyFont="1" applyAlignment="1">
      <alignment horizontal="left" vertical="top"/>
    </xf>
    <xf numFmtId="0" fontId="47" fillId="0" borderId="0" xfId="0" quotePrefix="1" applyFont="1" applyAlignment="1">
      <alignment horizontal="left" vertical="top"/>
    </xf>
    <xf numFmtId="49" fontId="47" fillId="0" borderId="0" xfId="0" applyNumberFormat="1" applyFont="1" applyAlignment="1">
      <alignment vertical="top"/>
    </xf>
    <xf numFmtId="0" fontId="48" fillId="0" borderId="0" xfId="0" applyFont="1" applyAlignment="1">
      <alignment horizontal="left"/>
    </xf>
    <xf numFmtId="0" fontId="49" fillId="0" borderId="0" xfId="0" applyFont="1"/>
    <xf numFmtId="0" fontId="49" fillId="0" borderId="0" xfId="0" applyFont="1" applyAlignment="1">
      <alignment horizontal="left"/>
    </xf>
    <xf numFmtId="0" fontId="50" fillId="0" borderId="0" xfId="0" applyFont="1" applyAlignment="1">
      <alignment horizontal="left"/>
    </xf>
    <xf numFmtId="0" fontId="51" fillId="0" borderId="0" xfId="6" applyFont="1" applyAlignment="1">
      <alignment horizontal="left"/>
    </xf>
    <xf numFmtId="0" fontId="42" fillId="8" borderId="6" xfId="0" applyFont="1" applyFill="1" applyBorder="1" applyAlignment="1">
      <alignment horizontal="center" vertical="center" wrapText="1"/>
    </xf>
    <xf numFmtId="0" fontId="0" fillId="8" borderId="6" xfId="0" applyFill="1" applyBorder="1" applyAlignment="1">
      <alignment vertical="center" wrapText="1"/>
    </xf>
    <xf numFmtId="0" fontId="43" fillId="3" borderId="6"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4" fillId="0" borderId="0" xfId="2" applyFont="1" applyBorder="1" applyAlignment="1">
      <alignment horizontal="center" vertical="top"/>
    </xf>
    <xf numFmtId="0" fontId="4" fillId="0" borderId="0" xfId="2" quotePrefix="1" applyFont="1" applyBorder="1" applyAlignment="1">
      <alignment horizontal="center" vertical="top"/>
    </xf>
    <xf numFmtId="0" fontId="26" fillId="3" borderId="6" xfId="2" quotePrefix="1" applyFont="1" applyFill="1" applyBorder="1" applyAlignment="1">
      <alignment horizontal="center" vertical="top" wrapText="1"/>
    </xf>
    <xf numFmtId="0" fontId="10" fillId="0" borderId="0" xfId="0" quotePrefix="1" applyFont="1" applyAlignment="1">
      <alignment horizontal="center" vertical="top" wrapText="1"/>
    </xf>
    <xf numFmtId="0" fontId="52" fillId="17" borderId="6" xfId="0" applyFont="1" applyFill="1" applyBorder="1" applyAlignment="1">
      <alignment vertical="top"/>
    </xf>
    <xf numFmtId="0" fontId="52" fillId="17" borderId="5" xfId="0" applyFont="1" applyFill="1" applyBorder="1" applyAlignment="1">
      <alignment vertical="top"/>
    </xf>
    <xf numFmtId="0" fontId="40" fillId="17" borderId="5" xfId="0" applyFont="1" applyFill="1" applyBorder="1" applyAlignment="1">
      <alignment horizontal="center" vertical="top"/>
    </xf>
    <xf numFmtId="0" fontId="49" fillId="17" borderId="7" xfId="0" applyFont="1" applyFill="1" applyBorder="1" applyAlignment="1">
      <alignment horizontal="center" vertical="top"/>
    </xf>
    <xf numFmtId="0" fontId="49" fillId="17" borderId="12" xfId="0" applyFont="1" applyFill="1" applyBorder="1" applyAlignment="1">
      <alignment horizontal="center" vertical="top"/>
    </xf>
    <xf numFmtId="0" fontId="39" fillId="17" borderId="12" xfId="0" applyFont="1" applyFill="1" applyBorder="1" applyAlignment="1">
      <alignment horizontal="center" vertical="top"/>
    </xf>
    <xf numFmtId="1" fontId="15" fillId="16" borderId="6" xfId="0" applyNumberFormat="1" applyFont="1" applyFill="1" applyBorder="1" applyAlignment="1">
      <alignment horizontal="center" vertical="center"/>
    </xf>
    <xf numFmtId="168" fontId="38" fillId="16" borderId="6" xfId="0" applyNumberFormat="1" applyFont="1" applyFill="1" applyBorder="1" applyAlignment="1">
      <alignment horizontal="left" vertical="center"/>
    </xf>
    <xf numFmtId="168" fontId="15" fillId="16" borderId="6" xfId="0" applyNumberFormat="1" applyFont="1" applyFill="1" applyBorder="1" applyAlignment="1">
      <alignment horizontal="center" vertical="center"/>
    </xf>
    <xf numFmtId="168" fontId="10" fillId="16" borderId="6" xfId="0" applyNumberFormat="1" applyFont="1" applyFill="1" applyBorder="1" applyAlignment="1">
      <alignment horizontal="center" vertical="center"/>
    </xf>
    <xf numFmtId="0" fontId="9" fillId="12" borderId="3" xfId="0" applyFont="1" applyFill="1" applyBorder="1" applyAlignment="1">
      <alignment horizontal="center" vertical="center"/>
    </xf>
    <xf numFmtId="0" fontId="9" fillId="12" borderId="4" xfId="0" applyFont="1" applyFill="1" applyBorder="1" applyAlignment="1">
      <alignment horizontal="center" vertical="center"/>
    </xf>
    <xf numFmtId="0" fontId="9" fillId="12" borderId="5" xfId="0" applyFont="1" applyFill="1" applyBorder="1" applyAlignment="1">
      <alignment horizontal="center" vertical="center"/>
    </xf>
    <xf numFmtId="0" fontId="9" fillId="6" borderId="3" xfId="2" quotePrefix="1" applyFont="1" applyFill="1" applyBorder="1" applyAlignment="1">
      <alignment horizontal="center" vertical="top" wrapText="1"/>
    </xf>
    <xf numFmtId="0" fontId="9" fillId="6" borderId="4" xfId="2" quotePrefix="1" applyFont="1" applyFill="1" applyBorder="1" applyAlignment="1">
      <alignment horizontal="center" vertical="top" wrapText="1"/>
    </xf>
    <xf numFmtId="0" fontId="9" fillId="6" borderId="5" xfId="2" quotePrefix="1" applyFont="1" applyFill="1" applyBorder="1" applyAlignment="1">
      <alignment horizontal="center" vertical="top" wrapText="1"/>
    </xf>
    <xf numFmtId="0" fontId="9" fillId="4" borderId="3" xfId="2" quotePrefix="1" applyFont="1" applyFill="1" applyBorder="1" applyAlignment="1">
      <alignment horizontal="center" vertical="top"/>
    </xf>
    <xf numFmtId="0" fontId="9" fillId="4" borderId="4" xfId="2" quotePrefix="1" applyFont="1" applyFill="1" applyBorder="1" applyAlignment="1">
      <alignment horizontal="center" vertical="top"/>
    </xf>
    <xf numFmtId="0" fontId="9" fillId="4" borderId="5" xfId="2" quotePrefix="1" applyFont="1" applyFill="1" applyBorder="1" applyAlignment="1">
      <alignment horizontal="center" vertical="top"/>
    </xf>
    <xf numFmtId="0" fontId="9" fillId="5" borderId="6" xfId="2" quotePrefix="1" applyFont="1" applyFill="1" applyBorder="1" applyAlignment="1">
      <alignment horizontal="center" vertical="top" wrapText="1"/>
    </xf>
    <xf numFmtId="0" fontId="9" fillId="5" borderId="3" xfId="2" quotePrefix="1" applyFont="1" applyFill="1" applyBorder="1" applyAlignment="1">
      <alignment horizontal="center" vertical="top" wrapText="1"/>
    </xf>
    <xf numFmtId="0" fontId="11" fillId="7" borderId="3" xfId="2" quotePrefix="1" applyFont="1" applyFill="1" applyBorder="1" applyAlignment="1">
      <alignment horizontal="center" vertical="top" wrapText="1"/>
    </xf>
    <xf numFmtId="0" fontId="11" fillId="7" borderId="4" xfId="2" quotePrefix="1" applyFont="1" applyFill="1" applyBorder="1" applyAlignment="1">
      <alignment horizontal="center" vertical="top" wrapText="1"/>
    </xf>
    <xf numFmtId="0" fontId="11" fillId="7" borderId="5" xfId="2" quotePrefix="1" applyFont="1" applyFill="1" applyBorder="1" applyAlignment="1">
      <alignment horizontal="center" vertical="top" wrapText="1"/>
    </xf>
    <xf numFmtId="0" fontId="9" fillId="15" borderId="6" xfId="2" quotePrefix="1" applyFont="1" applyFill="1" applyBorder="1" applyAlignment="1">
      <alignment horizontal="center" vertical="top" wrapText="1"/>
    </xf>
    <xf numFmtId="0" fontId="9" fillId="11" borderId="3" xfId="0" quotePrefix="1" applyFont="1" applyFill="1" applyBorder="1" applyAlignment="1">
      <alignment horizontal="center" vertical="center"/>
    </xf>
    <xf numFmtId="0" fontId="9" fillId="11" borderId="4" xfId="0" applyFont="1" applyFill="1" applyBorder="1" applyAlignment="1">
      <alignment horizontal="center" vertical="center"/>
    </xf>
    <xf numFmtId="0" fontId="9" fillId="11" borderId="5" xfId="0" applyFont="1" applyFill="1" applyBorder="1" applyAlignment="1">
      <alignment horizontal="center" vertical="center"/>
    </xf>
    <xf numFmtId="0" fontId="4" fillId="0" borderId="0" xfId="2" applyFont="1" applyBorder="1" applyAlignment="1">
      <alignment horizontal="center" vertical="top"/>
    </xf>
    <xf numFmtId="0" fontId="11" fillId="0" borderId="2" xfId="2" quotePrefix="1" applyFont="1" applyFill="1" applyBorder="1" applyAlignment="1">
      <alignment horizontal="center" vertical="top" wrapText="1"/>
    </xf>
    <xf numFmtId="0" fontId="11" fillId="0" borderId="7" xfId="2" applyFont="1" applyFill="1" applyBorder="1" applyAlignment="1">
      <alignment horizontal="center" vertical="top" wrapText="1"/>
    </xf>
    <xf numFmtId="0" fontId="9" fillId="3" borderId="2" xfId="2" applyFont="1" applyFill="1" applyBorder="1" applyAlignment="1">
      <alignment horizontal="center" vertical="top"/>
    </xf>
    <xf numFmtId="0" fontId="9" fillId="3" borderId="7" xfId="2" applyFont="1" applyFill="1" applyBorder="1" applyAlignment="1">
      <alignment horizontal="center" vertical="top"/>
    </xf>
    <xf numFmtId="0" fontId="4" fillId="0" borderId="0" xfId="2" quotePrefix="1" applyFont="1" applyBorder="1" applyAlignment="1">
      <alignment horizontal="center" vertical="top"/>
    </xf>
    <xf numFmtId="0" fontId="26" fillId="3" borderId="6" xfId="2" quotePrefix="1" applyFont="1" applyFill="1" applyBorder="1" applyAlignment="1">
      <alignment horizontal="center" vertical="top" wrapText="1"/>
    </xf>
    <xf numFmtId="0" fontId="26" fillId="3" borderId="6" xfId="2" applyFont="1" applyFill="1" applyBorder="1" applyAlignment="1">
      <alignment horizontal="center" vertical="top" wrapText="1"/>
    </xf>
    <xf numFmtId="0" fontId="27" fillId="3" borderId="6" xfId="2" applyFont="1" applyFill="1" applyBorder="1" applyAlignment="1">
      <alignment horizontal="center" vertical="top" wrapText="1"/>
    </xf>
    <xf numFmtId="0" fontId="10" fillId="0" borderId="0" xfId="0" quotePrefix="1" applyFont="1" applyAlignment="1">
      <alignment horizontal="center" vertical="top" wrapText="1"/>
    </xf>
    <xf numFmtId="0" fontId="10" fillId="0" borderId="1" xfId="0" quotePrefix="1" applyFont="1" applyBorder="1" applyAlignment="1">
      <alignment horizontal="center" vertical="top" wrapText="1"/>
    </xf>
    <xf numFmtId="0" fontId="52" fillId="17" borderId="3" xfId="0" applyFont="1" applyFill="1" applyBorder="1" applyAlignment="1">
      <alignment horizontal="center" vertical="top"/>
    </xf>
    <xf numFmtId="0" fontId="52" fillId="17" borderId="4" xfId="0" applyFont="1" applyFill="1" applyBorder="1" applyAlignment="1">
      <alignment horizontal="center" vertical="top"/>
    </xf>
    <xf numFmtId="0" fontId="52" fillId="17" borderId="5" xfId="0" applyFont="1" applyFill="1" applyBorder="1" applyAlignment="1">
      <alignment horizontal="center" vertical="top"/>
    </xf>
    <xf numFmtId="0" fontId="32" fillId="0" borderId="0" xfId="0" quotePrefix="1" applyFont="1" applyAlignment="1">
      <alignment horizontal="left" vertical="top" wrapText="1"/>
    </xf>
    <xf numFmtId="0" fontId="16" fillId="0" borderId="0" xfId="2" quotePrefix="1" applyFont="1" applyBorder="1" applyAlignment="1">
      <alignment horizontal="left" vertical="top"/>
    </xf>
    <xf numFmtId="0" fontId="16" fillId="0" borderId="0" xfId="2" applyFont="1" applyAlignment="1">
      <alignment vertical="top"/>
    </xf>
    <xf numFmtId="0" fontId="31" fillId="0" borderId="0" xfId="0" quotePrefix="1" applyFont="1" applyFill="1" applyAlignment="1">
      <alignment horizontal="left"/>
    </xf>
    <xf numFmtId="0" fontId="2" fillId="0" borderId="0" xfId="0" applyFont="1" applyFill="1"/>
    <xf numFmtId="0" fontId="36" fillId="0" borderId="0" xfId="0" quotePrefix="1" applyFont="1" applyFill="1" applyAlignment="1">
      <alignment horizontal="left" vertical="top"/>
    </xf>
    <xf numFmtId="0" fontId="36" fillId="0" borderId="0" xfId="0" applyFont="1" applyFill="1" applyAlignment="1">
      <alignment vertical="top"/>
    </xf>
    <xf numFmtId="0" fontId="0" fillId="0" borderId="0" xfId="0" applyFill="1" applyAlignment="1">
      <alignment vertical="top"/>
    </xf>
    <xf numFmtId="0" fontId="37" fillId="0" borderId="0" xfId="0" applyFont="1" applyFill="1" applyAlignment="1">
      <alignment vertical="top"/>
    </xf>
    <xf numFmtId="49" fontId="37" fillId="0" borderId="0" xfId="0" applyNumberFormat="1" applyFont="1" applyFill="1" applyAlignment="1">
      <alignment vertical="top"/>
    </xf>
    <xf numFmtId="0" fontId="37" fillId="0" borderId="0" xfId="0" quotePrefix="1" applyFont="1" applyFill="1" applyAlignment="1">
      <alignment horizontal="left" vertical="top"/>
    </xf>
    <xf numFmtId="0" fontId="39" fillId="0" borderId="0" xfId="0" quotePrefix="1" applyFont="1" applyFill="1" applyAlignment="1">
      <alignment horizontal="left" vertical="top"/>
    </xf>
    <xf numFmtId="0" fontId="54" fillId="0" borderId="0" xfId="0" quotePrefix="1" applyFont="1" applyFill="1" applyAlignment="1">
      <alignment horizontal="left" vertical="top"/>
    </xf>
    <xf numFmtId="0" fontId="39" fillId="0" borderId="0" xfId="0" applyFont="1" applyFill="1" applyAlignment="1">
      <alignment vertical="top"/>
    </xf>
    <xf numFmtId="49" fontId="39" fillId="0" borderId="0" xfId="0" applyNumberFormat="1" applyFont="1" applyFill="1" applyAlignment="1">
      <alignment vertical="top"/>
    </xf>
    <xf numFmtId="0" fontId="39" fillId="0" borderId="0" xfId="0" applyFont="1" applyFill="1" applyAlignment="1">
      <alignment horizontal="right" vertical="top"/>
    </xf>
    <xf numFmtId="0" fontId="10" fillId="0" borderId="0" xfId="0" quotePrefix="1" applyFont="1" applyAlignment="1">
      <alignment horizontal="left" vertical="top"/>
    </xf>
    <xf numFmtId="0" fontId="54" fillId="0" borderId="0" xfId="0" applyFont="1" applyFill="1" applyAlignment="1">
      <alignment vertical="top"/>
    </xf>
    <xf numFmtId="0" fontId="55" fillId="3" borderId="8" xfId="0" applyFont="1" applyFill="1" applyBorder="1" applyAlignment="1">
      <alignment horizontal="center" vertical="top"/>
    </xf>
    <xf numFmtId="0" fontId="55" fillId="3" borderId="14" xfId="0" applyFont="1" applyFill="1" applyBorder="1" applyAlignment="1">
      <alignment horizontal="center" vertical="top"/>
    </xf>
    <xf numFmtId="0" fontId="55" fillId="3" borderId="11" xfId="0" applyFont="1" applyFill="1" applyBorder="1" applyAlignment="1">
      <alignment horizontal="center" vertical="top"/>
    </xf>
    <xf numFmtId="0" fontId="55" fillId="3" borderId="3" xfId="0" quotePrefix="1" applyFont="1" applyFill="1" applyBorder="1" applyAlignment="1">
      <alignment horizontal="center" vertical="top"/>
    </xf>
    <xf numFmtId="0" fontId="55" fillId="3" borderId="4" xfId="0" applyFont="1" applyFill="1" applyBorder="1" applyAlignment="1">
      <alignment horizontal="center" vertical="top"/>
    </xf>
    <xf numFmtId="0" fontId="55" fillId="3" borderId="5" xfId="0" applyFont="1" applyFill="1" applyBorder="1" applyAlignment="1">
      <alignment horizontal="center" vertical="top"/>
    </xf>
    <xf numFmtId="0" fontId="56" fillId="3" borderId="3" xfId="0" quotePrefix="1" applyFont="1" applyFill="1" applyBorder="1" applyAlignment="1">
      <alignment horizontal="center" vertical="top"/>
    </xf>
    <xf numFmtId="0" fontId="56" fillId="3" borderId="4" xfId="0" applyFont="1" applyFill="1" applyBorder="1" applyAlignment="1">
      <alignment horizontal="center" vertical="top"/>
    </xf>
    <xf numFmtId="0" fontId="56" fillId="3" borderId="5" xfId="0" applyFont="1" applyFill="1" applyBorder="1" applyAlignment="1">
      <alignment horizontal="center" vertical="top"/>
    </xf>
    <xf numFmtId="0" fontId="57" fillId="0" borderId="0" xfId="0" applyFont="1" applyFill="1" applyAlignment="1">
      <alignment vertical="top"/>
    </xf>
    <xf numFmtId="0" fontId="2" fillId="3" borderId="9" xfId="0" applyFont="1" applyFill="1" applyBorder="1" applyAlignment="1">
      <alignment horizontal="center" vertical="top"/>
    </xf>
    <xf numFmtId="0" fontId="2" fillId="3" borderId="15" xfId="0" applyFont="1" applyFill="1" applyBorder="1" applyAlignment="1">
      <alignment horizontal="center" vertical="top"/>
    </xf>
    <xf numFmtId="0" fontId="2" fillId="3" borderId="0" xfId="0" applyFont="1" applyFill="1" applyBorder="1" applyAlignment="1">
      <alignment horizontal="center" vertical="top"/>
    </xf>
    <xf numFmtId="0" fontId="45" fillId="3" borderId="3" xfId="9" applyFill="1" applyBorder="1" applyAlignment="1">
      <alignment horizontal="center" vertical="top"/>
    </xf>
    <xf numFmtId="0" fontId="45" fillId="3" borderId="4" xfId="9" applyFill="1" applyBorder="1" applyAlignment="1">
      <alignment horizontal="center" vertical="top"/>
    </xf>
    <xf numFmtId="0" fontId="45" fillId="3" borderId="5" xfId="9" applyFill="1" applyBorder="1" applyAlignment="1">
      <alignment horizontal="center" vertical="top"/>
    </xf>
    <xf numFmtId="0" fontId="58" fillId="3" borderId="3" xfId="0" applyFont="1" applyFill="1" applyBorder="1" applyAlignment="1">
      <alignment horizontal="center"/>
    </xf>
    <xf numFmtId="0" fontId="58" fillId="3" borderId="4" xfId="0" applyFont="1" applyFill="1" applyBorder="1" applyAlignment="1">
      <alignment horizontal="center"/>
    </xf>
    <xf numFmtId="0" fontId="58" fillId="3" borderId="5" xfId="0" applyFont="1" applyFill="1" applyBorder="1" applyAlignment="1">
      <alignment horizontal="center"/>
    </xf>
    <xf numFmtId="0" fontId="14" fillId="3" borderId="10" xfId="0" quotePrefix="1" applyNumberFormat="1" applyFont="1" applyFill="1" applyBorder="1" applyAlignment="1">
      <alignment horizontal="center" vertical="top"/>
    </xf>
    <xf numFmtId="0" fontId="14" fillId="3" borderId="12" xfId="0" quotePrefix="1" applyNumberFormat="1" applyFont="1" applyFill="1" applyBorder="1" applyAlignment="1">
      <alignment horizontal="center" vertical="top"/>
    </xf>
    <xf numFmtId="0" fontId="14" fillId="3" borderId="12" xfId="0" quotePrefix="1" applyNumberFormat="1" applyFont="1" applyFill="1" applyBorder="1" applyAlignment="1">
      <alignment horizontal="center" vertical="top"/>
    </xf>
    <xf numFmtId="0" fontId="14" fillId="3" borderId="6" xfId="0" quotePrefix="1" applyNumberFormat="1" applyFont="1" applyFill="1" applyBorder="1" applyAlignment="1">
      <alignment horizontal="center" vertical="top"/>
    </xf>
    <xf numFmtId="0" fontId="11" fillId="3" borderId="6" xfId="0" quotePrefix="1" applyNumberFormat="1" applyFont="1" applyFill="1" applyBorder="1" applyAlignment="1">
      <alignment horizontal="center" vertical="top"/>
    </xf>
    <xf numFmtId="0" fontId="0" fillId="0" borderId="0" xfId="0" applyFill="1" applyAlignment="1">
      <alignment horizontal="center" vertical="top"/>
    </xf>
    <xf numFmtId="3" fontId="15" fillId="0" borderId="3" xfId="0" applyNumberFormat="1" applyFont="1" applyFill="1" applyBorder="1" applyAlignment="1">
      <alignment horizontal="left" vertical="top"/>
    </xf>
    <xf numFmtId="3" fontId="15" fillId="0" borderId="5" xfId="0" applyNumberFormat="1" applyFont="1" applyFill="1" applyBorder="1" applyAlignment="1">
      <alignment horizontal="left" vertical="top"/>
    </xf>
    <xf numFmtId="41" fontId="1" fillId="0" borderId="6" xfId="7" applyNumberFormat="1" applyFont="1" applyBorder="1" applyAlignment="1">
      <alignment vertical="top"/>
    </xf>
    <xf numFmtId="164" fontId="7" fillId="2" borderId="6" xfId="0" quotePrefix="1" applyNumberFormat="1" applyFont="1" applyFill="1" applyBorder="1" applyAlignment="1">
      <alignment horizontal="right" vertical="top"/>
    </xf>
    <xf numFmtId="3" fontId="15" fillId="0" borderId="3" xfId="0" quotePrefix="1" applyNumberFormat="1" applyFont="1" applyFill="1" applyBorder="1" applyAlignment="1">
      <alignment horizontal="left" vertical="top"/>
    </xf>
    <xf numFmtId="3" fontId="14" fillId="0" borderId="3" xfId="0" quotePrefix="1" applyNumberFormat="1" applyFont="1" applyFill="1" applyBorder="1" applyAlignment="1">
      <alignment horizontal="left" vertical="top"/>
    </xf>
    <xf numFmtId="3" fontId="14" fillId="0" borderId="5" xfId="0" applyNumberFormat="1" applyFont="1" applyFill="1" applyBorder="1" applyAlignment="1">
      <alignment horizontal="left" vertical="top"/>
    </xf>
    <xf numFmtId="3" fontId="14" fillId="0" borderId="5" xfId="0" applyNumberFormat="1" applyFont="1" applyFill="1" applyBorder="1" applyAlignment="1">
      <alignment horizontal="left" vertical="top"/>
    </xf>
    <xf numFmtId="164" fontId="11" fillId="2" borderId="6" xfId="0" quotePrefix="1" applyNumberFormat="1" applyFont="1" applyFill="1" applyBorder="1" applyAlignment="1">
      <alignment horizontal="right" vertical="top"/>
    </xf>
    <xf numFmtId="0" fontId="2" fillId="0" borderId="0" xfId="0" applyFont="1" applyFill="1" applyAlignment="1">
      <alignment vertical="top"/>
    </xf>
    <xf numFmtId="3" fontId="13" fillId="0" borderId="8" xfId="0" quotePrefix="1" applyNumberFormat="1" applyFont="1" applyFill="1" applyBorder="1" applyAlignment="1">
      <alignment horizontal="left" vertical="top"/>
    </xf>
    <xf numFmtId="3" fontId="13" fillId="0" borderId="14" xfId="0" quotePrefix="1" applyNumberFormat="1" applyFont="1" applyFill="1" applyBorder="1" applyAlignment="1">
      <alignment horizontal="left" vertical="top"/>
    </xf>
    <xf numFmtId="3" fontId="13" fillId="0" borderId="14" xfId="0" quotePrefix="1" applyNumberFormat="1" applyFont="1" applyFill="1" applyBorder="1" applyAlignment="1">
      <alignment horizontal="left" vertical="top"/>
    </xf>
    <xf numFmtId="3" fontId="13" fillId="0" borderId="2" xfId="0" applyNumberFormat="1" applyFont="1" applyFill="1" applyBorder="1" applyAlignment="1">
      <alignment horizontal="right" vertical="top"/>
    </xf>
    <xf numFmtId="3" fontId="13" fillId="2" borderId="2" xfId="0" applyNumberFormat="1" applyFont="1" applyFill="1" applyBorder="1" applyAlignment="1">
      <alignment horizontal="right" vertical="top"/>
    </xf>
    <xf numFmtId="0" fontId="59" fillId="0" borderId="0" xfId="0" applyFont="1" applyFill="1" applyBorder="1" applyAlignment="1">
      <alignment vertical="top"/>
    </xf>
    <xf numFmtId="3" fontId="13" fillId="0" borderId="10" xfId="0" quotePrefix="1" applyNumberFormat="1" applyFont="1" applyFill="1" applyBorder="1" applyAlignment="1">
      <alignment horizontal="left" vertical="top"/>
    </xf>
    <xf numFmtId="3" fontId="13" fillId="0" borderId="12" xfId="0" quotePrefix="1" applyNumberFormat="1" applyFont="1" applyFill="1" applyBorder="1" applyAlignment="1">
      <alignment horizontal="left" vertical="top"/>
    </xf>
    <xf numFmtId="3" fontId="13" fillId="0" borderId="12" xfId="0" quotePrefix="1" applyNumberFormat="1" applyFont="1" applyFill="1" applyBorder="1" applyAlignment="1">
      <alignment horizontal="left" vertical="top"/>
    </xf>
    <xf numFmtId="3" fontId="13" fillId="0" borderId="7" xfId="0" applyNumberFormat="1" applyFont="1" applyFill="1" applyBorder="1" applyAlignment="1">
      <alignment horizontal="right" vertical="top"/>
    </xf>
    <xf numFmtId="164" fontId="13" fillId="2" borderId="7" xfId="0" applyNumberFormat="1" applyFont="1" applyFill="1" applyBorder="1" applyAlignment="1">
      <alignment horizontal="right" vertical="top"/>
    </xf>
    <xf numFmtId="0" fontId="55" fillId="3" borderId="14" xfId="0" applyFont="1" applyFill="1" applyBorder="1" applyAlignment="1">
      <alignment horizontal="center" vertical="top"/>
    </xf>
    <xf numFmtId="0" fontId="55" fillId="3" borderId="6" xfId="0" quotePrefix="1" applyFont="1" applyFill="1" applyBorder="1" applyAlignment="1">
      <alignment horizontal="center" vertical="top"/>
    </xf>
    <xf numFmtId="0" fontId="55" fillId="3" borderId="6" xfId="0" applyFont="1" applyFill="1" applyBorder="1" applyAlignment="1">
      <alignment horizontal="center" vertical="top"/>
    </xf>
    <xf numFmtId="0" fontId="56" fillId="3" borderId="6" xfId="0" quotePrefix="1" applyFont="1" applyFill="1" applyBorder="1" applyAlignment="1">
      <alignment horizontal="center" vertical="top"/>
    </xf>
    <xf numFmtId="0" fontId="56" fillId="3" borderId="6" xfId="0" applyFont="1" applyFill="1" applyBorder="1" applyAlignment="1">
      <alignment horizontal="center" vertical="top"/>
    </xf>
    <xf numFmtId="0" fontId="14" fillId="3" borderId="6" xfId="0" applyNumberFormat="1" applyFont="1" applyFill="1" applyBorder="1" applyAlignment="1">
      <alignment horizontal="center" vertical="top"/>
    </xf>
    <xf numFmtId="0" fontId="14" fillId="3" borderId="6" xfId="0" applyFont="1" applyFill="1" applyBorder="1" applyAlignment="1">
      <alignment horizontal="center" vertical="top"/>
    </xf>
    <xf numFmtId="0" fontId="11" fillId="3" borderId="6" xfId="0" applyNumberFormat="1" applyFont="1" applyFill="1" applyBorder="1" applyAlignment="1">
      <alignment horizontal="center" vertical="top"/>
    </xf>
    <xf numFmtId="0" fontId="11" fillId="3" borderId="6" xfId="0" applyFont="1" applyFill="1" applyBorder="1" applyAlignment="1">
      <alignment horizontal="center" vertical="top"/>
    </xf>
    <xf numFmtId="166" fontId="59" fillId="0" borderId="2" xfId="0" applyNumberFormat="1" applyFont="1" applyFill="1" applyBorder="1" applyAlignment="1">
      <alignment vertical="top"/>
    </xf>
    <xf numFmtId="166" fontId="59" fillId="2" borderId="2" xfId="0" applyNumberFormat="1" applyFont="1" applyFill="1" applyBorder="1" applyAlignment="1">
      <alignment vertical="top"/>
    </xf>
    <xf numFmtId="0" fontId="45" fillId="3" borderId="3" xfId="9" quotePrefix="1" applyFill="1" applyBorder="1" applyAlignment="1">
      <alignment horizontal="center" vertical="top"/>
    </xf>
    <xf numFmtId="0" fontId="45" fillId="3" borderId="4" xfId="9" quotePrefix="1" applyFill="1" applyBorder="1" applyAlignment="1">
      <alignment horizontal="center" vertical="top"/>
    </xf>
    <xf numFmtId="0" fontId="45" fillId="3" borderId="5" xfId="9" quotePrefix="1" applyFill="1" applyBorder="1" applyAlignment="1">
      <alignment horizontal="center" vertical="top"/>
    </xf>
    <xf numFmtId="0" fontId="2" fillId="3" borderId="6" xfId="0" applyFont="1" applyFill="1" applyBorder="1" applyAlignment="1">
      <alignment horizontal="center" vertical="top"/>
    </xf>
    <xf numFmtId="0" fontId="60" fillId="3" borderId="6" xfId="0" applyFont="1" applyFill="1" applyBorder="1" applyAlignment="1">
      <alignment horizontal="center" vertical="top"/>
    </xf>
    <xf numFmtId="0" fontId="0" fillId="0" borderId="6" xfId="0" applyFill="1" applyBorder="1" applyAlignment="1">
      <alignment horizontal="center" vertical="top"/>
    </xf>
    <xf numFmtId="41" fontId="0" fillId="0" borderId="6" xfId="0" applyNumberFormat="1" applyBorder="1"/>
    <xf numFmtId="0" fontId="58" fillId="2" borderId="6" xfId="0" applyFont="1" applyFill="1" applyBorder="1" applyAlignment="1">
      <alignment horizontal="center" vertical="top"/>
    </xf>
    <xf numFmtId="177" fontId="58" fillId="2" borderId="6" xfId="7" applyNumberFormat="1" applyFont="1" applyFill="1" applyBorder="1" applyAlignment="1">
      <alignment vertical="top"/>
    </xf>
    <xf numFmtId="0" fontId="59" fillId="0" borderId="2" xfId="0" applyFont="1" applyFill="1" applyBorder="1" applyAlignment="1">
      <alignment horizontal="center" vertical="top"/>
    </xf>
    <xf numFmtId="0" fontId="59" fillId="2" borderId="2" xfId="0" applyFont="1" applyFill="1" applyBorder="1" applyAlignment="1">
      <alignment horizontal="center" vertical="top"/>
    </xf>
    <xf numFmtId="0" fontId="59" fillId="0" borderId="7" xfId="0" applyFont="1" applyFill="1" applyBorder="1" applyAlignment="1">
      <alignment horizontal="center" vertical="top"/>
    </xf>
    <xf numFmtId="0" fontId="59" fillId="2" borderId="7" xfId="0" applyFont="1" applyFill="1" applyBorder="1" applyAlignment="1">
      <alignment horizontal="center" vertical="top"/>
    </xf>
    <xf numFmtId="3" fontId="13" fillId="2" borderId="7" xfId="0" applyNumberFormat="1" applyFont="1" applyFill="1" applyBorder="1" applyAlignment="1">
      <alignment horizontal="right" vertical="top"/>
    </xf>
    <xf numFmtId="0" fontId="61" fillId="3" borderId="6" xfId="2" quotePrefix="1" applyFont="1" applyFill="1" applyBorder="1" applyAlignment="1">
      <alignment horizontal="center" vertical="top" wrapText="1"/>
    </xf>
    <xf numFmtId="0" fontId="61" fillId="3" borderId="3" xfId="2" quotePrefix="1" applyFont="1" applyFill="1" applyBorder="1" applyAlignment="1">
      <alignment horizontal="center" vertical="top" wrapText="1"/>
    </xf>
    <xf numFmtId="0" fontId="61" fillId="3" borderId="4" xfId="2" quotePrefix="1" applyFont="1" applyFill="1" applyBorder="1" applyAlignment="1">
      <alignment horizontal="center" vertical="top" wrapText="1"/>
    </xf>
    <xf numFmtId="0" fontId="61" fillId="3" borderId="5" xfId="2" quotePrefix="1" applyFont="1" applyFill="1" applyBorder="1" applyAlignment="1">
      <alignment horizontal="center" vertical="top" wrapText="1"/>
    </xf>
    <xf numFmtId="0" fontId="13" fillId="3" borderId="3" xfId="2" quotePrefix="1" applyFont="1" applyFill="1" applyBorder="1" applyAlignment="1">
      <alignment horizontal="center" vertical="top" wrapText="1"/>
    </xf>
    <xf numFmtId="0" fontId="13" fillId="3" borderId="4" xfId="2" quotePrefix="1" applyFont="1" applyFill="1" applyBorder="1" applyAlignment="1">
      <alignment horizontal="center" vertical="top" wrapText="1"/>
    </xf>
    <xf numFmtId="0" fontId="13" fillId="3" borderId="5" xfId="2" quotePrefix="1" applyFont="1" applyFill="1" applyBorder="1" applyAlignment="1">
      <alignment horizontal="center" vertical="top" wrapText="1"/>
    </xf>
    <xf numFmtId="166" fontId="58" fillId="2" borderId="6" xfId="7" applyNumberFormat="1" applyFont="1" applyFill="1" applyBorder="1" applyAlignment="1">
      <alignment vertical="top"/>
    </xf>
    <xf numFmtId="166" fontId="59" fillId="2" borderId="2" xfId="7" applyNumberFormat="1" applyFont="1" applyFill="1" applyBorder="1" applyAlignment="1">
      <alignment vertical="top"/>
    </xf>
    <xf numFmtId="177" fontId="59" fillId="2" borderId="2" xfId="7" applyNumberFormat="1" applyFont="1" applyFill="1" applyBorder="1" applyAlignment="1">
      <alignment vertical="top"/>
    </xf>
    <xf numFmtId="0" fontId="0" fillId="0" borderId="0" xfId="0" applyFill="1" applyBorder="1" applyAlignment="1">
      <alignment vertical="top"/>
    </xf>
    <xf numFmtId="166" fontId="59" fillId="2" borderId="7" xfId="7" applyNumberFormat="1" applyFont="1" applyFill="1" applyBorder="1" applyAlignment="1">
      <alignment vertical="top"/>
    </xf>
    <xf numFmtId="177" fontId="58" fillId="2" borderId="7" xfId="7" applyNumberFormat="1" applyFont="1" applyFill="1" applyBorder="1" applyAlignment="1">
      <alignment vertical="top"/>
    </xf>
    <xf numFmtId="3" fontId="13" fillId="0" borderId="0" xfId="0" quotePrefix="1" applyNumberFormat="1" applyFont="1" applyFill="1" applyBorder="1" applyAlignment="1">
      <alignment horizontal="left" vertical="top"/>
    </xf>
    <xf numFmtId="0" fontId="59" fillId="0" borderId="0" xfId="0" applyFont="1" applyFill="1" applyBorder="1" applyAlignment="1">
      <alignment horizontal="center" vertical="top"/>
    </xf>
    <xf numFmtId="166" fontId="59" fillId="0" borderId="0" xfId="7" applyNumberFormat="1" applyFont="1" applyFill="1" applyBorder="1" applyAlignment="1">
      <alignment vertical="top"/>
    </xf>
    <xf numFmtId="177" fontId="58" fillId="0" borderId="0" xfId="7" applyNumberFormat="1" applyFont="1" applyFill="1" applyBorder="1" applyAlignment="1">
      <alignment vertical="top"/>
    </xf>
    <xf numFmtId="0" fontId="59" fillId="0" borderId="0" xfId="0" applyFont="1" applyFill="1" applyAlignment="1">
      <alignment vertical="top"/>
    </xf>
    <xf numFmtId="0" fontId="32" fillId="0" borderId="6" xfId="0" applyFont="1" applyFill="1" applyBorder="1" applyAlignment="1">
      <alignment horizontal="center" vertical="top"/>
    </xf>
    <xf numFmtId="0" fontId="32" fillId="0" borderId="0" xfId="0" applyFont="1" applyFill="1" applyAlignment="1">
      <alignment vertical="top"/>
    </xf>
    <xf numFmtId="0" fontId="61" fillId="3" borderId="6" xfId="0" quotePrefix="1" applyFont="1" applyFill="1" applyBorder="1" applyAlignment="1">
      <alignment horizontal="center" vertical="top"/>
    </xf>
    <xf numFmtId="0" fontId="56" fillId="3" borderId="3" xfId="0" quotePrefix="1" applyFont="1" applyFill="1" applyBorder="1" applyAlignment="1">
      <alignment horizontal="center" vertical="top" wrapText="1"/>
    </xf>
    <xf numFmtId="0" fontId="56" fillId="3" borderId="4" xfId="0" quotePrefix="1" applyFont="1" applyFill="1" applyBorder="1" applyAlignment="1">
      <alignment horizontal="center" vertical="top" wrapText="1"/>
    </xf>
    <xf numFmtId="0" fontId="56" fillId="3" borderId="5" xfId="0" quotePrefix="1" applyFont="1" applyFill="1" applyBorder="1" applyAlignment="1">
      <alignment horizontal="center" vertical="top" wrapText="1"/>
    </xf>
    <xf numFmtId="0" fontId="2" fillId="3" borderId="15" xfId="0" applyFont="1" applyFill="1" applyBorder="1" applyAlignment="1">
      <alignment horizontal="center" vertical="top"/>
    </xf>
    <xf numFmtId="0" fontId="13" fillId="3" borderId="6" xfId="2" quotePrefix="1" applyFont="1" applyFill="1" applyBorder="1" applyAlignment="1">
      <alignment horizontal="center" vertical="top" wrapText="1"/>
    </xf>
    <xf numFmtId="0" fontId="60" fillId="3" borderId="6" xfId="0" applyFont="1" applyFill="1" applyBorder="1" applyAlignment="1">
      <alignment horizontal="center" vertical="top" wrapText="1"/>
    </xf>
    <xf numFmtId="3" fontId="15" fillId="2" borderId="5" xfId="0" applyNumberFormat="1" applyFont="1" applyFill="1" applyBorder="1" applyAlignment="1">
      <alignment horizontal="left" vertical="top"/>
    </xf>
    <xf numFmtId="0" fontId="58" fillId="2" borderId="6" xfId="0" applyFont="1" applyFill="1" applyBorder="1" applyAlignment="1">
      <alignment vertical="top"/>
    </xf>
    <xf numFmtId="168" fontId="58" fillId="2" borderId="6" xfId="0" applyNumberFormat="1" applyFont="1" applyFill="1" applyBorder="1" applyAlignment="1">
      <alignment vertical="top"/>
    </xf>
    <xf numFmtId="165" fontId="58" fillId="2" borderId="6" xfId="1" applyNumberFormat="1" applyFont="1" applyFill="1" applyBorder="1" applyAlignment="1">
      <alignment vertical="top"/>
    </xf>
    <xf numFmtId="3" fontId="13" fillId="2" borderId="14" xfId="0" quotePrefix="1" applyNumberFormat="1" applyFont="1" applyFill="1" applyBorder="1" applyAlignment="1">
      <alignment horizontal="left" vertical="top"/>
    </xf>
    <xf numFmtId="0" fontId="59" fillId="2" borderId="2" xfId="0" applyFont="1" applyFill="1" applyBorder="1" applyAlignment="1">
      <alignment vertical="top"/>
    </xf>
    <xf numFmtId="165" fontId="58" fillId="2" borderId="2" xfId="1" applyNumberFormat="1" applyFont="1" applyFill="1" applyBorder="1" applyAlignment="1">
      <alignment vertical="top"/>
    </xf>
    <xf numFmtId="3" fontId="13" fillId="2" borderId="12" xfId="0" quotePrefix="1" applyNumberFormat="1" applyFont="1" applyFill="1" applyBorder="1" applyAlignment="1">
      <alignment horizontal="left" vertical="top"/>
    </xf>
    <xf numFmtId="0" fontId="58" fillId="2" borderId="7" xfId="0" applyFont="1" applyFill="1" applyBorder="1" applyAlignment="1">
      <alignment vertical="top"/>
    </xf>
    <xf numFmtId="168" fontId="58" fillId="2" borderId="7" xfId="0" applyNumberFormat="1" applyFont="1" applyFill="1" applyBorder="1" applyAlignment="1">
      <alignment vertical="top"/>
    </xf>
    <xf numFmtId="165" fontId="58" fillId="2" borderId="7" xfId="1" applyNumberFormat="1" applyFont="1" applyFill="1" applyBorder="1" applyAlignment="1">
      <alignment vertical="top"/>
    </xf>
    <xf numFmtId="166" fontId="39" fillId="0" borderId="0" xfId="0" applyNumberFormat="1" applyFont="1" applyFill="1" applyAlignment="1">
      <alignment vertical="top"/>
    </xf>
    <xf numFmtId="166" fontId="39" fillId="0" borderId="0" xfId="7" applyNumberFormat="1" applyFont="1" applyFill="1" applyAlignment="1">
      <alignment vertical="top"/>
    </xf>
    <xf numFmtId="0" fontId="37" fillId="0" borderId="0" xfId="0" quotePrefix="1" applyFont="1" applyAlignment="1">
      <alignment horizontal="left"/>
    </xf>
    <xf numFmtId="0" fontId="4" fillId="0" borderId="0" xfId="0" quotePrefix="1" applyFont="1" applyAlignment="1">
      <alignment horizontal="left"/>
    </xf>
    <xf numFmtId="0" fontId="62" fillId="8" borderId="14" xfId="2" applyFont="1" applyFill="1" applyBorder="1" applyAlignment="1">
      <alignment horizontal="center" vertical="center"/>
    </xf>
    <xf numFmtId="0" fontId="62" fillId="8" borderId="12" xfId="2" applyFont="1" applyFill="1" applyBorder="1" applyAlignment="1">
      <alignment horizontal="center" vertical="center"/>
    </xf>
    <xf numFmtId="3" fontId="15" fillId="0" borderId="3" xfId="0" quotePrefix="1" applyNumberFormat="1" applyFont="1" applyFill="1" applyBorder="1" applyAlignment="1">
      <alignment vertical="top"/>
    </xf>
    <xf numFmtId="169" fontId="15" fillId="2" borderId="6" xfId="0" applyNumberFormat="1" applyFont="1" applyFill="1" applyBorder="1" applyAlignment="1">
      <alignment vertical="top"/>
    </xf>
    <xf numFmtId="169" fontId="6" fillId="2" borderId="6" xfId="5" applyNumberFormat="1" applyFont="1" applyFill="1" applyBorder="1" applyAlignment="1">
      <alignment vertical="top"/>
    </xf>
    <xf numFmtId="172" fontId="6" fillId="2" borderId="6" xfId="2" applyNumberFormat="1" applyFont="1" applyFill="1" applyBorder="1"/>
    <xf numFmtId="3" fontId="15" fillId="0" borderId="3" xfId="0" quotePrefix="1" applyNumberFormat="1" applyFont="1" applyFill="1" applyBorder="1" applyAlignment="1">
      <alignment horizontal="left" vertical="top"/>
    </xf>
    <xf numFmtId="169" fontId="14" fillId="2" borderId="6" xfId="0" applyNumberFormat="1" applyFont="1" applyFill="1" applyBorder="1" applyAlignment="1">
      <alignment vertical="top"/>
    </xf>
    <xf numFmtId="169" fontId="9" fillId="2" borderId="6" xfId="5" applyNumberFormat="1" applyFont="1" applyFill="1" applyBorder="1" applyAlignment="1">
      <alignment vertical="top"/>
    </xf>
    <xf numFmtId="172" fontId="9" fillId="2" borderId="6" xfId="2" applyNumberFormat="1" applyFont="1" applyFill="1" applyBorder="1"/>
    <xf numFmtId="172" fontId="10" fillId="0" borderId="0" xfId="2" applyNumberFormat="1" applyFont="1" applyAlignment="1">
      <alignment vertical="top"/>
    </xf>
    <xf numFmtId="172" fontId="10" fillId="0" borderId="0" xfId="7" applyNumberFormat="1" applyFont="1" applyAlignment="1">
      <alignment vertical="top"/>
    </xf>
    <xf numFmtId="0" fontId="26" fillId="3" borderId="3" xfId="2" quotePrefix="1" applyFont="1" applyFill="1" applyBorder="1" applyAlignment="1">
      <alignment horizontal="center" vertical="top" wrapText="1"/>
    </xf>
    <xf numFmtId="0" fontId="26" fillId="3" borderId="5" xfId="2" quotePrefix="1" applyFont="1" applyFill="1" applyBorder="1" applyAlignment="1">
      <alignment horizontal="center" vertical="top" wrapText="1"/>
    </xf>
    <xf numFmtId="0" fontId="63" fillId="3" borderId="6" xfId="2" quotePrefix="1" applyFont="1" applyFill="1" applyBorder="1" applyAlignment="1">
      <alignment horizontal="center" vertical="top" wrapText="1"/>
    </xf>
    <xf numFmtId="165" fontId="63" fillId="3" borderId="6" xfId="2" quotePrefix="1" applyNumberFormat="1" applyFont="1" applyFill="1" applyBorder="1" applyAlignment="1">
      <alignment horizontal="center" vertical="top" wrapText="1"/>
    </xf>
    <xf numFmtId="10" fontId="29" fillId="2" borderId="6" xfId="5" applyNumberFormat="1" applyFont="1" applyFill="1" applyBorder="1"/>
    <xf numFmtId="0" fontId="0" fillId="0" borderId="0" xfId="0" applyBorder="1"/>
    <xf numFmtId="0" fontId="62" fillId="0" borderId="0" xfId="2" applyFont="1" applyFill="1" applyBorder="1" applyAlignment="1">
      <alignment vertical="center"/>
    </xf>
    <xf numFmtId="0" fontId="62" fillId="8" borderId="6" xfId="2" applyFont="1" applyFill="1" applyBorder="1" applyAlignment="1">
      <alignment horizontal="center" vertical="center"/>
    </xf>
    <xf numFmtId="165" fontId="15" fillId="2" borderId="6" xfId="5" applyNumberFormat="1" applyFont="1" applyFill="1" applyBorder="1"/>
    <xf numFmtId="10" fontId="4" fillId="2" borderId="6" xfId="5" applyNumberFormat="1" applyFont="1" applyFill="1" applyBorder="1"/>
    <xf numFmtId="0" fontId="14" fillId="0" borderId="6" xfId="2" quotePrefix="1" applyFont="1" applyFill="1" applyBorder="1" applyAlignment="1">
      <alignment horizontal="left" vertical="top"/>
    </xf>
    <xf numFmtId="165" fontId="14" fillId="2" borderId="6" xfId="5" applyNumberFormat="1" applyFont="1" applyFill="1" applyBorder="1"/>
    <xf numFmtId="0" fontId="62" fillId="8" borderId="6" xfId="0" quotePrefix="1" applyFont="1" applyFill="1" applyBorder="1" applyAlignment="1">
      <alignment horizontal="center" vertical="top" wrapText="1"/>
    </xf>
    <xf numFmtId="165" fontId="14" fillId="0" borderId="6" xfId="5" applyNumberFormat="1" applyFont="1" applyBorder="1"/>
    <xf numFmtId="0" fontId="0" fillId="0" borderId="0" xfId="0" applyAlignment="1">
      <alignment horizontal="center"/>
    </xf>
    <xf numFmtId="4" fontId="6" fillId="2" borderId="6" xfId="0" applyNumberFormat="1" applyFont="1" applyFill="1" applyBorder="1" applyAlignment="1">
      <alignment horizontal="right" vertical="top"/>
    </xf>
    <xf numFmtId="164" fontId="6" fillId="2" borderId="6" xfId="0" applyNumberFormat="1" applyFont="1" applyFill="1" applyBorder="1" applyAlignment="1">
      <alignment horizontal="right" vertical="top"/>
    </xf>
    <xf numFmtId="178" fontId="0" fillId="0" borderId="0" xfId="0" applyNumberFormat="1"/>
    <xf numFmtId="170" fontId="0" fillId="0" borderId="6" xfId="0" applyNumberFormat="1" applyFont="1" applyBorder="1" applyAlignment="1">
      <alignment horizontal="right" vertical="top"/>
    </xf>
    <xf numFmtId="0" fontId="31" fillId="0" borderId="0" xfId="0" applyFont="1" applyFill="1"/>
    <xf numFmtId="0" fontId="32" fillId="0" borderId="0" xfId="0" applyFont="1"/>
    <xf numFmtId="0" fontId="16" fillId="0" borderId="0" xfId="2" quotePrefix="1" applyFont="1" applyAlignment="1">
      <alignment horizontal="left" vertical="top"/>
    </xf>
    <xf numFmtId="0" fontId="36" fillId="0" borderId="0" xfId="0" applyFont="1"/>
    <xf numFmtId="0" fontId="53" fillId="8" borderId="6" xfId="0" applyFont="1" applyFill="1" applyBorder="1" applyAlignment="1">
      <alignment horizontal="center"/>
    </xf>
    <xf numFmtId="0" fontId="2" fillId="18" borderId="6" xfId="0" applyFont="1" applyFill="1" applyBorder="1" applyAlignment="1">
      <alignment horizontal="center"/>
    </xf>
    <xf numFmtId="0" fontId="2" fillId="3" borderId="6" xfId="0" applyFont="1" applyFill="1" applyBorder="1" applyAlignment="1">
      <alignment horizontal="center"/>
    </xf>
    <xf numFmtId="0" fontId="0" fillId="0" borderId="3" xfId="0" quotePrefix="1" applyBorder="1" applyAlignment="1">
      <alignment horizontal="left" wrapText="1"/>
    </xf>
    <xf numFmtId="0" fontId="0" fillId="0" borderId="6" xfId="0" applyBorder="1"/>
    <xf numFmtId="0" fontId="0" fillId="0" borderId="3" xfId="0" quotePrefix="1" applyBorder="1" applyAlignment="1">
      <alignment horizontal="left"/>
    </xf>
  </cellXfs>
  <cellStyles count="10">
    <cellStyle name="Comma" xfId="7" builtinId="3"/>
    <cellStyle name="Comma 2" xfId="3"/>
    <cellStyle name="Comma 3" xfId="8"/>
    <cellStyle name="Hyperlink" xfId="6" builtinId="8"/>
    <cellStyle name="Hyperlink 2" xfId="9"/>
    <cellStyle name="Normal" xfId="0" builtinId="0"/>
    <cellStyle name="Normal 2" xfId="2"/>
    <cellStyle name="Normal 3" xfId="4"/>
    <cellStyle name="Percent" xfId="1" builtinId="5"/>
    <cellStyle name="Percent 2" xfId="5"/>
  </cellStyles>
  <dxfs count="0"/>
  <tableStyles count="0" defaultTableStyle="TableStyleMedium2" defaultPivotStyle="PivotStyleLight16"/>
  <colors>
    <mruColors>
      <color rgb="FFE0E0E0"/>
      <color rgb="FFF7941E"/>
      <color rgb="FF006C67"/>
      <color rgb="FFCCFF99"/>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1991-2000</a:t>
            </a:r>
          </a:p>
        </c:rich>
      </c:tx>
      <c:layout/>
      <c:overlay val="0"/>
    </c:title>
    <c:autoTitleDeleted val="0"/>
    <c:plotArea>
      <c:layout/>
      <c:bubbleChart>
        <c:varyColors val="0"/>
        <c:ser>
          <c:idx val="0"/>
          <c:order val="0"/>
          <c:tx>
            <c:strRef>
              <c:f>'Rel. prod. cf employment1'!$A$6</c:f>
              <c:strCache>
                <c:ptCount val="1"/>
                <c:pt idx="0">
                  <c:v>Agriculture</c:v>
                </c:pt>
              </c:strCache>
            </c:strRef>
          </c:tx>
          <c:spPr>
            <a:solidFill>
              <a:schemeClr val="accent1"/>
            </a:solidFill>
          </c:spPr>
          <c:invertIfNegative val="0"/>
          <c:xVal>
            <c:numRef>
              <c:f>'Rel. prod. cf employment1'!$B$6</c:f>
              <c:numCache>
                <c:formatCode>#,##0.0_ ;\-#,##0.0\ </c:formatCode>
                <c:ptCount val="1"/>
                <c:pt idx="0">
                  <c:v>-4.3000030517578054</c:v>
                </c:pt>
              </c:numCache>
            </c:numRef>
          </c:xVal>
          <c:yVal>
            <c:numRef>
              <c:f>'Rel. prod. cf employment1'!$C$6</c:f>
              <c:numCache>
                <c:formatCode>_-* #,##0.0_-;\-* #,##0.0_-;_-* "-"_-;_-@_-</c:formatCode>
                <c:ptCount val="1"/>
                <c:pt idx="0">
                  <c:v>0.37345500145034333</c:v>
                </c:pt>
              </c:numCache>
            </c:numRef>
          </c:yVal>
          <c:bubbleSize>
            <c:numRef>
              <c:f>'Rel. prod. cf employment1'!$E$6</c:f>
              <c:numCache>
                <c:formatCode>_(* #,##0_);_(* \(#,##0\);_(* "-"_);_(@_)</c:formatCode>
                <c:ptCount val="1"/>
                <c:pt idx="0">
                  <c:v>35425.254629554751</c:v>
                </c:pt>
              </c:numCache>
            </c:numRef>
          </c:bubbleSize>
          <c:bubble3D val="1"/>
        </c:ser>
        <c:ser>
          <c:idx val="1"/>
          <c:order val="1"/>
          <c:tx>
            <c:strRef>
              <c:f>'Rel. prod. cf employment1'!$A$7</c:f>
              <c:strCache>
                <c:ptCount val="1"/>
                <c:pt idx="0">
                  <c:v>Industry</c:v>
                </c:pt>
              </c:strCache>
            </c:strRef>
          </c:tx>
          <c:spPr>
            <a:solidFill>
              <a:schemeClr val="accent2"/>
            </a:solidFill>
            <a:ln w="25400">
              <a:noFill/>
            </a:ln>
          </c:spPr>
          <c:invertIfNegative val="0"/>
          <c:xVal>
            <c:numRef>
              <c:f>'Rel. prod. cf employment1'!$B$7</c:f>
              <c:numCache>
                <c:formatCode>#,##0.0_ ;\-#,##0.0\ </c:formatCode>
                <c:ptCount val="1"/>
                <c:pt idx="0">
                  <c:v>-2.6999998092650994</c:v>
                </c:pt>
              </c:numCache>
            </c:numRef>
          </c:xVal>
          <c:yVal>
            <c:numRef>
              <c:f>'Rel. prod. cf employment1'!$C$7</c:f>
              <c:numCache>
                <c:formatCode>_-* #,##0.0_-;\-* #,##0.0_-;_-* "-"_-;_-@_-</c:formatCode>
                <c:ptCount val="1"/>
                <c:pt idx="0">
                  <c:v>2.4065627268309564</c:v>
                </c:pt>
              </c:numCache>
            </c:numRef>
          </c:yVal>
          <c:bubbleSize>
            <c:numRef>
              <c:f>'Rel. prod. cf employment1'!$E$7</c:f>
              <c:numCache>
                <c:formatCode>_(* #,##0_);_(* \(#,##0\);_(* "-"_);_(@_)</c:formatCode>
                <c:ptCount val="1"/>
                <c:pt idx="0">
                  <c:v>5875.6866088056777</c:v>
                </c:pt>
              </c:numCache>
            </c:numRef>
          </c:bubbleSize>
          <c:bubble3D val="1"/>
        </c:ser>
        <c:ser>
          <c:idx val="2"/>
          <c:order val="2"/>
          <c:tx>
            <c:strRef>
              <c:f>'Rel. prod. cf employment1'!$A$8</c:f>
              <c:strCache>
                <c:ptCount val="1"/>
                <c:pt idx="0">
                  <c:v>Services</c:v>
                </c:pt>
              </c:strCache>
            </c:strRef>
          </c:tx>
          <c:spPr>
            <a:solidFill>
              <a:schemeClr val="accent6"/>
            </a:solidFill>
            <a:ln w="25400">
              <a:noFill/>
            </a:ln>
          </c:spPr>
          <c:invertIfNegative val="0"/>
          <c:xVal>
            <c:numRef>
              <c:f>'Rel. prod. cf employment1'!$B$8</c:f>
              <c:numCache>
                <c:formatCode>#,##0.0_ ;\-#,##0.0\ </c:formatCode>
                <c:ptCount val="1"/>
                <c:pt idx="0">
                  <c:v>7.2999992370605007</c:v>
                </c:pt>
              </c:numCache>
            </c:numRef>
          </c:xVal>
          <c:yVal>
            <c:numRef>
              <c:f>'Rel. prod. cf employment1'!$C$8</c:f>
              <c:numCache>
                <c:formatCode>_-* #,##0.0_-;\-* #,##0.0_-;_-* "-"_-;_-@_-</c:formatCode>
                <c:ptCount val="1"/>
                <c:pt idx="0">
                  <c:v>2.2136531248683595</c:v>
                </c:pt>
              </c:numCache>
            </c:numRef>
          </c:yVal>
          <c:bubbleSize>
            <c:numRef>
              <c:f>'Rel. prod. cf employment1'!$E$8</c:f>
              <c:numCache>
                <c:formatCode>_(* #,##0_);_(* \(#,##0\);_(* "-"_);_(@_)</c:formatCode>
                <c:ptCount val="1"/>
                <c:pt idx="0">
                  <c:v>13405.692499999999</c:v>
                </c:pt>
              </c:numCache>
            </c:numRef>
          </c:bubbleSize>
          <c:bubble3D val="1"/>
        </c:ser>
        <c:dLbls>
          <c:showLegendKey val="0"/>
          <c:showVal val="0"/>
          <c:showCatName val="0"/>
          <c:showSerName val="0"/>
          <c:showPercent val="0"/>
          <c:showBubbleSize val="0"/>
        </c:dLbls>
        <c:bubbleScale val="100"/>
        <c:showNegBubbles val="0"/>
        <c:axId val="35591296"/>
        <c:axId val="35624448"/>
      </c:bubbleChart>
      <c:valAx>
        <c:axId val="35591296"/>
        <c:scaling>
          <c:orientation val="minMax"/>
        </c:scaling>
        <c:delete val="0"/>
        <c:axPos val="b"/>
        <c:title>
          <c:tx>
            <c:rich>
              <a:bodyPr/>
              <a:lstStyle/>
              <a:p>
                <a:pPr>
                  <a:defRPr sz="800" b="0"/>
                </a:pPr>
                <a:r>
                  <a:rPr lang="en-US" sz="800" b="0"/>
                  <a:t>Percentage point change in share of total employment, 1991-2000</a:t>
                </a:r>
              </a:p>
            </c:rich>
          </c:tx>
          <c:layout/>
          <c:overlay val="0"/>
        </c:title>
        <c:numFmt formatCode="#,##0.0_ ;\-#,##0.0\ " sourceLinked="1"/>
        <c:majorTickMark val="out"/>
        <c:minorTickMark val="none"/>
        <c:tickLblPos val="low"/>
        <c:crossAx val="35624448"/>
        <c:crosses val="autoZero"/>
        <c:crossBetween val="midCat"/>
      </c:valAx>
      <c:valAx>
        <c:axId val="35624448"/>
        <c:scaling>
          <c:orientation val="minMax"/>
        </c:scaling>
        <c:delete val="0"/>
        <c:axPos val="l"/>
        <c:majorGridlines/>
        <c:title>
          <c:tx>
            <c:rich>
              <a:bodyPr rot="-5400000" vert="horz"/>
              <a:lstStyle/>
              <a:p>
                <a:pPr>
                  <a:defRPr sz="800" b="0"/>
                </a:pPr>
                <a:r>
                  <a:rPr lang="en-US" sz="800" b="0"/>
                  <a:t>Relative productivity level, 2000</a:t>
                </a:r>
              </a:p>
            </c:rich>
          </c:tx>
          <c:layout/>
          <c:overlay val="0"/>
        </c:title>
        <c:numFmt formatCode="_-* #,##0.0_-;\-* #,##0.0_-;_-* &quot;-&quot;_-;_-@_-" sourceLinked="1"/>
        <c:majorTickMark val="out"/>
        <c:minorTickMark val="none"/>
        <c:tickLblPos val="low"/>
        <c:crossAx val="35591296"/>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2010-13</a:t>
            </a:r>
          </a:p>
        </c:rich>
      </c:tx>
      <c:layout/>
      <c:overlay val="0"/>
    </c:title>
    <c:autoTitleDeleted val="0"/>
    <c:plotArea>
      <c:layout/>
      <c:bubbleChart>
        <c:varyColors val="0"/>
        <c:ser>
          <c:idx val="0"/>
          <c:order val="0"/>
          <c:tx>
            <c:v>Agriculture</c:v>
          </c:tx>
          <c:spPr>
            <a:solidFill>
              <a:srgbClr val="13CF44"/>
            </a:solidFill>
          </c:spPr>
          <c:invertIfNegative val="0"/>
          <c:xVal>
            <c:numRef>
              <c:f>'Rel. prod. cf employment2'!$B$57</c:f>
              <c:numCache>
                <c:formatCode>#,##0.0_ ;\-#,##0.0\ </c:formatCode>
                <c:ptCount val="1"/>
                <c:pt idx="0">
                  <c:v>-3.1938044335998725</c:v>
                </c:pt>
              </c:numCache>
            </c:numRef>
          </c:xVal>
          <c:yVal>
            <c:numRef>
              <c:f>'Rel. prod. cf employment2'!$C$57</c:f>
              <c:numCache>
                <c:formatCode>#,##0.0_ ;\-#,##0.0\ </c:formatCode>
                <c:ptCount val="1"/>
                <c:pt idx="0">
                  <c:v>0.3834167032262214</c:v>
                </c:pt>
              </c:numCache>
            </c:numRef>
          </c:yVal>
          <c:bubbleSize>
            <c:numRef>
              <c:f>'Rel. prod. cf employment2'!$E$57</c:f>
              <c:numCache>
                <c:formatCode>#,##0_ ;\-#,##0\ </c:formatCode>
                <c:ptCount val="1"/>
                <c:pt idx="0">
                  <c:v>32680</c:v>
                </c:pt>
              </c:numCache>
            </c:numRef>
          </c:bubbleSize>
          <c:bubble3D val="1"/>
        </c:ser>
        <c:ser>
          <c:idx val="1"/>
          <c:order val="1"/>
          <c:tx>
            <c:v>Mining &amp; utilities</c:v>
          </c:tx>
          <c:spPr>
            <a:solidFill>
              <a:srgbClr val="000000"/>
            </a:solidFill>
            <a:ln w="25400">
              <a:noFill/>
            </a:ln>
          </c:spPr>
          <c:invertIfNegative val="0"/>
          <c:xVal>
            <c:numRef>
              <c:f>'Rel. prod. cf employment2'!$B$58</c:f>
              <c:numCache>
                <c:formatCode>#,##0.0_ ;\-#,##0.0\ </c:formatCode>
                <c:ptCount val="1"/>
                <c:pt idx="0">
                  <c:v>9.5352231471464433E-3</c:v>
                </c:pt>
              </c:numCache>
            </c:numRef>
          </c:xVal>
          <c:yVal>
            <c:numRef>
              <c:f>'Rel. prod. cf employment2'!$C$58</c:f>
              <c:numCache>
                <c:formatCode>#,##0.0_ ;\-#,##0.0\ </c:formatCode>
                <c:ptCount val="1"/>
                <c:pt idx="0">
                  <c:v>7.224481581332979</c:v>
                </c:pt>
              </c:numCache>
            </c:numRef>
          </c:yVal>
          <c:bubbleSize>
            <c:numRef>
              <c:f>'Rel. prod. cf employment2'!$E$58</c:f>
              <c:numCache>
                <c:formatCode>#,##0_ ;\-#,##0\ </c:formatCode>
                <c:ptCount val="1"/>
                <c:pt idx="0">
                  <c:v>324</c:v>
                </c:pt>
              </c:numCache>
            </c:numRef>
          </c:bubbleSize>
          <c:bubble3D val="1"/>
        </c:ser>
        <c:ser>
          <c:idx val="2"/>
          <c:order val="2"/>
          <c:tx>
            <c:v>Manufacturing</c:v>
          </c:tx>
          <c:spPr>
            <a:solidFill>
              <a:srgbClr val="CC6600"/>
            </a:solidFill>
            <a:ln w="25400">
              <a:noFill/>
            </a:ln>
          </c:spPr>
          <c:invertIfNegative val="0"/>
          <c:xVal>
            <c:numRef>
              <c:f>'Rel. prod. cf employment2'!$B$59</c:f>
              <c:numCache>
                <c:formatCode>#,##0.0_ ;\-#,##0.0\ </c:formatCode>
                <c:ptCount val="1"/>
                <c:pt idx="0">
                  <c:v>-0.19578986500170892</c:v>
                </c:pt>
              </c:numCache>
            </c:numRef>
          </c:xVal>
          <c:yVal>
            <c:numRef>
              <c:f>'Rel. prod. cf employment2'!$C$59</c:f>
              <c:numCache>
                <c:formatCode>#,##0.0_ ;\-#,##0.0\ </c:formatCode>
                <c:ptCount val="1"/>
                <c:pt idx="0">
                  <c:v>1.5511010564793515</c:v>
                </c:pt>
              </c:numCache>
            </c:numRef>
          </c:yVal>
          <c:bubbleSize>
            <c:numRef>
              <c:f>'Rel. prod. cf employment2'!$E$59</c:f>
              <c:numCache>
                <c:formatCode>#,##0_ ;\-#,##0\ </c:formatCode>
                <c:ptCount val="1"/>
                <c:pt idx="0">
                  <c:v>9033</c:v>
                </c:pt>
              </c:numCache>
            </c:numRef>
          </c:bubbleSize>
          <c:bubble3D val="1"/>
        </c:ser>
        <c:ser>
          <c:idx val="4"/>
          <c:order val="3"/>
          <c:tx>
            <c:v>Wholesale, retail, hotels</c:v>
          </c:tx>
          <c:spPr>
            <a:solidFill>
              <a:srgbClr val="6666FF"/>
            </a:solidFill>
            <a:ln w="25400">
              <a:noFill/>
            </a:ln>
          </c:spPr>
          <c:invertIfNegative val="0"/>
          <c:xVal>
            <c:numRef>
              <c:f>'Rel. prod. cf employment2'!$B$61</c:f>
              <c:numCache>
                <c:formatCode>#,##0.0_ ;\-#,##0.0\ </c:formatCode>
                <c:ptCount val="1"/>
                <c:pt idx="0">
                  <c:v>0.93104026735790413</c:v>
                </c:pt>
              </c:numCache>
            </c:numRef>
          </c:xVal>
          <c:yVal>
            <c:numRef>
              <c:f>'Rel. prod. cf employment2'!$C$61</c:f>
              <c:numCache>
                <c:formatCode>#,##0.0_ ;\-#,##0.0\ </c:formatCode>
                <c:ptCount val="1"/>
                <c:pt idx="0">
                  <c:v>0.89611271528208059</c:v>
                </c:pt>
              </c:numCache>
            </c:numRef>
          </c:yVal>
          <c:bubbleSize>
            <c:numRef>
              <c:f>'Rel. prod. cf employment2'!$E$61</c:f>
              <c:numCache>
                <c:formatCode>#,##0_ ;\-#,##0\ </c:formatCode>
                <c:ptCount val="1"/>
                <c:pt idx="0">
                  <c:v>12119</c:v>
                </c:pt>
              </c:numCache>
            </c:numRef>
          </c:bubbleSize>
          <c:bubble3D val="1"/>
        </c:ser>
        <c:ser>
          <c:idx val="5"/>
          <c:order val="4"/>
          <c:tx>
            <c:v>Transport, storage, comms</c:v>
          </c:tx>
          <c:spPr>
            <a:solidFill>
              <a:srgbClr val="66FFFF"/>
            </a:solidFill>
            <a:ln w="25400">
              <a:noFill/>
            </a:ln>
          </c:spPr>
          <c:invertIfNegative val="0"/>
          <c:xVal>
            <c:numRef>
              <c:f>'Rel. prod. cf employment2'!$B$62</c:f>
              <c:numCache>
                <c:formatCode>#,##0.0_ ;\-#,##0.0\ </c:formatCode>
                <c:ptCount val="1"/>
                <c:pt idx="0">
                  <c:v>0.73154451001367438</c:v>
                </c:pt>
              </c:numCache>
            </c:numRef>
          </c:xVal>
          <c:yVal>
            <c:numRef>
              <c:f>'Rel. prod. cf employment2'!$C$62</c:f>
              <c:numCache>
                <c:formatCode>#,##0.0_ ;\-#,##0.0\ </c:formatCode>
                <c:ptCount val="1"/>
                <c:pt idx="0">
                  <c:v>1.4215571031954788</c:v>
                </c:pt>
              </c:numCache>
            </c:numRef>
          </c:yVal>
          <c:bubbleSize>
            <c:numRef>
              <c:f>'Rel. prod. cf employment2'!$E$62</c:f>
              <c:numCache>
                <c:formatCode>#,##0_ ;\-#,##0\ </c:formatCode>
                <c:ptCount val="1"/>
                <c:pt idx="0">
                  <c:v>6043</c:v>
                </c:pt>
              </c:numCache>
            </c:numRef>
          </c:bubbleSize>
          <c:bubble3D val="1"/>
        </c:ser>
        <c:ser>
          <c:idx val="6"/>
          <c:order val="5"/>
          <c:tx>
            <c:v>Other</c:v>
          </c:tx>
          <c:spPr>
            <a:solidFill>
              <a:srgbClr val="FF00FF"/>
            </a:solidFill>
            <a:ln w="25400">
              <a:noFill/>
            </a:ln>
          </c:spPr>
          <c:invertIfNegative val="0"/>
          <c:xVal>
            <c:numRef>
              <c:f>'Rel. prod. cf employment2'!$B$63</c:f>
              <c:numCache>
                <c:formatCode>#,##0.0_ ;\-#,##0.0\ </c:formatCode>
                <c:ptCount val="1"/>
                <c:pt idx="0">
                  <c:v>1.0444456132800806</c:v>
                </c:pt>
              </c:numCache>
            </c:numRef>
          </c:xVal>
          <c:yVal>
            <c:numRef>
              <c:f>'Rel. prod. cf employment2'!$C$63</c:f>
              <c:numCache>
                <c:formatCode>#,##0.0_ ;\-#,##0.0\ </c:formatCode>
                <c:ptCount val="1"/>
                <c:pt idx="0">
                  <c:v>2.0880297602292011</c:v>
                </c:pt>
              </c:numCache>
            </c:numRef>
          </c:yVal>
          <c:bubbleSize>
            <c:numRef>
              <c:f>'Rel. prod. cf employment2'!$E$63</c:f>
              <c:numCache>
                <c:formatCode>#,##0_ ;\-#,##0\ </c:formatCode>
                <c:ptCount val="1"/>
                <c:pt idx="0">
                  <c:v>9891</c:v>
                </c:pt>
              </c:numCache>
            </c:numRef>
          </c:bubbleSize>
          <c:bubble3D val="1"/>
        </c:ser>
        <c:ser>
          <c:idx val="3"/>
          <c:order val="6"/>
          <c:tx>
            <c:v>Construction</c:v>
          </c:tx>
          <c:spPr>
            <a:solidFill>
              <a:srgbClr val="FFFF00"/>
            </a:solidFill>
            <a:ln w="25400">
              <a:noFill/>
            </a:ln>
          </c:spPr>
          <c:invertIfNegative val="0"/>
          <c:xVal>
            <c:numRef>
              <c:f>'Rel. prod. cf employment2'!$B$60</c:f>
              <c:numCache>
                <c:formatCode>#,##0.0_ ;\-#,##0.0\ </c:formatCode>
                <c:ptCount val="1"/>
                <c:pt idx="0">
                  <c:v>0.67302868480277311</c:v>
                </c:pt>
              </c:numCache>
            </c:numRef>
          </c:xVal>
          <c:yVal>
            <c:numRef>
              <c:f>'Rel. prod. cf employment2'!$C$60</c:f>
              <c:numCache>
                <c:formatCode>#,##0.0_ ;\-#,##0.0\ </c:formatCode>
                <c:ptCount val="1"/>
                <c:pt idx="0">
                  <c:v>1.2718878773367048</c:v>
                </c:pt>
              </c:numCache>
            </c:numRef>
          </c:yVal>
          <c:bubbleSize>
            <c:numRef>
              <c:f>'Rel. prod. cf employment2'!$E$60</c:f>
              <c:numCache>
                <c:formatCode>#,##0_ ;\-#,##0\ </c:formatCode>
                <c:ptCount val="1"/>
                <c:pt idx="0">
                  <c:v>4064</c:v>
                </c:pt>
              </c:numCache>
            </c:numRef>
          </c:bubbleSize>
          <c:bubble3D val="1"/>
        </c:ser>
        <c:dLbls>
          <c:showLegendKey val="0"/>
          <c:showVal val="0"/>
          <c:showCatName val="0"/>
          <c:showSerName val="0"/>
          <c:showPercent val="0"/>
          <c:showBubbleSize val="0"/>
        </c:dLbls>
        <c:bubbleScale val="100"/>
        <c:showNegBubbles val="0"/>
        <c:axId val="211129856"/>
        <c:axId val="211131776"/>
      </c:bubbleChart>
      <c:valAx>
        <c:axId val="211129856"/>
        <c:scaling>
          <c:orientation val="minMax"/>
        </c:scaling>
        <c:delete val="0"/>
        <c:axPos val="b"/>
        <c:title>
          <c:tx>
            <c:rich>
              <a:bodyPr/>
              <a:lstStyle/>
              <a:p>
                <a:pPr>
                  <a:defRPr sz="800" b="0"/>
                </a:pPr>
                <a:r>
                  <a:rPr lang="en-US" sz="800" b="0"/>
                  <a:t>Percentage point change in employment share, 2010-13</a:t>
                </a:r>
              </a:p>
            </c:rich>
          </c:tx>
          <c:layout/>
          <c:overlay val="0"/>
        </c:title>
        <c:numFmt formatCode="#,##0.0_ ;\-#,##0.0\ " sourceLinked="1"/>
        <c:majorTickMark val="out"/>
        <c:minorTickMark val="none"/>
        <c:tickLblPos val="low"/>
        <c:crossAx val="211131776"/>
        <c:crosses val="autoZero"/>
        <c:crossBetween val="midCat"/>
      </c:valAx>
      <c:valAx>
        <c:axId val="211131776"/>
        <c:scaling>
          <c:orientation val="minMax"/>
        </c:scaling>
        <c:delete val="0"/>
        <c:axPos val="l"/>
        <c:majorGridlines/>
        <c:title>
          <c:tx>
            <c:rich>
              <a:bodyPr rot="-5400000" vert="horz"/>
              <a:lstStyle/>
              <a:p>
                <a:pPr>
                  <a:defRPr sz="800" b="0"/>
                </a:pPr>
                <a:r>
                  <a:rPr lang="en-US" sz="800" b="0"/>
                  <a:t>Relative productivity level, 2013</a:t>
                </a:r>
              </a:p>
            </c:rich>
          </c:tx>
          <c:layout/>
          <c:overlay val="0"/>
        </c:title>
        <c:numFmt formatCode="#,##0.0_ ;\-#,##0.0\ " sourceLinked="1"/>
        <c:majorTickMark val="out"/>
        <c:minorTickMark val="none"/>
        <c:tickLblPos val="low"/>
        <c:crossAx val="211129856"/>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stacked"/>
        <c:varyColors val="0"/>
        <c:ser>
          <c:idx val="0"/>
          <c:order val="0"/>
          <c:tx>
            <c:strRef>
              <c:f>'Decomp. of prod change2'!$B$4</c:f>
              <c:strCache>
                <c:ptCount val="1"/>
                <c:pt idx="0">
                  <c:v>Within sector</c:v>
                </c:pt>
              </c:strCache>
            </c:strRef>
          </c:tx>
          <c:invertIfNegative val="0"/>
          <c:cat>
            <c:strRef>
              <c:f>'Decomp. of prod change2'!$A$5:$A$8</c:f>
              <c:strCache>
                <c:ptCount val="4"/>
                <c:pt idx="0">
                  <c:v>1991-2000</c:v>
                </c:pt>
                <c:pt idx="1">
                  <c:v>2000-05</c:v>
                </c:pt>
                <c:pt idx="2">
                  <c:v>2005-10</c:v>
                </c:pt>
                <c:pt idx="3">
                  <c:v>2010-13</c:v>
                </c:pt>
              </c:strCache>
            </c:strRef>
          </c:cat>
          <c:val>
            <c:numRef>
              <c:f>'Decomp. of prod change2'!$B$5:$B$8</c:f>
              <c:numCache>
                <c:formatCode>0.00%</c:formatCode>
                <c:ptCount val="4"/>
                <c:pt idx="0">
                  <c:v>2.1304637610155136E-2</c:v>
                </c:pt>
                <c:pt idx="1">
                  <c:v>2.6314793659162936E-2</c:v>
                </c:pt>
                <c:pt idx="2">
                  <c:v>4.4570731183519591E-2</c:v>
                </c:pt>
                <c:pt idx="3">
                  <c:v>3.3972004577332564E-2</c:v>
                </c:pt>
              </c:numCache>
            </c:numRef>
          </c:val>
        </c:ser>
        <c:ser>
          <c:idx val="1"/>
          <c:order val="1"/>
          <c:tx>
            <c:strRef>
              <c:f>'Decomp. of prod change2'!$C$4</c:f>
              <c:strCache>
                <c:ptCount val="1"/>
                <c:pt idx="0">
                  <c:v>Structural change</c:v>
                </c:pt>
              </c:strCache>
            </c:strRef>
          </c:tx>
          <c:spPr>
            <a:solidFill>
              <a:schemeClr val="accent6"/>
            </a:solidFill>
          </c:spPr>
          <c:invertIfNegative val="0"/>
          <c:cat>
            <c:strRef>
              <c:f>'Decomp. of prod change2'!$A$5:$A$8</c:f>
              <c:strCache>
                <c:ptCount val="4"/>
                <c:pt idx="0">
                  <c:v>1991-2000</c:v>
                </c:pt>
                <c:pt idx="1">
                  <c:v>2000-05</c:v>
                </c:pt>
                <c:pt idx="2">
                  <c:v>2005-10</c:v>
                </c:pt>
                <c:pt idx="3">
                  <c:v>2010-13</c:v>
                </c:pt>
              </c:strCache>
            </c:strRef>
          </c:cat>
          <c:val>
            <c:numRef>
              <c:f>'Decomp. of prod change2'!$C$5:$C$8</c:f>
              <c:numCache>
                <c:formatCode>0.00%</c:formatCode>
                <c:ptCount val="4"/>
                <c:pt idx="0">
                  <c:v>3.8680177233027802E-3</c:v>
                </c:pt>
                <c:pt idx="1">
                  <c:v>4.3323709129935023E-3</c:v>
                </c:pt>
                <c:pt idx="2">
                  <c:v>-1.1497205539473532E-5</c:v>
                </c:pt>
                <c:pt idx="3">
                  <c:v>9.3744623566976507E-3</c:v>
                </c:pt>
              </c:numCache>
            </c:numRef>
          </c:val>
        </c:ser>
        <c:dLbls>
          <c:showLegendKey val="0"/>
          <c:showVal val="0"/>
          <c:showCatName val="0"/>
          <c:showSerName val="0"/>
          <c:showPercent val="0"/>
          <c:showBubbleSize val="0"/>
        </c:dLbls>
        <c:gapWidth val="150"/>
        <c:overlap val="100"/>
        <c:axId val="191052032"/>
        <c:axId val="191059072"/>
      </c:barChart>
      <c:catAx>
        <c:axId val="191052032"/>
        <c:scaling>
          <c:orientation val="minMax"/>
        </c:scaling>
        <c:delete val="0"/>
        <c:axPos val="b"/>
        <c:majorTickMark val="out"/>
        <c:minorTickMark val="none"/>
        <c:tickLblPos val="low"/>
        <c:crossAx val="191059072"/>
        <c:crosses val="autoZero"/>
        <c:auto val="1"/>
        <c:lblAlgn val="ctr"/>
        <c:lblOffset val="100"/>
        <c:noMultiLvlLbl val="0"/>
      </c:catAx>
      <c:valAx>
        <c:axId val="191059072"/>
        <c:scaling>
          <c:orientation val="minMax"/>
        </c:scaling>
        <c:delete val="0"/>
        <c:axPos val="l"/>
        <c:majorGridlines/>
        <c:title>
          <c:tx>
            <c:rich>
              <a:bodyPr rot="-5400000" vert="horz"/>
              <a:lstStyle/>
              <a:p>
                <a:pPr>
                  <a:defRPr b="0"/>
                </a:pPr>
                <a:r>
                  <a:rPr lang="en-US" b="0"/>
                  <a:t>Annualised labour productivity growth</a:t>
                </a:r>
              </a:p>
            </c:rich>
          </c:tx>
          <c:layout/>
          <c:overlay val="0"/>
        </c:title>
        <c:numFmt formatCode="0.0%" sourceLinked="0"/>
        <c:majorTickMark val="out"/>
        <c:minorTickMark val="none"/>
        <c:tickLblPos val="nextTo"/>
        <c:crossAx val="191052032"/>
        <c:crosses val="autoZero"/>
        <c:crossBetween val="between"/>
      </c:valAx>
    </c:plotArea>
    <c:legend>
      <c:legendPos val="r"/>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0"/>
          <c:order val="0"/>
          <c:tx>
            <c:strRef>
              <c:f>'Productivity gaps2'!$I$5</c:f>
              <c:strCache>
                <c:ptCount val="1"/>
                <c:pt idx="0">
                  <c:v>Agriculture</c:v>
                </c:pt>
              </c:strCache>
            </c:strRef>
          </c:tx>
          <c:spPr>
            <a:solidFill>
              <a:srgbClr val="13CF44"/>
            </a:solidFill>
            <a:ln w="3175">
              <a:solidFill>
                <a:schemeClr val="bg1">
                  <a:lumMod val="50000"/>
                </a:schemeClr>
              </a:solidFill>
            </a:ln>
          </c:spPr>
          <c:cat>
            <c:numRef>
              <c:f>'Productivity gaps2'!$H$6:$H$27</c:f>
              <c:numCache>
                <c:formatCode>0.00</c:formatCode>
                <c:ptCount val="22"/>
                <c:pt idx="0">
                  <c:v>0</c:v>
                </c:pt>
                <c:pt idx="1">
                  <c:v>0</c:v>
                </c:pt>
                <c:pt idx="2">
                  <c:v>22.035223993311217</c:v>
                </c:pt>
                <c:pt idx="3">
                  <c:v>44.070447986622433</c:v>
                </c:pt>
                <c:pt idx="4">
                  <c:v>44.070447986622433</c:v>
                </c:pt>
                <c:pt idx="5">
                  <c:v>52.24195592955202</c:v>
                </c:pt>
                <c:pt idx="6">
                  <c:v>60.4134638724816</c:v>
                </c:pt>
                <c:pt idx="7">
                  <c:v>60.4134638724816</c:v>
                </c:pt>
                <c:pt idx="8">
                  <c:v>63.153707149985173</c:v>
                </c:pt>
                <c:pt idx="9">
                  <c:v>65.893950427488747</c:v>
                </c:pt>
                <c:pt idx="10">
                  <c:v>65.893950427488747</c:v>
                </c:pt>
                <c:pt idx="11">
                  <c:v>69.96857890336328</c:v>
                </c:pt>
                <c:pt idx="12">
                  <c:v>74.043207379237813</c:v>
                </c:pt>
                <c:pt idx="13">
                  <c:v>74.043207379237813</c:v>
                </c:pt>
                <c:pt idx="14">
                  <c:v>80.133910510559119</c:v>
                </c:pt>
                <c:pt idx="15">
                  <c:v>86.224613641880424</c:v>
                </c:pt>
                <c:pt idx="16">
                  <c:v>86.224613641880424</c:v>
                </c:pt>
                <c:pt idx="17">
                  <c:v>92.893842543895147</c:v>
                </c:pt>
                <c:pt idx="18">
                  <c:v>99.563071445909884</c:v>
                </c:pt>
                <c:pt idx="19">
                  <c:v>99.563071445909884</c:v>
                </c:pt>
                <c:pt idx="20">
                  <c:v>99.781535722954956</c:v>
                </c:pt>
                <c:pt idx="21">
                  <c:v>100.00000000000003</c:v>
                </c:pt>
              </c:numCache>
            </c:numRef>
          </c:cat>
          <c:val>
            <c:numRef>
              <c:f>'Productivity gaps2'!$I$6:$I$27</c:f>
              <c:numCache>
                <c:formatCode>#,##0.0</c:formatCode>
                <c:ptCount val="22"/>
                <c:pt idx="0" formatCode="General">
                  <c:v>0</c:v>
                </c:pt>
                <c:pt idx="1">
                  <c:v>0.3834167032262214</c:v>
                </c:pt>
                <c:pt idx="2">
                  <c:v>0.3834167032262214</c:v>
                </c:pt>
                <c:pt idx="3">
                  <c:v>0.3834167032262214</c:v>
                </c:pt>
                <c:pt idx="4" formatCode="General">
                  <c:v>0</c:v>
                </c:pt>
              </c:numCache>
            </c:numRef>
          </c:val>
        </c:ser>
        <c:ser>
          <c:idx val="1"/>
          <c:order val="1"/>
          <c:tx>
            <c:strRef>
              <c:f>'Productivity gaps2'!$J$5</c:f>
              <c:strCache>
                <c:ptCount val="1"/>
                <c:pt idx="0">
                  <c:v>Wholesale, retail, hotels</c:v>
                </c:pt>
              </c:strCache>
            </c:strRef>
          </c:tx>
          <c:spPr>
            <a:solidFill>
              <a:srgbClr val="6666FF"/>
            </a:solidFill>
            <a:ln w="3175">
              <a:solidFill>
                <a:schemeClr val="bg1">
                  <a:lumMod val="50000"/>
                </a:schemeClr>
              </a:solidFill>
            </a:ln>
          </c:spPr>
          <c:cat>
            <c:numRef>
              <c:f>'Productivity gaps2'!$H$6:$H$27</c:f>
              <c:numCache>
                <c:formatCode>0.00</c:formatCode>
                <c:ptCount val="22"/>
                <c:pt idx="0">
                  <c:v>0</c:v>
                </c:pt>
                <c:pt idx="1">
                  <c:v>0</c:v>
                </c:pt>
                <c:pt idx="2">
                  <c:v>22.035223993311217</c:v>
                </c:pt>
                <c:pt idx="3">
                  <c:v>44.070447986622433</c:v>
                </c:pt>
                <c:pt idx="4">
                  <c:v>44.070447986622433</c:v>
                </c:pt>
                <c:pt idx="5">
                  <c:v>52.24195592955202</c:v>
                </c:pt>
                <c:pt idx="6">
                  <c:v>60.4134638724816</c:v>
                </c:pt>
                <c:pt idx="7">
                  <c:v>60.4134638724816</c:v>
                </c:pt>
                <c:pt idx="8">
                  <c:v>63.153707149985173</c:v>
                </c:pt>
                <c:pt idx="9">
                  <c:v>65.893950427488747</c:v>
                </c:pt>
                <c:pt idx="10">
                  <c:v>65.893950427488747</c:v>
                </c:pt>
                <c:pt idx="11">
                  <c:v>69.96857890336328</c:v>
                </c:pt>
                <c:pt idx="12">
                  <c:v>74.043207379237813</c:v>
                </c:pt>
                <c:pt idx="13">
                  <c:v>74.043207379237813</c:v>
                </c:pt>
                <c:pt idx="14">
                  <c:v>80.133910510559119</c:v>
                </c:pt>
                <c:pt idx="15">
                  <c:v>86.224613641880424</c:v>
                </c:pt>
                <c:pt idx="16">
                  <c:v>86.224613641880424</c:v>
                </c:pt>
                <c:pt idx="17">
                  <c:v>92.893842543895147</c:v>
                </c:pt>
                <c:pt idx="18">
                  <c:v>99.563071445909884</c:v>
                </c:pt>
                <c:pt idx="19">
                  <c:v>99.563071445909884</c:v>
                </c:pt>
                <c:pt idx="20">
                  <c:v>99.781535722954956</c:v>
                </c:pt>
                <c:pt idx="21">
                  <c:v>100.00000000000003</c:v>
                </c:pt>
              </c:numCache>
            </c:numRef>
          </c:cat>
          <c:val>
            <c:numRef>
              <c:f>'Productivity gaps2'!$J$6:$J$27</c:f>
              <c:numCache>
                <c:formatCode>General</c:formatCode>
                <c:ptCount val="22"/>
                <c:pt idx="3">
                  <c:v>0</c:v>
                </c:pt>
                <c:pt idx="4" formatCode="#,##0.000">
                  <c:v>0.89611271528208059</c:v>
                </c:pt>
                <c:pt idx="5" formatCode="#,##0.000">
                  <c:v>0.89611271528208059</c:v>
                </c:pt>
                <c:pt idx="6" formatCode="#,##0.000">
                  <c:v>0.89611271528208059</c:v>
                </c:pt>
                <c:pt idx="7">
                  <c:v>0</c:v>
                </c:pt>
              </c:numCache>
            </c:numRef>
          </c:val>
        </c:ser>
        <c:ser>
          <c:idx val="2"/>
          <c:order val="2"/>
          <c:tx>
            <c:strRef>
              <c:f>'Productivity gaps2'!$K$5</c:f>
              <c:strCache>
                <c:ptCount val="1"/>
                <c:pt idx="0">
                  <c:v>Construction</c:v>
                </c:pt>
              </c:strCache>
            </c:strRef>
          </c:tx>
          <c:spPr>
            <a:solidFill>
              <a:srgbClr val="CC6600"/>
            </a:solidFill>
            <a:ln w="3175">
              <a:solidFill>
                <a:schemeClr val="bg1">
                  <a:lumMod val="50000"/>
                </a:schemeClr>
              </a:solidFill>
            </a:ln>
          </c:spPr>
          <c:cat>
            <c:numRef>
              <c:f>'Productivity gaps2'!$H$6:$H$27</c:f>
              <c:numCache>
                <c:formatCode>0.00</c:formatCode>
                <c:ptCount val="22"/>
                <c:pt idx="0">
                  <c:v>0</c:v>
                </c:pt>
                <c:pt idx="1">
                  <c:v>0</c:v>
                </c:pt>
                <c:pt idx="2">
                  <c:v>22.035223993311217</c:v>
                </c:pt>
                <c:pt idx="3">
                  <c:v>44.070447986622433</c:v>
                </c:pt>
                <c:pt idx="4">
                  <c:v>44.070447986622433</c:v>
                </c:pt>
                <c:pt idx="5">
                  <c:v>52.24195592955202</c:v>
                </c:pt>
                <c:pt idx="6">
                  <c:v>60.4134638724816</c:v>
                </c:pt>
                <c:pt idx="7">
                  <c:v>60.4134638724816</c:v>
                </c:pt>
                <c:pt idx="8">
                  <c:v>63.153707149985173</c:v>
                </c:pt>
                <c:pt idx="9">
                  <c:v>65.893950427488747</c:v>
                </c:pt>
                <c:pt idx="10">
                  <c:v>65.893950427488747</c:v>
                </c:pt>
                <c:pt idx="11">
                  <c:v>69.96857890336328</c:v>
                </c:pt>
                <c:pt idx="12">
                  <c:v>74.043207379237813</c:v>
                </c:pt>
                <c:pt idx="13">
                  <c:v>74.043207379237813</c:v>
                </c:pt>
                <c:pt idx="14">
                  <c:v>80.133910510559119</c:v>
                </c:pt>
                <c:pt idx="15">
                  <c:v>86.224613641880424</c:v>
                </c:pt>
                <c:pt idx="16">
                  <c:v>86.224613641880424</c:v>
                </c:pt>
                <c:pt idx="17">
                  <c:v>92.893842543895147</c:v>
                </c:pt>
                <c:pt idx="18">
                  <c:v>99.563071445909884</c:v>
                </c:pt>
                <c:pt idx="19">
                  <c:v>99.563071445909884</c:v>
                </c:pt>
                <c:pt idx="20">
                  <c:v>99.781535722954956</c:v>
                </c:pt>
                <c:pt idx="21">
                  <c:v>100.00000000000003</c:v>
                </c:pt>
              </c:numCache>
            </c:numRef>
          </c:cat>
          <c:val>
            <c:numRef>
              <c:f>'Productivity gaps2'!$K$6:$K$27</c:f>
              <c:numCache>
                <c:formatCode>General</c:formatCode>
                <c:ptCount val="22"/>
                <c:pt idx="6">
                  <c:v>0</c:v>
                </c:pt>
                <c:pt idx="7" formatCode="#,##0.000">
                  <c:v>1.2718878773367048</c:v>
                </c:pt>
                <c:pt idx="8" formatCode="#,##0.000">
                  <c:v>1.2718878773367048</c:v>
                </c:pt>
                <c:pt idx="9" formatCode="#,##0.000">
                  <c:v>1.2718878773367048</c:v>
                </c:pt>
                <c:pt idx="10">
                  <c:v>0</c:v>
                </c:pt>
              </c:numCache>
            </c:numRef>
          </c:val>
        </c:ser>
        <c:ser>
          <c:idx val="3"/>
          <c:order val="3"/>
          <c:tx>
            <c:strRef>
              <c:f>'Productivity gaps2'!$L$5</c:f>
              <c:strCache>
                <c:ptCount val="1"/>
                <c:pt idx="0">
                  <c:v>Transport, storage, comms</c:v>
                </c:pt>
              </c:strCache>
            </c:strRef>
          </c:tx>
          <c:spPr>
            <a:solidFill>
              <a:srgbClr val="FF00FF"/>
            </a:solidFill>
            <a:ln w="3175">
              <a:solidFill>
                <a:schemeClr val="bg1">
                  <a:lumMod val="50000"/>
                </a:schemeClr>
              </a:solidFill>
            </a:ln>
          </c:spPr>
          <c:cat>
            <c:numRef>
              <c:f>'Productivity gaps2'!$H$6:$H$27</c:f>
              <c:numCache>
                <c:formatCode>0.00</c:formatCode>
                <c:ptCount val="22"/>
                <c:pt idx="0">
                  <c:v>0</c:v>
                </c:pt>
                <c:pt idx="1">
                  <c:v>0</c:v>
                </c:pt>
                <c:pt idx="2">
                  <c:v>22.035223993311217</c:v>
                </c:pt>
                <c:pt idx="3">
                  <c:v>44.070447986622433</c:v>
                </c:pt>
                <c:pt idx="4">
                  <c:v>44.070447986622433</c:v>
                </c:pt>
                <c:pt idx="5">
                  <c:v>52.24195592955202</c:v>
                </c:pt>
                <c:pt idx="6">
                  <c:v>60.4134638724816</c:v>
                </c:pt>
                <c:pt idx="7">
                  <c:v>60.4134638724816</c:v>
                </c:pt>
                <c:pt idx="8">
                  <c:v>63.153707149985173</c:v>
                </c:pt>
                <c:pt idx="9">
                  <c:v>65.893950427488747</c:v>
                </c:pt>
                <c:pt idx="10">
                  <c:v>65.893950427488747</c:v>
                </c:pt>
                <c:pt idx="11">
                  <c:v>69.96857890336328</c:v>
                </c:pt>
                <c:pt idx="12">
                  <c:v>74.043207379237813</c:v>
                </c:pt>
                <c:pt idx="13">
                  <c:v>74.043207379237813</c:v>
                </c:pt>
                <c:pt idx="14">
                  <c:v>80.133910510559119</c:v>
                </c:pt>
                <c:pt idx="15">
                  <c:v>86.224613641880424</c:v>
                </c:pt>
                <c:pt idx="16">
                  <c:v>86.224613641880424</c:v>
                </c:pt>
                <c:pt idx="17">
                  <c:v>92.893842543895147</c:v>
                </c:pt>
                <c:pt idx="18">
                  <c:v>99.563071445909884</c:v>
                </c:pt>
                <c:pt idx="19">
                  <c:v>99.563071445909884</c:v>
                </c:pt>
                <c:pt idx="20">
                  <c:v>99.781535722954956</c:v>
                </c:pt>
                <c:pt idx="21">
                  <c:v>100.00000000000003</c:v>
                </c:pt>
              </c:numCache>
            </c:numRef>
          </c:cat>
          <c:val>
            <c:numRef>
              <c:f>'Productivity gaps2'!$L$6:$L$27</c:f>
              <c:numCache>
                <c:formatCode>General</c:formatCode>
                <c:ptCount val="22"/>
                <c:pt idx="9">
                  <c:v>0</c:v>
                </c:pt>
                <c:pt idx="10" formatCode="#,##0.0">
                  <c:v>1.4215571031954788</c:v>
                </c:pt>
                <c:pt idx="11" formatCode="#,##0.0">
                  <c:v>1.4215571031954788</c:v>
                </c:pt>
                <c:pt idx="12" formatCode="#,##0.0">
                  <c:v>1.4215571031954788</c:v>
                </c:pt>
                <c:pt idx="13">
                  <c:v>0</c:v>
                </c:pt>
              </c:numCache>
            </c:numRef>
          </c:val>
        </c:ser>
        <c:ser>
          <c:idx val="4"/>
          <c:order val="4"/>
          <c:tx>
            <c:strRef>
              <c:f>'Productivity gaps2'!$M$5</c:f>
              <c:strCache>
                <c:ptCount val="1"/>
                <c:pt idx="0">
                  <c:v>Manufacturing</c:v>
                </c:pt>
              </c:strCache>
            </c:strRef>
          </c:tx>
          <c:spPr>
            <a:solidFill>
              <a:srgbClr val="66FFFF"/>
            </a:solidFill>
            <a:ln w="3175">
              <a:solidFill>
                <a:schemeClr val="bg1">
                  <a:lumMod val="50000"/>
                </a:schemeClr>
              </a:solidFill>
            </a:ln>
          </c:spPr>
          <c:cat>
            <c:numRef>
              <c:f>'Productivity gaps2'!$H$6:$H$27</c:f>
              <c:numCache>
                <c:formatCode>0.00</c:formatCode>
                <c:ptCount val="22"/>
                <c:pt idx="0">
                  <c:v>0</c:v>
                </c:pt>
                <c:pt idx="1">
                  <c:v>0</c:v>
                </c:pt>
                <c:pt idx="2">
                  <c:v>22.035223993311217</c:v>
                </c:pt>
                <c:pt idx="3">
                  <c:v>44.070447986622433</c:v>
                </c:pt>
                <c:pt idx="4">
                  <c:v>44.070447986622433</c:v>
                </c:pt>
                <c:pt idx="5">
                  <c:v>52.24195592955202</c:v>
                </c:pt>
                <c:pt idx="6">
                  <c:v>60.4134638724816</c:v>
                </c:pt>
                <c:pt idx="7">
                  <c:v>60.4134638724816</c:v>
                </c:pt>
                <c:pt idx="8">
                  <c:v>63.153707149985173</c:v>
                </c:pt>
                <c:pt idx="9">
                  <c:v>65.893950427488747</c:v>
                </c:pt>
                <c:pt idx="10">
                  <c:v>65.893950427488747</c:v>
                </c:pt>
                <c:pt idx="11">
                  <c:v>69.96857890336328</c:v>
                </c:pt>
                <c:pt idx="12">
                  <c:v>74.043207379237813</c:v>
                </c:pt>
                <c:pt idx="13">
                  <c:v>74.043207379237813</c:v>
                </c:pt>
                <c:pt idx="14">
                  <c:v>80.133910510559119</c:v>
                </c:pt>
                <c:pt idx="15">
                  <c:v>86.224613641880424</c:v>
                </c:pt>
                <c:pt idx="16">
                  <c:v>86.224613641880424</c:v>
                </c:pt>
                <c:pt idx="17">
                  <c:v>92.893842543895147</c:v>
                </c:pt>
                <c:pt idx="18">
                  <c:v>99.563071445909884</c:v>
                </c:pt>
                <c:pt idx="19">
                  <c:v>99.563071445909884</c:v>
                </c:pt>
                <c:pt idx="20">
                  <c:v>99.781535722954956</c:v>
                </c:pt>
                <c:pt idx="21">
                  <c:v>100.00000000000003</c:v>
                </c:pt>
              </c:numCache>
            </c:numRef>
          </c:cat>
          <c:val>
            <c:numRef>
              <c:f>'Productivity gaps2'!$M$6:$M$27</c:f>
              <c:numCache>
                <c:formatCode>General</c:formatCode>
                <c:ptCount val="22"/>
                <c:pt idx="12">
                  <c:v>0</c:v>
                </c:pt>
                <c:pt idx="13" formatCode="#,##0.0">
                  <c:v>1.5511010564793515</c:v>
                </c:pt>
                <c:pt idx="14" formatCode="#,##0.0">
                  <c:v>1.5511010564793515</c:v>
                </c:pt>
                <c:pt idx="15" formatCode="#,##0.0">
                  <c:v>1.5511010564793515</c:v>
                </c:pt>
                <c:pt idx="16">
                  <c:v>0</c:v>
                </c:pt>
              </c:numCache>
            </c:numRef>
          </c:val>
        </c:ser>
        <c:ser>
          <c:idx val="5"/>
          <c:order val="5"/>
          <c:tx>
            <c:strRef>
              <c:f>'Productivity gaps2'!$N$5</c:f>
              <c:strCache>
                <c:ptCount val="1"/>
                <c:pt idx="0">
                  <c:v>Other</c:v>
                </c:pt>
              </c:strCache>
            </c:strRef>
          </c:tx>
          <c:spPr>
            <a:solidFill>
              <a:srgbClr val="000000"/>
            </a:solidFill>
            <a:ln w="3175">
              <a:solidFill>
                <a:schemeClr val="bg1">
                  <a:lumMod val="50000"/>
                </a:schemeClr>
              </a:solidFill>
            </a:ln>
          </c:spPr>
          <c:cat>
            <c:numRef>
              <c:f>'Productivity gaps2'!$H$6:$H$27</c:f>
              <c:numCache>
                <c:formatCode>0.00</c:formatCode>
                <c:ptCount val="22"/>
                <c:pt idx="0">
                  <c:v>0</c:v>
                </c:pt>
                <c:pt idx="1">
                  <c:v>0</c:v>
                </c:pt>
                <c:pt idx="2">
                  <c:v>22.035223993311217</c:v>
                </c:pt>
                <c:pt idx="3">
                  <c:v>44.070447986622433</c:v>
                </c:pt>
                <c:pt idx="4">
                  <c:v>44.070447986622433</c:v>
                </c:pt>
                <c:pt idx="5">
                  <c:v>52.24195592955202</c:v>
                </c:pt>
                <c:pt idx="6">
                  <c:v>60.4134638724816</c:v>
                </c:pt>
                <c:pt idx="7">
                  <c:v>60.4134638724816</c:v>
                </c:pt>
                <c:pt idx="8">
                  <c:v>63.153707149985173</c:v>
                </c:pt>
                <c:pt idx="9">
                  <c:v>65.893950427488747</c:v>
                </c:pt>
                <c:pt idx="10">
                  <c:v>65.893950427488747</c:v>
                </c:pt>
                <c:pt idx="11">
                  <c:v>69.96857890336328</c:v>
                </c:pt>
                <c:pt idx="12">
                  <c:v>74.043207379237813</c:v>
                </c:pt>
                <c:pt idx="13">
                  <c:v>74.043207379237813</c:v>
                </c:pt>
                <c:pt idx="14">
                  <c:v>80.133910510559119</c:v>
                </c:pt>
                <c:pt idx="15">
                  <c:v>86.224613641880424</c:v>
                </c:pt>
                <c:pt idx="16">
                  <c:v>86.224613641880424</c:v>
                </c:pt>
                <c:pt idx="17">
                  <c:v>92.893842543895147</c:v>
                </c:pt>
                <c:pt idx="18">
                  <c:v>99.563071445909884</c:v>
                </c:pt>
                <c:pt idx="19">
                  <c:v>99.563071445909884</c:v>
                </c:pt>
                <c:pt idx="20">
                  <c:v>99.781535722954956</c:v>
                </c:pt>
                <c:pt idx="21">
                  <c:v>100.00000000000003</c:v>
                </c:pt>
              </c:numCache>
            </c:numRef>
          </c:cat>
          <c:val>
            <c:numRef>
              <c:f>'Productivity gaps2'!$N$6:$N$27</c:f>
              <c:numCache>
                <c:formatCode>General</c:formatCode>
                <c:ptCount val="22"/>
                <c:pt idx="15">
                  <c:v>0</c:v>
                </c:pt>
                <c:pt idx="16" formatCode="#,##0.0">
                  <c:v>2.0880297602292011</c:v>
                </c:pt>
                <c:pt idx="17" formatCode="#,##0.0">
                  <c:v>2.0880297602292011</c:v>
                </c:pt>
                <c:pt idx="18" formatCode="#,##0.0">
                  <c:v>2.0880297602292011</c:v>
                </c:pt>
                <c:pt idx="19">
                  <c:v>0</c:v>
                </c:pt>
              </c:numCache>
            </c:numRef>
          </c:val>
        </c:ser>
        <c:ser>
          <c:idx val="6"/>
          <c:order val="6"/>
          <c:tx>
            <c:strRef>
              <c:f>'Productivity gaps2'!$O$5</c:f>
              <c:strCache>
                <c:ptCount val="1"/>
                <c:pt idx="0">
                  <c:v>Mining &amp; utilities</c:v>
                </c:pt>
              </c:strCache>
            </c:strRef>
          </c:tx>
          <c:spPr>
            <a:solidFill>
              <a:srgbClr val="FFFF00"/>
            </a:solidFill>
            <a:ln w="3175">
              <a:solidFill>
                <a:schemeClr val="bg1">
                  <a:lumMod val="50000"/>
                </a:schemeClr>
              </a:solidFill>
            </a:ln>
          </c:spPr>
          <c:cat>
            <c:numRef>
              <c:f>'Productivity gaps2'!$H$6:$H$27</c:f>
              <c:numCache>
                <c:formatCode>0.00</c:formatCode>
                <c:ptCount val="22"/>
                <c:pt idx="0">
                  <c:v>0</c:v>
                </c:pt>
                <c:pt idx="1">
                  <c:v>0</c:v>
                </c:pt>
                <c:pt idx="2">
                  <c:v>22.035223993311217</c:v>
                </c:pt>
                <c:pt idx="3">
                  <c:v>44.070447986622433</c:v>
                </c:pt>
                <c:pt idx="4">
                  <c:v>44.070447986622433</c:v>
                </c:pt>
                <c:pt idx="5">
                  <c:v>52.24195592955202</c:v>
                </c:pt>
                <c:pt idx="6">
                  <c:v>60.4134638724816</c:v>
                </c:pt>
                <c:pt idx="7">
                  <c:v>60.4134638724816</c:v>
                </c:pt>
                <c:pt idx="8">
                  <c:v>63.153707149985173</c:v>
                </c:pt>
                <c:pt idx="9">
                  <c:v>65.893950427488747</c:v>
                </c:pt>
                <c:pt idx="10">
                  <c:v>65.893950427488747</c:v>
                </c:pt>
                <c:pt idx="11">
                  <c:v>69.96857890336328</c:v>
                </c:pt>
                <c:pt idx="12">
                  <c:v>74.043207379237813</c:v>
                </c:pt>
                <c:pt idx="13">
                  <c:v>74.043207379237813</c:v>
                </c:pt>
                <c:pt idx="14">
                  <c:v>80.133910510559119</c:v>
                </c:pt>
                <c:pt idx="15">
                  <c:v>86.224613641880424</c:v>
                </c:pt>
                <c:pt idx="16">
                  <c:v>86.224613641880424</c:v>
                </c:pt>
                <c:pt idx="17">
                  <c:v>92.893842543895147</c:v>
                </c:pt>
                <c:pt idx="18">
                  <c:v>99.563071445909884</c:v>
                </c:pt>
                <c:pt idx="19">
                  <c:v>99.563071445909884</c:v>
                </c:pt>
                <c:pt idx="20">
                  <c:v>99.781535722954956</c:v>
                </c:pt>
                <c:pt idx="21">
                  <c:v>100.00000000000003</c:v>
                </c:pt>
              </c:numCache>
            </c:numRef>
          </c:cat>
          <c:val>
            <c:numRef>
              <c:f>'Productivity gaps2'!$O$6:$O$27</c:f>
              <c:numCache>
                <c:formatCode>General</c:formatCode>
                <c:ptCount val="22"/>
                <c:pt idx="18">
                  <c:v>0</c:v>
                </c:pt>
                <c:pt idx="19" formatCode="#,##0.0">
                  <c:v>7.224481581332979</c:v>
                </c:pt>
                <c:pt idx="20" formatCode="#,##0.0">
                  <c:v>7.224481581332979</c:v>
                </c:pt>
                <c:pt idx="21" formatCode="#,##0.0">
                  <c:v>7.224481581332979</c:v>
                </c:pt>
              </c:numCache>
            </c:numRef>
          </c:val>
        </c:ser>
        <c:dLbls>
          <c:showLegendKey val="0"/>
          <c:showVal val="0"/>
          <c:showCatName val="0"/>
          <c:showSerName val="0"/>
          <c:showPercent val="0"/>
          <c:showBubbleSize val="0"/>
        </c:dLbls>
        <c:axId val="210404480"/>
        <c:axId val="210406400"/>
      </c:areaChart>
      <c:dateAx>
        <c:axId val="210404480"/>
        <c:scaling>
          <c:orientation val="minMax"/>
          <c:max val="100"/>
        </c:scaling>
        <c:delete val="0"/>
        <c:axPos val="b"/>
        <c:title>
          <c:tx>
            <c:rich>
              <a:bodyPr/>
              <a:lstStyle/>
              <a:p>
                <a:pPr>
                  <a:defRPr b="0"/>
                </a:pPr>
                <a:r>
                  <a:rPr lang="en-GB" b="0"/>
                  <a:t>Cumulative employment share (%)</a:t>
                </a:r>
              </a:p>
            </c:rich>
          </c:tx>
          <c:layout/>
          <c:overlay val="0"/>
        </c:title>
        <c:numFmt formatCode="0" sourceLinked="0"/>
        <c:majorTickMark val="out"/>
        <c:minorTickMark val="none"/>
        <c:tickLblPos val="nextTo"/>
        <c:crossAx val="210406400"/>
        <c:crosses val="autoZero"/>
        <c:auto val="0"/>
        <c:lblOffset val="100"/>
        <c:baseTimeUnit val="days"/>
        <c:majorUnit val="10"/>
        <c:majorTimeUnit val="days"/>
      </c:dateAx>
      <c:valAx>
        <c:axId val="210406400"/>
        <c:scaling>
          <c:orientation val="minMax"/>
        </c:scaling>
        <c:delete val="0"/>
        <c:axPos val="l"/>
        <c:majorGridlines/>
        <c:title>
          <c:tx>
            <c:rich>
              <a:bodyPr rot="-5400000" vert="horz"/>
              <a:lstStyle/>
              <a:p>
                <a:pPr>
                  <a:defRPr b="0"/>
                </a:pPr>
                <a:r>
                  <a:rPr lang="en-US" b="0"/>
                  <a:t>Relative productivity</a:t>
                </a:r>
              </a:p>
            </c:rich>
          </c:tx>
          <c:layout/>
          <c:overlay val="0"/>
        </c:title>
        <c:numFmt formatCode="General" sourceLinked="1"/>
        <c:majorTickMark val="out"/>
        <c:minorTickMark val="none"/>
        <c:tickLblPos val="nextTo"/>
        <c:crossAx val="210404480"/>
        <c:crosses val="autoZero"/>
        <c:crossBetween val="midCat"/>
      </c:valAx>
    </c:plotArea>
    <c:legend>
      <c:legendPos val="r"/>
      <c:layout/>
      <c:overlay val="0"/>
    </c:legend>
    <c:plotVisOnly val="1"/>
    <c:dispBlanksAs val="zero"/>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Male</a:t>
            </a:r>
          </a:p>
        </c:rich>
      </c:tx>
      <c:layout>
        <c:manualLayout>
          <c:xMode val="edge"/>
          <c:yMode val="edge"/>
          <c:x val="0.33084711286089241"/>
          <c:y val="2.7777777777777776E-2"/>
        </c:manualLayout>
      </c:layout>
      <c:overlay val="0"/>
    </c:title>
    <c:autoTitleDeleted val="0"/>
    <c:plotArea>
      <c:layout/>
      <c:barChart>
        <c:barDir val="col"/>
        <c:grouping val="percentStacked"/>
        <c:varyColors val="0"/>
        <c:ser>
          <c:idx val="0"/>
          <c:order val="0"/>
          <c:tx>
            <c:strRef>
              <c:f>'Sectoral employ by sex'!$A$6</c:f>
              <c:strCache>
                <c:ptCount val="1"/>
                <c:pt idx="0">
                  <c:v>Agriculture</c:v>
                </c:pt>
              </c:strCache>
            </c:strRef>
          </c:tx>
          <c:spPr>
            <a:solidFill>
              <a:schemeClr val="accent1"/>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sex'!$B$6:$F$6</c:f>
              <c:numCache>
                <c:formatCode>General</c:formatCode>
                <c:ptCount val="5"/>
                <c:pt idx="0">
                  <c:v>53.300000000000004</c:v>
                </c:pt>
                <c:pt idx="1">
                  <c:v>52.5</c:v>
                </c:pt>
                <c:pt idx="2">
                  <c:v>36.200000000000003</c:v>
                </c:pt>
                <c:pt idx="3">
                  <c:v>35.800000000000004</c:v>
                </c:pt>
                <c:pt idx="4">
                  <c:v>31.5</c:v>
                </c:pt>
              </c:numCache>
            </c:numRef>
          </c:val>
        </c:ser>
        <c:ser>
          <c:idx val="1"/>
          <c:order val="1"/>
          <c:tx>
            <c:strRef>
              <c:f>'Sectoral employ by sex'!$A$7</c:f>
              <c:strCache>
                <c:ptCount val="1"/>
                <c:pt idx="0">
                  <c:v>Mining and utilities</c:v>
                </c:pt>
              </c:strCache>
            </c:strRef>
          </c:tx>
          <c:spPr>
            <a:solidFill>
              <a:schemeClr val="tx1"/>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sex'!$B$7:$F$7</c:f>
              <c:numCache>
                <c:formatCode>General</c:formatCode>
                <c:ptCount val="5"/>
                <c:pt idx="0">
                  <c:v>0.5</c:v>
                </c:pt>
                <c:pt idx="1">
                  <c:v>0.8</c:v>
                </c:pt>
                <c:pt idx="2">
                  <c:v>0.30000000000000004</c:v>
                </c:pt>
                <c:pt idx="3">
                  <c:v>0.60000000000000009</c:v>
                </c:pt>
                <c:pt idx="4">
                  <c:v>0.70000000000000007</c:v>
                </c:pt>
              </c:numCache>
            </c:numRef>
          </c:val>
        </c:ser>
        <c:ser>
          <c:idx val="2"/>
          <c:order val="2"/>
          <c:tx>
            <c:strRef>
              <c:f>'Sectoral employ by sex'!$A$8</c:f>
              <c:strCache>
                <c:ptCount val="1"/>
                <c:pt idx="0">
                  <c:v>Manufacturing</c:v>
                </c:pt>
              </c:strCache>
            </c:strRef>
          </c:tx>
          <c:spPr>
            <a:solidFill>
              <a:schemeClr val="accent4"/>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sex'!$B$8:$F$8</c:f>
              <c:numCache>
                <c:formatCode>General</c:formatCode>
                <c:ptCount val="5"/>
                <c:pt idx="0">
                  <c:v>13.100000000000001</c:v>
                </c:pt>
                <c:pt idx="1">
                  <c:v>7.1000000000000005</c:v>
                </c:pt>
                <c:pt idx="2">
                  <c:v>10.700000000000001</c:v>
                </c:pt>
                <c:pt idx="3">
                  <c:v>12.8</c:v>
                </c:pt>
                <c:pt idx="4">
                  <c:v>12.5</c:v>
                </c:pt>
              </c:numCache>
            </c:numRef>
          </c:val>
        </c:ser>
        <c:ser>
          <c:idx val="3"/>
          <c:order val="3"/>
          <c:tx>
            <c:strRef>
              <c:f>'Sectoral employ by sex'!$A$9</c:f>
              <c:strCache>
                <c:ptCount val="1"/>
                <c:pt idx="0">
                  <c:v>Construction</c:v>
                </c:pt>
              </c:strCache>
            </c:strRef>
          </c:tx>
          <c:spPr>
            <a:solidFill>
              <a:schemeClr val="accent5">
                <a:lumMod val="50000"/>
              </a:schemeClr>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sex'!$B$9:$F$9</c:f>
              <c:numCache>
                <c:formatCode>General</c:formatCode>
                <c:ptCount val="5"/>
                <c:pt idx="0">
                  <c:v>1.4000000000000001</c:v>
                </c:pt>
                <c:pt idx="1">
                  <c:v>2.9000000000000004</c:v>
                </c:pt>
                <c:pt idx="2">
                  <c:v>4.6000000000000005</c:v>
                </c:pt>
                <c:pt idx="3">
                  <c:v>7</c:v>
                </c:pt>
                <c:pt idx="4">
                  <c:v>8</c:v>
                </c:pt>
              </c:numCache>
            </c:numRef>
          </c:val>
        </c:ser>
        <c:ser>
          <c:idx val="4"/>
          <c:order val="4"/>
          <c:tx>
            <c:strRef>
              <c:f>'Sectoral employ by sex'!$A$10</c:f>
              <c:strCache>
                <c:ptCount val="1"/>
                <c:pt idx="0">
                  <c:v>Wholesale, retail, hotels</c:v>
                </c:pt>
              </c:strCache>
            </c:strRef>
          </c:tx>
          <c:spPr>
            <a:solidFill>
              <a:schemeClr val="accent2"/>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sex'!$B$10:$F$10</c:f>
              <c:numCache>
                <c:formatCode>General</c:formatCode>
                <c:ptCount val="5"/>
                <c:pt idx="0">
                  <c:v>19.3</c:v>
                </c:pt>
                <c:pt idx="1">
                  <c:v>21.1</c:v>
                </c:pt>
                <c:pt idx="2">
                  <c:v>23.900000000000002</c:v>
                </c:pt>
                <c:pt idx="3">
                  <c:v>21.1</c:v>
                </c:pt>
                <c:pt idx="4">
                  <c:v>22.5</c:v>
                </c:pt>
              </c:numCache>
            </c:numRef>
          </c:val>
        </c:ser>
        <c:ser>
          <c:idx val="5"/>
          <c:order val="5"/>
          <c:tx>
            <c:strRef>
              <c:f>'Sectoral employ by sex'!$A$11</c:f>
              <c:strCache>
                <c:ptCount val="1"/>
                <c:pt idx="0">
                  <c:v>Transport, storage, comms</c:v>
                </c:pt>
              </c:strCache>
            </c:strRef>
          </c:tx>
          <c:spPr>
            <a:solidFill>
              <a:schemeClr val="bg1">
                <a:lumMod val="50000"/>
              </a:schemeClr>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sex'!$B$11:$F$11</c:f>
              <c:numCache>
                <c:formatCode>General</c:formatCode>
                <c:ptCount val="5"/>
                <c:pt idx="0">
                  <c:v>4.8000000000000007</c:v>
                </c:pt>
                <c:pt idx="1">
                  <c:v>7.1000000000000005</c:v>
                </c:pt>
                <c:pt idx="2">
                  <c:v>13</c:v>
                </c:pt>
                <c:pt idx="3">
                  <c:v>11.3</c:v>
                </c:pt>
                <c:pt idx="4">
                  <c:v>12.4</c:v>
                </c:pt>
              </c:numCache>
            </c:numRef>
          </c:val>
        </c:ser>
        <c:ser>
          <c:idx val="6"/>
          <c:order val="6"/>
          <c:tx>
            <c:strRef>
              <c:f>'Sectoral employ by sex'!$A$12</c:f>
              <c:strCache>
                <c:ptCount val="1"/>
                <c:pt idx="0">
                  <c:v>Other</c:v>
                </c:pt>
              </c:strCache>
            </c:strRef>
          </c:tx>
          <c:spPr>
            <a:solidFill>
              <a:schemeClr val="accent5"/>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sex'!$B$12:$F$12</c:f>
              <c:numCache>
                <c:formatCode>General</c:formatCode>
                <c:ptCount val="5"/>
                <c:pt idx="0">
                  <c:v>7.8000000000000007</c:v>
                </c:pt>
                <c:pt idx="1">
                  <c:v>8.6000000000000014</c:v>
                </c:pt>
                <c:pt idx="2">
                  <c:v>11.4</c:v>
                </c:pt>
                <c:pt idx="3">
                  <c:v>11.4</c:v>
                </c:pt>
                <c:pt idx="4">
                  <c:v>12.5</c:v>
                </c:pt>
              </c:numCache>
            </c:numRef>
          </c:val>
        </c:ser>
        <c:dLbls>
          <c:showLegendKey val="0"/>
          <c:showVal val="0"/>
          <c:showCatName val="0"/>
          <c:showSerName val="0"/>
          <c:showPercent val="0"/>
          <c:showBubbleSize val="0"/>
        </c:dLbls>
        <c:gapWidth val="150"/>
        <c:overlap val="100"/>
        <c:axId val="296567936"/>
        <c:axId val="296569472"/>
      </c:barChart>
      <c:catAx>
        <c:axId val="296567936"/>
        <c:scaling>
          <c:orientation val="minMax"/>
        </c:scaling>
        <c:delete val="0"/>
        <c:axPos val="b"/>
        <c:numFmt formatCode="General" sourceLinked="1"/>
        <c:majorTickMark val="out"/>
        <c:minorTickMark val="none"/>
        <c:tickLblPos val="nextTo"/>
        <c:crossAx val="296569472"/>
        <c:crosses val="autoZero"/>
        <c:auto val="1"/>
        <c:lblAlgn val="ctr"/>
        <c:lblOffset val="100"/>
        <c:noMultiLvlLbl val="0"/>
      </c:catAx>
      <c:valAx>
        <c:axId val="296569472"/>
        <c:scaling>
          <c:orientation val="minMax"/>
        </c:scaling>
        <c:delete val="0"/>
        <c:axPos val="l"/>
        <c:majorGridlines/>
        <c:numFmt formatCode="0%" sourceLinked="1"/>
        <c:majorTickMark val="out"/>
        <c:minorTickMark val="none"/>
        <c:tickLblPos val="nextTo"/>
        <c:crossAx val="296567936"/>
        <c:crosses val="autoZero"/>
        <c:crossBetween val="between"/>
      </c:valAx>
    </c:plotArea>
    <c:legend>
      <c:legendPos val="r"/>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Female</a:t>
            </a:r>
          </a:p>
        </c:rich>
      </c:tx>
      <c:layout>
        <c:manualLayout>
          <c:xMode val="edge"/>
          <c:yMode val="edge"/>
          <c:x val="0.27175012014343275"/>
          <c:y val="2.7777777777777776E-2"/>
        </c:manualLayout>
      </c:layout>
      <c:overlay val="0"/>
    </c:title>
    <c:autoTitleDeleted val="0"/>
    <c:plotArea>
      <c:layout/>
      <c:barChart>
        <c:barDir val="col"/>
        <c:grouping val="percentStacked"/>
        <c:varyColors val="0"/>
        <c:ser>
          <c:idx val="0"/>
          <c:order val="0"/>
          <c:tx>
            <c:strRef>
              <c:f>'Sectoral employ by sex'!$A$6</c:f>
              <c:strCache>
                <c:ptCount val="1"/>
                <c:pt idx="0">
                  <c:v>Agriculture</c:v>
                </c:pt>
              </c:strCache>
            </c:strRef>
          </c:tx>
          <c:spPr>
            <a:solidFill>
              <a:schemeClr val="accent1"/>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sex'!$G$6:$K$6</c:f>
              <c:numCache>
                <c:formatCode>General</c:formatCode>
                <c:ptCount val="5"/>
                <c:pt idx="0">
                  <c:v>73.3</c:v>
                </c:pt>
                <c:pt idx="1">
                  <c:v>71.400000000000006</c:v>
                </c:pt>
                <c:pt idx="2">
                  <c:v>68</c:v>
                </c:pt>
                <c:pt idx="3">
                  <c:v>64.8</c:v>
                </c:pt>
                <c:pt idx="4">
                  <c:v>63</c:v>
                </c:pt>
              </c:numCache>
            </c:numRef>
          </c:val>
        </c:ser>
        <c:ser>
          <c:idx val="1"/>
          <c:order val="1"/>
          <c:tx>
            <c:strRef>
              <c:f>'Sectoral employ by sex'!$A$7</c:f>
              <c:strCache>
                <c:ptCount val="1"/>
                <c:pt idx="0">
                  <c:v>Mining and utilities</c:v>
                </c:pt>
              </c:strCache>
            </c:strRef>
          </c:tx>
          <c:spPr>
            <a:solidFill>
              <a:schemeClr val="tx1"/>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sex'!$G$7:$K$7</c:f>
              <c:numCache>
                <c:formatCode>General</c:formatCode>
                <c:ptCount val="5"/>
                <c:pt idx="0">
                  <c:v>1</c:v>
                </c:pt>
                <c:pt idx="1">
                  <c:v>1</c:v>
                </c:pt>
                <c:pt idx="2">
                  <c:v>0.30000000000000004</c:v>
                </c:pt>
                <c:pt idx="3">
                  <c:v>0.2</c:v>
                </c:pt>
                <c:pt idx="4">
                  <c:v>0.2</c:v>
                </c:pt>
              </c:numCache>
            </c:numRef>
          </c:val>
        </c:ser>
        <c:ser>
          <c:idx val="2"/>
          <c:order val="2"/>
          <c:tx>
            <c:strRef>
              <c:f>'Sectoral employ by sex'!$A$8</c:f>
              <c:strCache>
                <c:ptCount val="1"/>
                <c:pt idx="0">
                  <c:v>Manufacturing</c:v>
                </c:pt>
              </c:strCache>
            </c:strRef>
          </c:tx>
          <c:spPr>
            <a:solidFill>
              <a:schemeClr val="accent4"/>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sex'!$G$8:$K$8</c:f>
              <c:numCache>
                <c:formatCode>General</c:formatCode>
                <c:ptCount val="5"/>
                <c:pt idx="0">
                  <c:v>7.3000000000000007</c:v>
                </c:pt>
                <c:pt idx="1">
                  <c:v>6.9</c:v>
                </c:pt>
                <c:pt idx="2">
                  <c:v>11.5</c:v>
                </c:pt>
                <c:pt idx="3">
                  <c:v>11.8</c:v>
                </c:pt>
                <c:pt idx="4">
                  <c:v>11.700000000000001</c:v>
                </c:pt>
              </c:numCache>
            </c:numRef>
          </c:val>
        </c:ser>
        <c:ser>
          <c:idx val="3"/>
          <c:order val="3"/>
          <c:tx>
            <c:strRef>
              <c:f>'Sectoral employ by sex'!$A$9</c:f>
              <c:strCache>
                <c:ptCount val="1"/>
                <c:pt idx="0">
                  <c:v>Construction</c:v>
                </c:pt>
              </c:strCache>
            </c:strRef>
          </c:tx>
          <c:spPr>
            <a:solidFill>
              <a:schemeClr val="accent5">
                <a:lumMod val="50000"/>
              </a:schemeClr>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sex'!$G$9:$K$9</c:f>
              <c:numCache>
                <c:formatCode>General</c:formatCode>
                <c:ptCount val="5"/>
                <c:pt idx="0">
                  <c:v>0.2</c:v>
                </c:pt>
                <c:pt idx="1">
                  <c:v>0.5</c:v>
                </c:pt>
                <c:pt idx="2">
                  <c:v>0.9</c:v>
                </c:pt>
                <c:pt idx="3">
                  <c:v>1.4000000000000001</c:v>
                </c:pt>
                <c:pt idx="4">
                  <c:v>1.7000000000000002</c:v>
                </c:pt>
              </c:numCache>
            </c:numRef>
          </c:val>
        </c:ser>
        <c:ser>
          <c:idx val="4"/>
          <c:order val="4"/>
          <c:tx>
            <c:strRef>
              <c:f>'Sectoral employ by sex'!$A$10</c:f>
              <c:strCache>
                <c:ptCount val="1"/>
                <c:pt idx="0">
                  <c:v>Wholesale, retail, hotels</c:v>
                </c:pt>
              </c:strCache>
            </c:strRef>
          </c:tx>
          <c:spPr>
            <a:solidFill>
              <a:schemeClr val="accent2"/>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sex'!$G$10:$K$10</c:f>
              <c:numCache>
                <c:formatCode>General</c:formatCode>
                <c:ptCount val="5"/>
                <c:pt idx="0">
                  <c:v>1.9000000000000001</c:v>
                </c:pt>
                <c:pt idx="1">
                  <c:v>2.2000000000000002</c:v>
                </c:pt>
                <c:pt idx="2">
                  <c:v>4.0999999999999996</c:v>
                </c:pt>
                <c:pt idx="3">
                  <c:v>6.6000000000000005</c:v>
                </c:pt>
                <c:pt idx="4">
                  <c:v>7.2000000000000011</c:v>
                </c:pt>
              </c:numCache>
            </c:numRef>
          </c:val>
        </c:ser>
        <c:ser>
          <c:idx val="5"/>
          <c:order val="5"/>
          <c:tx>
            <c:strRef>
              <c:f>'Sectoral employ by sex'!$A$11</c:f>
              <c:strCache>
                <c:ptCount val="1"/>
                <c:pt idx="0">
                  <c:v>Transport, storage, comms</c:v>
                </c:pt>
              </c:strCache>
            </c:strRef>
          </c:tx>
          <c:spPr>
            <a:solidFill>
              <a:schemeClr val="bg1">
                <a:lumMod val="50000"/>
              </a:schemeClr>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sex'!$G$11:$K$11</c:f>
              <c:numCache>
                <c:formatCode>General</c:formatCode>
                <c:ptCount val="5"/>
                <c:pt idx="0">
                  <c:v>0.1</c:v>
                </c:pt>
                <c:pt idx="1">
                  <c:v>0.4</c:v>
                </c:pt>
                <c:pt idx="2">
                  <c:v>0.60000000000000009</c:v>
                </c:pt>
                <c:pt idx="3">
                  <c:v>1.5</c:v>
                </c:pt>
                <c:pt idx="4">
                  <c:v>1.8</c:v>
                </c:pt>
              </c:numCache>
            </c:numRef>
          </c:val>
        </c:ser>
        <c:ser>
          <c:idx val="6"/>
          <c:order val="6"/>
          <c:tx>
            <c:strRef>
              <c:f>'Sectoral employ by sex'!$A$12</c:f>
              <c:strCache>
                <c:ptCount val="1"/>
                <c:pt idx="0">
                  <c:v>Other</c:v>
                </c:pt>
              </c:strCache>
            </c:strRef>
          </c:tx>
          <c:spPr>
            <a:solidFill>
              <a:schemeClr val="accent5"/>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sex'!$G$12:$K$12</c:f>
              <c:numCache>
                <c:formatCode>General</c:formatCode>
                <c:ptCount val="5"/>
                <c:pt idx="0">
                  <c:v>16.3</c:v>
                </c:pt>
                <c:pt idx="1">
                  <c:v>17.7</c:v>
                </c:pt>
                <c:pt idx="2">
                  <c:v>14.7</c:v>
                </c:pt>
                <c:pt idx="3">
                  <c:v>13.600000000000001</c:v>
                </c:pt>
                <c:pt idx="4">
                  <c:v>14.600000000000001</c:v>
                </c:pt>
              </c:numCache>
            </c:numRef>
          </c:val>
        </c:ser>
        <c:dLbls>
          <c:showLegendKey val="0"/>
          <c:showVal val="0"/>
          <c:showCatName val="0"/>
          <c:showSerName val="0"/>
          <c:showPercent val="0"/>
          <c:showBubbleSize val="0"/>
        </c:dLbls>
        <c:gapWidth val="150"/>
        <c:overlap val="100"/>
        <c:axId val="296586624"/>
        <c:axId val="296600704"/>
      </c:barChart>
      <c:catAx>
        <c:axId val="296586624"/>
        <c:scaling>
          <c:orientation val="minMax"/>
        </c:scaling>
        <c:delete val="0"/>
        <c:axPos val="b"/>
        <c:numFmt formatCode="General" sourceLinked="1"/>
        <c:majorTickMark val="out"/>
        <c:minorTickMark val="none"/>
        <c:tickLblPos val="nextTo"/>
        <c:crossAx val="296600704"/>
        <c:crosses val="autoZero"/>
        <c:auto val="1"/>
        <c:lblAlgn val="ctr"/>
        <c:lblOffset val="100"/>
        <c:noMultiLvlLbl val="0"/>
      </c:catAx>
      <c:valAx>
        <c:axId val="296600704"/>
        <c:scaling>
          <c:orientation val="minMax"/>
        </c:scaling>
        <c:delete val="1"/>
        <c:axPos val="l"/>
        <c:majorGridlines/>
        <c:numFmt formatCode="0%" sourceLinked="1"/>
        <c:majorTickMark val="out"/>
        <c:minorTickMark val="none"/>
        <c:tickLblPos val="nextTo"/>
        <c:crossAx val="296586624"/>
        <c:crosses val="autoZero"/>
        <c:crossBetween val="between"/>
      </c:valAx>
    </c:plotArea>
    <c:legend>
      <c:legendPos val="r"/>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0"/>
            </a:pPr>
            <a:r>
              <a:rPr lang="en-US" sz="800" b="0"/>
              <a:t>Male</a:t>
            </a:r>
          </a:p>
        </c:rich>
      </c:tx>
      <c:layout>
        <c:manualLayout>
          <c:xMode val="edge"/>
          <c:yMode val="edge"/>
          <c:x val="0.53454986208218025"/>
          <c:y val="2.7777777777777776E-2"/>
        </c:manualLayout>
      </c:layout>
      <c:overlay val="0"/>
    </c:title>
    <c:autoTitleDeleted val="0"/>
    <c:plotArea>
      <c:layout/>
      <c:barChart>
        <c:barDir val="col"/>
        <c:grouping val="percentStacked"/>
        <c:varyColors val="0"/>
        <c:ser>
          <c:idx val="0"/>
          <c:order val="0"/>
          <c:tx>
            <c:strRef>
              <c:f>'Emp by sex'!$C$6</c:f>
              <c:strCache>
                <c:ptCount val="1"/>
                <c:pt idx="0">
                  <c:v>Agriculture</c:v>
                </c:pt>
              </c:strCache>
            </c:strRef>
          </c:tx>
          <c:spPr>
            <a:solidFill>
              <a:srgbClr val="006C67"/>
            </a:solidFill>
          </c:spPr>
          <c:invertIfNegative val="0"/>
          <c:cat>
            <c:numRef>
              <c:f>'Emp by sex'!$A$7:$A$11</c:f>
              <c:numCache>
                <c:formatCode>0</c:formatCode>
                <c:ptCount val="5"/>
                <c:pt idx="0">
                  <c:v>1991</c:v>
                </c:pt>
                <c:pt idx="1">
                  <c:v>2000</c:v>
                </c:pt>
                <c:pt idx="2">
                  <c:v>2005</c:v>
                </c:pt>
                <c:pt idx="3">
                  <c:v>2010</c:v>
                </c:pt>
                <c:pt idx="4">
                  <c:v>2012</c:v>
                </c:pt>
              </c:numCache>
            </c:numRef>
          </c:cat>
          <c:val>
            <c:numRef>
              <c:f>'Emp by sex'!$C$7:$C$11</c:f>
              <c:numCache>
                <c:formatCode>0.0</c:formatCode>
                <c:ptCount val="5"/>
                <c:pt idx="0">
                  <c:v>57.007450103759766</c:v>
                </c:pt>
                <c:pt idx="1">
                  <c:v>56.327426910400391</c:v>
                </c:pt>
                <c:pt idx="2">
                  <c:v>41.838371276855469</c:v>
                </c:pt>
                <c:pt idx="3">
                  <c:v>35.413249969482422</c:v>
                </c:pt>
                <c:pt idx="4">
                  <c:v>34.334716796875</c:v>
                </c:pt>
              </c:numCache>
            </c:numRef>
          </c:val>
        </c:ser>
        <c:ser>
          <c:idx val="1"/>
          <c:order val="1"/>
          <c:tx>
            <c:strRef>
              <c:f>'Emp by sex'!$D$6</c:f>
              <c:strCache>
                <c:ptCount val="1"/>
                <c:pt idx="0">
                  <c:v>Industry</c:v>
                </c:pt>
              </c:strCache>
            </c:strRef>
          </c:tx>
          <c:spPr>
            <a:solidFill>
              <a:srgbClr val="E0E0E0"/>
            </a:solidFill>
          </c:spPr>
          <c:invertIfNegative val="0"/>
          <c:cat>
            <c:numRef>
              <c:f>'Emp by sex'!$A$7:$A$11</c:f>
              <c:numCache>
                <c:formatCode>0</c:formatCode>
                <c:ptCount val="5"/>
                <c:pt idx="0">
                  <c:v>1991</c:v>
                </c:pt>
                <c:pt idx="1">
                  <c:v>2000</c:v>
                </c:pt>
                <c:pt idx="2">
                  <c:v>2005</c:v>
                </c:pt>
                <c:pt idx="3">
                  <c:v>2010</c:v>
                </c:pt>
                <c:pt idx="4">
                  <c:v>2012</c:v>
                </c:pt>
              </c:numCache>
            </c:numRef>
          </c:cat>
          <c:val>
            <c:numRef>
              <c:f>'Emp by sex'!$D$7:$D$11</c:f>
              <c:numCache>
                <c:formatCode>0.0</c:formatCode>
                <c:ptCount val="5"/>
                <c:pt idx="0">
                  <c:v>16.463850021362305</c:v>
                </c:pt>
                <c:pt idx="1">
                  <c:v>11.638596534729004</c:v>
                </c:pt>
                <c:pt idx="2">
                  <c:v>15.123014450073242</c:v>
                </c:pt>
                <c:pt idx="3">
                  <c:v>18.455701828002901</c:v>
                </c:pt>
                <c:pt idx="4">
                  <c:v>18.94413948059082</c:v>
                </c:pt>
              </c:numCache>
            </c:numRef>
          </c:val>
        </c:ser>
        <c:ser>
          <c:idx val="2"/>
          <c:order val="2"/>
          <c:tx>
            <c:strRef>
              <c:f>'Emp by sex'!$E$6</c:f>
              <c:strCache>
                <c:ptCount val="1"/>
                <c:pt idx="0">
                  <c:v>Services</c:v>
                </c:pt>
              </c:strCache>
            </c:strRef>
          </c:tx>
          <c:spPr>
            <a:solidFill>
              <a:srgbClr val="F7941E"/>
            </a:solidFill>
          </c:spPr>
          <c:invertIfNegative val="0"/>
          <c:cat>
            <c:numRef>
              <c:f>'Emp by sex'!$A$7:$A$11</c:f>
              <c:numCache>
                <c:formatCode>0</c:formatCode>
                <c:ptCount val="5"/>
                <c:pt idx="0">
                  <c:v>1991</c:v>
                </c:pt>
                <c:pt idx="1">
                  <c:v>2000</c:v>
                </c:pt>
                <c:pt idx="2">
                  <c:v>2005</c:v>
                </c:pt>
                <c:pt idx="3">
                  <c:v>2010</c:v>
                </c:pt>
                <c:pt idx="4">
                  <c:v>2012</c:v>
                </c:pt>
              </c:numCache>
            </c:numRef>
          </c:cat>
          <c:val>
            <c:numRef>
              <c:f>'Emp by sex'!$E$7:$E$11</c:f>
              <c:numCache>
                <c:formatCode>0.0</c:formatCode>
                <c:ptCount val="5"/>
                <c:pt idx="0">
                  <c:v>26.528696060180664</c:v>
                </c:pt>
                <c:pt idx="1">
                  <c:v>32.033973693847656</c:v>
                </c:pt>
                <c:pt idx="2">
                  <c:v>43.038612365722656</c:v>
                </c:pt>
                <c:pt idx="3">
                  <c:v>46.131046295166016</c:v>
                </c:pt>
                <c:pt idx="4">
                  <c:v>46.721141815185547</c:v>
                </c:pt>
              </c:numCache>
            </c:numRef>
          </c:val>
        </c:ser>
        <c:dLbls>
          <c:showLegendKey val="0"/>
          <c:showVal val="0"/>
          <c:showCatName val="0"/>
          <c:showSerName val="0"/>
          <c:showPercent val="0"/>
          <c:showBubbleSize val="0"/>
        </c:dLbls>
        <c:gapWidth val="150"/>
        <c:overlap val="100"/>
        <c:axId val="137568256"/>
        <c:axId val="137583232"/>
      </c:barChart>
      <c:catAx>
        <c:axId val="137568256"/>
        <c:scaling>
          <c:orientation val="minMax"/>
        </c:scaling>
        <c:delete val="0"/>
        <c:axPos val="b"/>
        <c:numFmt formatCode="0" sourceLinked="1"/>
        <c:majorTickMark val="out"/>
        <c:minorTickMark val="none"/>
        <c:tickLblPos val="nextTo"/>
        <c:crossAx val="137583232"/>
        <c:crosses val="autoZero"/>
        <c:auto val="1"/>
        <c:lblAlgn val="ctr"/>
        <c:lblOffset val="100"/>
        <c:noMultiLvlLbl val="0"/>
      </c:catAx>
      <c:valAx>
        <c:axId val="137583232"/>
        <c:scaling>
          <c:orientation val="minMax"/>
        </c:scaling>
        <c:delete val="0"/>
        <c:axPos val="l"/>
        <c:majorGridlines/>
        <c:title>
          <c:tx>
            <c:rich>
              <a:bodyPr rot="-5400000" vert="horz"/>
              <a:lstStyle/>
              <a:p>
                <a:pPr>
                  <a:defRPr b="0"/>
                </a:pPr>
                <a:r>
                  <a:rPr lang="en-US" b="0"/>
                  <a:t>Percent of workforce</a:t>
                </a:r>
              </a:p>
            </c:rich>
          </c:tx>
          <c:layout/>
          <c:overlay val="0"/>
        </c:title>
        <c:numFmt formatCode="0%" sourceLinked="1"/>
        <c:majorTickMark val="out"/>
        <c:minorTickMark val="none"/>
        <c:tickLblPos val="nextTo"/>
        <c:crossAx val="137568256"/>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0"/>
            </a:pPr>
            <a:r>
              <a:rPr lang="en-US" sz="800" b="0"/>
              <a:t>Female</a:t>
            </a:r>
          </a:p>
        </c:rich>
      </c:tx>
      <c:layout>
        <c:manualLayout>
          <c:xMode val="edge"/>
          <c:yMode val="edge"/>
          <c:x val="0.26298095716758807"/>
          <c:y val="3.2407407407407406E-2"/>
        </c:manualLayout>
      </c:layout>
      <c:overlay val="0"/>
    </c:title>
    <c:autoTitleDeleted val="0"/>
    <c:plotArea>
      <c:layout/>
      <c:barChart>
        <c:barDir val="col"/>
        <c:grouping val="percentStacked"/>
        <c:varyColors val="0"/>
        <c:ser>
          <c:idx val="0"/>
          <c:order val="0"/>
          <c:tx>
            <c:strRef>
              <c:f>'Emp by sex'!$G$6</c:f>
              <c:strCache>
                <c:ptCount val="1"/>
                <c:pt idx="0">
                  <c:v>Agriculture</c:v>
                </c:pt>
              </c:strCache>
            </c:strRef>
          </c:tx>
          <c:spPr>
            <a:solidFill>
              <a:srgbClr val="006C67"/>
            </a:solidFill>
          </c:spPr>
          <c:invertIfNegative val="0"/>
          <c:cat>
            <c:numRef>
              <c:f>'Emp by sex'!$A$7:$A$11</c:f>
              <c:numCache>
                <c:formatCode>0</c:formatCode>
                <c:ptCount val="5"/>
                <c:pt idx="0">
                  <c:v>1991</c:v>
                </c:pt>
                <c:pt idx="1">
                  <c:v>2000</c:v>
                </c:pt>
                <c:pt idx="2">
                  <c:v>2005</c:v>
                </c:pt>
                <c:pt idx="3">
                  <c:v>2010</c:v>
                </c:pt>
                <c:pt idx="4">
                  <c:v>2012</c:v>
                </c:pt>
              </c:numCache>
            </c:numRef>
          </c:cat>
          <c:val>
            <c:numRef>
              <c:f>'Emp by sex'!$G$7:$G$11</c:f>
              <c:numCache>
                <c:formatCode>0.0</c:formatCode>
                <c:ptCount val="5"/>
                <c:pt idx="0">
                  <c:v>88.581253051757813</c:v>
                </c:pt>
                <c:pt idx="1">
                  <c:v>78.436630249023438</c:v>
                </c:pt>
                <c:pt idx="2">
                  <c:v>68.075531005859375</c:v>
                </c:pt>
                <c:pt idx="3">
                  <c:v>82.060577392578125</c:v>
                </c:pt>
                <c:pt idx="4">
                  <c:v>84.735916137695313</c:v>
                </c:pt>
              </c:numCache>
            </c:numRef>
          </c:val>
        </c:ser>
        <c:ser>
          <c:idx val="1"/>
          <c:order val="1"/>
          <c:tx>
            <c:strRef>
              <c:f>'Emp by sex'!$H$6</c:f>
              <c:strCache>
                <c:ptCount val="1"/>
                <c:pt idx="0">
                  <c:v>Industry</c:v>
                </c:pt>
              </c:strCache>
            </c:strRef>
          </c:tx>
          <c:spPr>
            <a:solidFill>
              <a:srgbClr val="E0E0E0"/>
            </a:solidFill>
            <a:ln>
              <a:noFill/>
            </a:ln>
          </c:spPr>
          <c:invertIfNegative val="0"/>
          <c:cat>
            <c:numRef>
              <c:f>'Emp by sex'!$A$7:$A$11</c:f>
              <c:numCache>
                <c:formatCode>0</c:formatCode>
                <c:ptCount val="5"/>
                <c:pt idx="0">
                  <c:v>1991</c:v>
                </c:pt>
                <c:pt idx="1">
                  <c:v>2000</c:v>
                </c:pt>
                <c:pt idx="2">
                  <c:v>2005</c:v>
                </c:pt>
                <c:pt idx="3">
                  <c:v>2010</c:v>
                </c:pt>
                <c:pt idx="4">
                  <c:v>2012</c:v>
                </c:pt>
              </c:numCache>
            </c:numRef>
          </c:cat>
          <c:val>
            <c:numRef>
              <c:f>'Emp by sex'!$H$7:$H$11</c:f>
              <c:numCache>
                <c:formatCode>0.0</c:formatCode>
                <c:ptCount val="5"/>
                <c:pt idx="0">
                  <c:v>9.1984453201293945</c:v>
                </c:pt>
                <c:pt idx="1">
                  <c:v>9.1963186264038086</c:v>
                </c:pt>
                <c:pt idx="2">
                  <c:v>12.509991645812988</c:v>
                </c:pt>
                <c:pt idx="3">
                  <c:v>6.125542163848877</c:v>
                </c:pt>
                <c:pt idx="4">
                  <c:v>5.6437649726867676</c:v>
                </c:pt>
              </c:numCache>
            </c:numRef>
          </c:val>
        </c:ser>
        <c:ser>
          <c:idx val="2"/>
          <c:order val="2"/>
          <c:tx>
            <c:strRef>
              <c:f>'Emp by sex'!$I$6</c:f>
              <c:strCache>
                <c:ptCount val="1"/>
                <c:pt idx="0">
                  <c:v>Services</c:v>
                </c:pt>
              </c:strCache>
            </c:strRef>
          </c:tx>
          <c:spPr>
            <a:solidFill>
              <a:srgbClr val="F7941E"/>
            </a:solidFill>
          </c:spPr>
          <c:invertIfNegative val="0"/>
          <c:cat>
            <c:numRef>
              <c:f>'Emp by sex'!$A$7:$A$11</c:f>
              <c:numCache>
                <c:formatCode>0</c:formatCode>
                <c:ptCount val="5"/>
                <c:pt idx="0">
                  <c:v>1991</c:v>
                </c:pt>
                <c:pt idx="1">
                  <c:v>2000</c:v>
                </c:pt>
                <c:pt idx="2">
                  <c:v>2005</c:v>
                </c:pt>
                <c:pt idx="3">
                  <c:v>2010</c:v>
                </c:pt>
                <c:pt idx="4">
                  <c:v>2012</c:v>
                </c:pt>
              </c:numCache>
            </c:numRef>
          </c:cat>
          <c:val>
            <c:numRef>
              <c:f>'Emp by sex'!$I$7:$I$11</c:f>
              <c:numCache>
                <c:formatCode>0.0</c:formatCode>
                <c:ptCount val="5"/>
                <c:pt idx="0">
                  <c:v>2.2202990055084229</c:v>
                </c:pt>
                <c:pt idx="1">
                  <c:v>12.367050170898438</c:v>
                </c:pt>
                <c:pt idx="2">
                  <c:v>19.414474487304687</c:v>
                </c:pt>
                <c:pt idx="3">
                  <c:v>11.813876152038574</c:v>
                </c:pt>
                <c:pt idx="4">
                  <c:v>9.6203165054321289</c:v>
                </c:pt>
              </c:numCache>
            </c:numRef>
          </c:val>
        </c:ser>
        <c:dLbls>
          <c:showLegendKey val="0"/>
          <c:showVal val="0"/>
          <c:showCatName val="0"/>
          <c:showSerName val="0"/>
          <c:showPercent val="0"/>
          <c:showBubbleSize val="0"/>
        </c:dLbls>
        <c:gapWidth val="150"/>
        <c:overlap val="100"/>
        <c:axId val="143647104"/>
        <c:axId val="143648640"/>
      </c:barChart>
      <c:catAx>
        <c:axId val="143647104"/>
        <c:scaling>
          <c:orientation val="minMax"/>
        </c:scaling>
        <c:delete val="0"/>
        <c:axPos val="b"/>
        <c:numFmt formatCode="0" sourceLinked="1"/>
        <c:majorTickMark val="out"/>
        <c:minorTickMark val="none"/>
        <c:tickLblPos val="nextTo"/>
        <c:crossAx val="143648640"/>
        <c:crosses val="autoZero"/>
        <c:auto val="1"/>
        <c:lblAlgn val="ctr"/>
        <c:lblOffset val="100"/>
        <c:noMultiLvlLbl val="0"/>
      </c:catAx>
      <c:valAx>
        <c:axId val="143648640"/>
        <c:scaling>
          <c:orientation val="minMax"/>
        </c:scaling>
        <c:delete val="1"/>
        <c:axPos val="l"/>
        <c:majorGridlines/>
        <c:numFmt formatCode="0%" sourceLinked="1"/>
        <c:majorTickMark val="out"/>
        <c:minorTickMark val="none"/>
        <c:tickLblPos val="nextTo"/>
        <c:crossAx val="143647104"/>
        <c:crosses val="autoZero"/>
        <c:crossBetween val="between"/>
      </c:valAx>
    </c:plotArea>
    <c:legend>
      <c:legendPos val="r"/>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Agriculture</a:t>
            </a:r>
          </a:p>
        </c:rich>
      </c:tx>
      <c:layout>
        <c:manualLayout>
          <c:xMode val="edge"/>
          <c:yMode val="edge"/>
          <c:x val="0.43303974358974356"/>
          <c:y val="2.7777777777777776E-2"/>
        </c:manualLayout>
      </c:layout>
      <c:overlay val="0"/>
    </c:title>
    <c:autoTitleDeleted val="0"/>
    <c:plotArea>
      <c:layout/>
      <c:barChart>
        <c:barDir val="col"/>
        <c:grouping val="clustered"/>
        <c:varyColors val="0"/>
        <c:ser>
          <c:idx val="0"/>
          <c:order val="0"/>
          <c:tx>
            <c:v>Male</c:v>
          </c:tx>
          <c:spPr>
            <a:solidFill>
              <a:srgbClr val="006C67"/>
            </a:solidFill>
          </c:spPr>
          <c:invertIfNegative val="0"/>
          <c:cat>
            <c:numRef>
              <c:f>'Emp by sex'!$A$36:$A$40</c:f>
              <c:numCache>
                <c:formatCode>General</c:formatCode>
                <c:ptCount val="5"/>
                <c:pt idx="0">
                  <c:v>1991</c:v>
                </c:pt>
                <c:pt idx="1">
                  <c:v>2000</c:v>
                </c:pt>
                <c:pt idx="2">
                  <c:v>2005</c:v>
                </c:pt>
                <c:pt idx="3">
                  <c:v>2010</c:v>
                </c:pt>
                <c:pt idx="4">
                  <c:v>2012</c:v>
                </c:pt>
              </c:numCache>
            </c:numRef>
          </c:cat>
          <c:val>
            <c:numRef>
              <c:f>'Emp by sex'!$C$36:$C$40</c:f>
              <c:numCache>
                <c:formatCode>0%</c:formatCode>
                <c:ptCount val="5"/>
                <c:pt idx="0">
                  <c:v>0.50391678406738594</c:v>
                </c:pt>
                <c:pt idx="1">
                  <c:v>0.55128984087708044</c:v>
                </c:pt>
                <c:pt idx="2">
                  <c:v>0.50835459490538426</c:v>
                </c:pt>
                <c:pt idx="3">
                  <c:v>0.39852905901354474</c:v>
                </c:pt>
                <c:pt idx="4">
                  <c:v>0.38004465461025944</c:v>
                </c:pt>
              </c:numCache>
            </c:numRef>
          </c:val>
        </c:ser>
        <c:ser>
          <c:idx val="1"/>
          <c:order val="1"/>
          <c:tx>
            <c:v>Female</c:v>
          </c:tx>
          <c:spPr>
            <a:solidFill>
              <a:srgbClr val="F7941E"/>
            </a:solidFill>
          </c:spPr>
          <c:invertIfNegative val="0"/>
          <c:cat>
            <c:numRef>
              <c:f>'Emp by sex'!$A$36:$A$40</c:f>
              <c:numCache>
                <c:formatCode>General</c:formatCode>
                <c:ptCount val="5"/>
                <c:pt idx="0">
                  <c:v>1991</c:v>
                </c:pt>
                <c:pt idx="1">
                  <c:v>2000</c:v>
                </c:pt>
                <c:pt idx="2">
                  <c:v>2005</c:v>
                </c:pt>
                <c:pt idx="3">
                  <c:v>2010</c:v>
                </c:pt>
                <c:pt idx="4">
                  <c:v>2012</c:v>
                </c:pt>
              </c:numCache>
            </c:numRef>
          </c:cat>
          <c:val>
            <c:numRef>
              <c:f>'Emp by sex'!$D$36:$D$40</c:f>
              <c:numCache>
                <c:formatCode>0%</c:formatCode>
                <c:ptCount val="5"/>
                <c:pt idx="0">
                  <c:v>0.49608321593261406</c:v>
                </c:pt>
                <c:pt idx="1">
                  <c:v>0.44871015912291967</c:v>
                </c:pt>
                <c:pt idx="2">
                  <c:v>0.49164540509461579</c:v>
                </c:pt>
                <c:pt idx="3">
                  <c:v>0.60147067446335578</c:v>
                </c:pt>
                <c:pt idx="4">
                  <c:v>0.61995534538974062</c:v>
                </c:pt>
              </c:numCache>
            </c:numRef>
          </c:val>
        </c:ser>
        <c:dLbls>
          <c:showLegendKey val="0"/>
          <c:showVal val="0"/>
          <c:showCatName val="0"/>
          <c:showSerName val="0"/>
          <c:showPercent val="0"/>
          <c:showBubbleSize val="0"/>
        </c:dLbls>
        <c:gapWidth val="150"/>
        <c:axId val="190182528"/>
        <c:axId val="190184064"/>
      </c:barChart>
      <c:catAx>
        <c:axId val="190182528"/>
        <c:scaling>
          <c:orientation val="minMax"/>
        </c:scaling>
        <c:delete val="0"/>
        <c:axPos val="b"/>
        <c:numFmt formatCode="General" sourceLinked="1"/>
        <c:majorTickMark val="out"/>
        <c:minorTickMark val="none"/>
        <c:tickLblPos val="nextTo"/>
        <c:crossAx val="190184064"/>
        <c:crosses val="autoZero"/>
        <c:auto val="1"/>
        <c:lblAlgn val="ctr"/>
        <c:lblOffset val="100"/>
        <c:noMultiLvlLbl val="0"/>
      </c:catAx>
      <c:valAx>
        <c:axId val="190184064"/>
        <c:scaling>
          <c:orientation val="minMax"/>
          <c:max val="1"/>
        </c:scaling>
        <c:delete val="0"/>
        <c:axPos val="l"/>
        <c:majorGridlines/>
        <c:numFmt formatCode="0%" sourceLinked="1"/>
        <c:majorTickMark val="out"/>
        <c:minorTickMark val="none"/>
        <c:tickLblPos val="nextTo"/>
        <c:crossAx val="190182528"/>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Industry</a:t>
            </a:r>
          </a:p>
        </c:rich>
      </c:tx>
      <c:layout>
        <c:manualLayout>
          <c:xMode val="edge"/>
          <c:yMode val="edge"/>
          <c:x val="0.38402339181286549"/>
          <c:y val="2.7777777777777776E-2"/>
        </c:manualLayout>
      </c:layout>
      <c:overlay val="0"/>
    </c:title>
    <c:autoTitleDeleted val="0"/>
    <c:plotArea>
      <c:layout/>
      <c:barChart>
        <c:barDir val="col"/>
        <c:grouping val="clustered"/>
        <c:varyColors val="0"/>
        <c:ser>
          <c:idx val="0"/>
          <c:order val="0"/>
          <c:tx>
            <c:v>Male</c:v>
          </c:tx>
          <c:spPr>
            <a:solidFill>
              <a:srgbClr val="006C67"/>
            </a:solidFill>
          </c:spPr>
          <c:invertIfNegative val="0"/>
          <c:cat>
            <c:numRef>
              <c:f>'Emp by sex'!$A$36:$A$40</c:f>
              <c:numCache>
                <c:formatCode>General</c:formatCode>
                <c:ptCount val="5"/>
                <c:pt idx="0">
                  <c:v>1991</c:v>
                </c:pt>
                <c:pt idx="1">
                  <c:v>2000</c:v>
                </c:pt>
                <c:pt idx="2">
                  <c:v>2005</c:v>
                </c:pt>
                <c:pt idx="3">
                  <c:v>2010</c:v>
                </c:pt>
                <c:pt idx="4">
                  <c:v>2012</c:v>
                </c:pt>
              </c:numCache>
            </c:numRef>
          </c:cat>
          <c:val>
            <c:numRef>
              <c:f>'Emp by sex'!$E$36:$E$40</c:f>
              <c:numCache>
                <c:formatCode>0%</c:formatCode>
                <c:ptCount val="5"/>
                <c:pt idx="0">
                  <c:v>0.73856801966086816</c:v>
                </c:pt>
                <c:pt idx="1">
                  <c:v>0.68406516846778676</c:v>
                </c:pt>
                <c:pt idx="2">
                  <c:v>0.67038253005355197</c:v>
                </c:pt>
                <c:pt idx="3">
                  <c:v>0.82225197046967657</c:v>
                </c:pt>
                <c:pt idx="4">
                  <c:v>0.83547910312786888</c:v>
                </c:pt>
              </c:numCache>
            </c:numRef>
          </c:val>
        </c:ser>
        <c:ser>
          <c:idx val="1"/>
          <c:order val="1"/>
          <c:tx>
            <c:v>Female</c:v>
          </c:tx>
          <c:spPr>
            <a:solidFill>
              <a:srgbClr val="F7941E"/>
            </a:solidFill>
          </c:spPr>
          <c:invertIfNegative val="0"/>
          <c:cat>
            <c:numRef>
              <c:f>'Emp by sex'!$A$36:$A$40</c:f>
              <c:numCache>
                <c:formatCode>General</c:formatCode>
                <c:ptCount val="5"/>
                <c:pt idx="0">
                  <c:v>1991</c:v>
                </c:pt>
                <c:pt idx="1">
                  <c:v>2000</c:v>
                </c:pt>
                <c:pt idx="2">
                  <c:v>2005</c:v>
                </c:pt>
                <c:pt idx="3">
                  <c:v>2010</c:v>
                </c:pt>
                <c:pt idx="4">
                  <c:v>2012</c:v>
                </c:pt>
              </c:numCache>
            </c:numRef>
          </c:cat>
          <c:val>
            <c:numRef>
              <c:f>'Emp by sex'!$F$36:$F$40</c:f>
              <c:numCache>
                <c:formatCode>0%</c:formatCode>
                <c:ptCount val="5"/>
                <c:pt idx="0">
                  <c:v>0.26143213685476818</c:v>
                </c:pt>
                <c:pt idx="1">
                  <c:v>0.3159349947880572</c:v>
                </c:pt>
                <c:pt idx="2">
                  <c:v>0.32961746994644803</c:v>
                </c:pt>
                <c:pt idx="3">
                  <c:v>0.17774792401513975</c:v>
                </c:pt>
                <c:pt idx="4">
                  <c:v>0.16452099773403644</c:v>
                </c:pt>
              </c:numCache>
            </c:numRef>
          </c:val>
        </c:ser>
        <c:dLbls>
          <c:showLegendKey val="0"/>
          <c:showVal val="0"/>
          <c:showCatName val="0"/>
          <c:showSerName val="0"/>
          <c:showPercent val="0"/>
          <c:showBubbleSize val="0"/>
        </c:dLbls>
        <c:gapWidth val="150"/>
        <c:axId val="191669760"/>
        <c:axId val="191671680"/>
      </c:barChart>
      <c:catAx>
        <c:axId val="191669760"/>
        <c:scaling>
          <c:orientation val="minMax"/>
        </c:scaling>
        <c:delete val="0"/>
        <c:axPos val="b"/>
        <c:numFmt formatCode="General" sourceLinked="1"/>
        <c:majorTickMark val="out"/>
        <c:minorTickMark val="none"/>
        <c:tickLblPos val="nextTo"/>
        <c:crossAx val="191671680"/>
        <c:crosses val="autoZero"/>
        <c:auto val="1"/>
        <c:lblAlgn val="ctr"/>
        <c:lblOffset val="100"/>
        <c:noMultiLvlLbl val="0"/>
      </c:catAx>
      <c:valAx>
        <c:axId val="191671680"/>
        <c:scaling>
          <c:orientation val="minMax"/>
          <c:max val="1"/>
        </c:scaling>
        <c:delete val="1"/>
        <c:axPos val="l"/>
        <c:majorGridlines/>
        <c:numFmt formatCode="0%" sourceLinked="1"/>
        <c:majorTickMark val="out"/>
        <c:minorTickMark val="none"/>
        <c:tickLblPos val="nextTo"/>
        <c:crossAx val="191669760"/>
        <c:crosses val="autoZero"/>
        <c:crossBetween val="between"/>
      </c:valAx>
    </c:plotArea>
    <c:legend>
      <c:legendPos val="b"/>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Services</a:t>
            </a:r>
          </a:p>
        </c:rich>
      </c:tx>
      <c:layout>
        <c:manualLayout>
          <c:xMode val="edge"/>
          <c:yMode val="edge"/>
          <c:x val="0.28404773082942097"/>
          <c:y val="2.7777777777777776E-2"/>
        </c:manualLayout>
      </c:layout>
      <c:overlay val="0"/>
    </c:title>
    <c:autoTitleDeleted val="0"/>
    <c:plotArea>
      <c:layout/>
      <c:barChart>
        <c:barDir val="col"/>
        <c:grouping val="clustered"/>
        <c:varyColors val="0"/>
        <c:ser>
          <c:idx val="0"/>
          <c:order val="0"/>
          <c:tx>
            <c:v>Male</c:v>
          </c:tx>
          <c:spPr>
            <a:solidFill>
              <a:srgbClr val="006C67"/>
            </a:solidFill>
          </c:spPr>
          <c:invertIfNegative val="0"/>
          <c:cat>
            <c:numRef>
              <c:f>'Emp by sex'!$A$36:$A$40</c:f>
              <c:numCache>
                <c:formatCode>General</c:formatCode>
                <c:ptCount val="5"/>
                <c:pt idx="0">
                  <c:v>1991</c:v>
                </c:pt>
                <c:pt idx="1">
                  <c:v>2000</c:v>
                </c:pt>
                <c:pt idx="2">
                  <c:v>2005</c:v>
                </c:pt>
                <c:pt idx="3">
                  <c:v>2010</c:v>
                </c:pt>
                <c:pt idx="4">
                  <c:v>2012</c:v>
                </c:pt>
              </c:numCache>
            </c:numRef>
          </c:cat>
          <c:val>
            <c:numRef>
              <c:f>'Emp by sex'!$G$36:$G$40</c:f>
              <c:numCache>
                <c:formatCode>0%</c:formatCode>
                <c:ptCount val="5"/>
                <c:pt idx="0">
                  <c:v>0.94964494930773369</c:v>
                </c:pt>
                <c:pt idx="1">
                  <c:v>0.81589136455765154</c:v>
                </c:pt>
                <c:pt idx="2">
                  <c:v>0.78856616193413909</c:v>
                </c:pt>
                <c:pt idx="3">
                  <c:v>0.85704844574449746</c:v>
                </c:pt>
                <c:pt idx="4">
                  <c:v>0.88020176273102679</c:v>
                </c:pt>
              </c:numCache>
            </c:numRef>
          </c:val>
        </c:ser>
        <c:ser>
          <c:idx val="1"/>
          <c:order val="1"/>
          <c:tx>
            <c:v>Female</c:v>
          </c:tx>
          <c:spPr>
            <a:solidFill>
              <a:srgbClr val="F7941E"/>
            </a:solidFill>
          </c:spPr>
          <c:invertIfNegative val="0"/>
          <c:cat>
            <c:numRef>
              <c:f>'Emp by sex'!$A$36:$A$40</c:f>
              <c:numCache>
                <c:formatCode>General</c:formatCode>
                <c:ptCount val="5"/>
                <c:pt idx="0">
                  <c:v>1991</c:v>
                </c:pt>
                <c:pt idx="1">
                  <c:v>2000</c:v>
                </c:pt>
                <c:pt idx="2">
                  <c:v>2005</c:v>
                </c:pt>
                <c:pt idx="3">
                  <c:v>2010</c:v>
                </c:pt>
                <c:pt idx="4">
                  <c:v>2012</c:v>
                </c:pt>
              </c:numCache>
            </c:numRef>
          </c:cat>
          <c:val>
            <c:numRef>
              <c:f>'Emp by sex'!$H$36:$H$40</c:f>
              <c:numCache>
                <c:formatCode>0%</c:formatCode>
                <c:ptCount val="5"/>
                <c:pt idx="0">
                  <c:v>5.0354963265966793E-2</c:v>
                </c:pt>
                <c:pt idx="1">
                  <c:v>0.18410877693159347</c:v>
                </c:pt>
                <c:pt idx="2">
                  <c:v>0.21143379214351285</c:v>
                </c:pt>
                <c:pt idx="3">
                  <c:v>0.14295195025537594</c:v>
                </c:pt>
                <c:pt idx="4">
                  <c:v>0.11979806492530626</c:v>
                </c:pt>
              </c:numCache>
            </c:numRef>
          </c:val>
        </c:ser>
        <c:dLbls>
          <c:showLegendKey val="0"/>
          <c:showVal val="0"/>
          <c:showCatName val="0"/>
          <c:showSerName val="0"/>
          <c:showPercent val="0"/>
          <c:showBubbleSize val="0"/>
        </c:dLbls>
        <c:gapWidth val="150"/>
        <c:axId val="210205312"/>
        <c:axId val="210964864"/>
      </c:barChart>
      <c:catAx>
        <c:axId val="210205312"/>
        <c:scaling>
          <c:orientation val="minMax"/>
        </c:scaling>
        <c:delete val="0"/>
        <c:axPos val="b"/>
        <c:numFmt formatCode="General" sourceLinked="1"/>
        <c:majorTickMark val="out"/>
        <c:minorTickMark val="none"/>
        <c:tickLblPos val="nextTo"/>
        <c:crossAx val="210964864"/>
        <c:crosses val="autoZero"/>
        <c:auto val="1"/>
        <c:lblAlgn val="ctr"/>
        <c:lblOffset val="100"/>
        <c:noMultiLvlLbl val="0"/>
      </c:catAx>
      <c:valAx>
        <c:axId val="210964864"/>
        <c:scaling>
          <c:orientation val="minMax"/>
          <c:max val="1"/>
        </c:scaling>
        <c:delete val="1"/>
        <c:axPos val="l"/>
        <c:majorGridlines/>
        <c:numFmt formatCode="0%" sourceLinked="1"/>
        <c:majorTickMark val="out"/>
        <c:minorTickMark val="none"/>
        <c:tickLblPos val="nextTo"/>
        <c:crossAx val="210205312"/>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2000-03</a:t>
            </a:r>
          </a:p>
        </c:rich>
      </c:tx>
      <c:layout/>
      <c:overlay val="0"/>
    </c:title>
    <c:autoTitleDeleted val="0"/>
    <c:plotArea>
      <c:layout/>
      <c:bubbleChart>
        <c:varyColors val="0"/>
        <c:ser>
          <c:idx val="0"/>
          <c:order val="0"/>
          <c:tx>
            <c:strRef>
              <c:f>'Rel. prod. cf employment1'!$A$21</c:f>
              <c:strCache>
                <c:ptCount val="1"/>
                <c:pt idx="0">
                  <c:v>Agriculture</c:v>
                </c:pt>
              </c:strCache>
            </c:strRef>
          </c:tx>
          <c:spPr>
            <a:solidFill>
              <a:schemeClr val="accent1"/>
            </a:solidFill>
          </c:spPr>
          <c:invertIfNegative val="0"/>
          <c:xVal>
            <c:numRef>
              <c:f>'Rel. prod. cf employment1'!$B$21</c:f>
              <c:numCache>
                <c:formatCode>#,##0.0_ ;\-#,##0.0\ </c:formatCode>
                <c:ptCount val="1"/>
                <c:pt idx="0">
                  <c:v>-10.399997711181598</c:v>
                </c:pt>
              </c:numCache>
            </c:numRef>
          </c:xVal>
          <c:yVal>
            <c:numRef>
              <c:f>'Rel. prod. cf employment1'!$C$21</c:f>
              <c:numCache>
                <c:formatCode>_-* #,##0.0_-;\-* #,##0.0_-;_-* "-"_-;_-@_-</c:formatCode>
                <c:ptCount val="1"/>
                <c:pt idx="0">
                  <c:v>0.41085295933453042</c:v>
                </c:pt>
              </c:numCache>
            </c:numRef>
          </c:yVal>
          <c:bubbleSize>
            <c:numRef>
              <c:f>'Rel. prod. cf employment1'!$E$21</c:f>
              <c:numCache>
                <c:formatCode>_(* #,##0_);_(* \(#,##0\);_(* "-"_);_(@_)</c:formatCode>
                <c:ptCount val="1"/>
                <c:pt idx="0">
                  <c:v>31468.291164379149</c:v>
                </c:pt>
              </c:numCache>
            </c:numRef>
          </c:bubbleSize>
          <c:bubble3D val="1"/>
        </c:ser>
        <c:ser>
          <c:idx val="1"/>
          <c:order val="1"/>
          <c:tx>
            <c:strRef>
              <c:f>'Rel. prod. cf employment1'!$A$22</c:f>
              <c:strCache>
                <c:ptCount val="1"/>
                <c:pt idx="0">
                  <c:v>Industry</c:v>
                </c:pt>
              </c:strCache>
            </c:strRef>
          </c:tx>
          <c:spPr>
            <a:solidFill>
              <a:schemeClr val="accent2"/>
            </a:solidFill>
            <a:ln w="25400">
              <a:noFill/>
            </a:ln>
          </c:spPr>
          <c:invertIfNegative val="0"/>
          <c:xVal>
            <c:numRef>
              <c:f>'Rel. prod. cf employment1'!$B$22</c:f>
              <c:numCache>
                <c:formatCode>#,##0.0_ ;\-#,##0.0\ </c:formatCode>
                <c:ptCount val="1"/>
                <c:pt idx="0">
                  <c:v>3.3999996185301988</c:v>
                </c:pt>
              </c:numCache>
            </c:numRef>
          </c:xVal>
          <c:yVal>
            <c:numRef>
              <c:f>'Rel. prod. cf employment1'!$C$22</c:f>
              <c:numCache>
                <c:formatCode>_-* #,##0.0_-;\-* #,##0.0_-;_-* "-"_-;_-@_-</c:formatCode>
                <c:ptCount val="1"/>
                <c:pt idx="0">
                  <c:v>1.9135928352242713</c:v>
                </c:pt>
              </c:numCache>
            </c:numRef>
          </c:yVal>
          <c:bubbleSize>
            <c:numRef>
              <c:f>'Rel. prod. cf employment1'!$E$22</c:f>
              <c:numCache>
                <c:formatCode>_(* #,##0_);_(* \(#,##0\);_(* "-"_);_(@_)</c:formatCode>
                <c:ptCount val="1"/>
                <c:pt idx="0">
                  <c:v>8338.7925839051968</c:v>
                </c:pt>
              </c:numCache>
            </c:numRef>
          </c:bubbleSize>
          <c:bubble3D val="1"/>
        </c:ser>
        <c:ser>
          <c:idx val="2"/>
          <c:order val="2"/>
          <c:tx>
            <c:strRef>
              <c:f>'Rel. prod. cf employment1'!$A$23</c:f>
              <c:strCache>
                <c:ptCount val="1"/>
                <c:pt idx="0">
                  <c:v>Services</c:v>
                </c:pt>
              </c:strCache>
            </c:strRef>
          </c:tx>
          <c:spPr>
            <a:solidFill>
              <a:schemeClr val="accent6"/>
            </a:solidFill>
            <a:ln w="25400">
              <a:noFill/>
            </a:ln>
          </c:spPr>
          <c:invertIfNegative val="0"/>
          <c:xVal>
            <c:numRef>
              <c:f>'Rel. prod. cf employment1'!$B$23</c:f>
              <c:numCache>
                <c:formatCode>#,##0.0_ ;\-#,##0.0\ </c:formatCode>
                <c:ptCount val="1"/>
                <c:pt idx="0">
                  <c:v>11.099998474121101</c:v>
                </c:pt>
              </c:numCache>
            </c:numRef>
          </c:xVal>
          <c:yVal>
            <c:numRef>
              <c:f>'Rel. prod. cf employment1'!$C$23</c:f>
              <c:numCache>
                <c:formatCode>_-* #,##0.0_-;\-* #,##0.0_-;_-* "-"_-;_-@_-</c:formatCode>
                <c:ptCount val="1"/>
                <c:pt idx="0">
                  <c:v>1.5185746395527815</c:v>
                </c:pt>
              </c:numCache>
            </c:numRef>
          </c:yVal>
          <c:bubbleSize>
            <c:numRef>
              <c:f>'Rel. prod. cf employment1'!$E$23</c:f>
              <c:numCache>
                <c:formatCode>_(* #,##0_);_(* \(#,##0\);_(* "-"_);_(@_)</c:formatCode>
                <c:ptCount val="1"/>
                <c:pt idx="0">
                  <c:v>21060.015671241767</c:v>
                </c:pt>
              </c:numCache>
            </c:numRef>
          </c:bubbleSize>
          <c:bubble3D val="1"/>
        </c:ser>
        <c:dLbls>
          <c:showLegendKey val="0"/>
          <c:showVal val="0"/>
          <c:showCatName val="0"/>
          <c:showSerName val="0"/>
          <c:showPercent val="0"/>
          <c:showBubbleSize val="0"/>
        </c:dLbls>
        <c:bubbleScale val="100"/>
        <c:showNegBubbles val="0"/>
        <c:axId val="83374464"/>
        <c:axId val="83376768"/>
      </c:bubbleChart>
      <c:valAx>
        <c:axId val="83374464"/>
        <c:scaling>
          <c:orientation val="minMax"/>
        </c:scaling>
        <c:delete val="0"/>
        <c:axPos val="b"/>
        <c:title>
          <c:tx>
            <c:rich>
              <a:bodyPr/>
              <a:lstStyle/>
              <a:p>
                <a:pPr>
                  <a:defRPr sz="800" b="0"/>
                </a:pPr>
                <a:r>
                  <a:rPr lang="en-US" sz="800" b="0"/>
                  <a:t>Percentage point change in share of total employment, 2000-03</a:t>
                </a:r>
              </a:p>
            </c:rich>
          </c:tx>
          <c:layout/>
          <c:overlay val="0"/>
        </c:title>
        <c:numFmt formatCode="#,##0.0_ ;\-#,##0.0\ " sourceLinked="1"/>
        <c:majorTickMark val="out"/>
        <c:minorTickMark val="none"/>
        <c:tickLblPos val="low"/>
        <c:crossAx val="83376768"/>
        <c:crosses val="autoZero"/>
        <c:crossBetween val="midCat"/>
      </c:valAx>
      <c:valAx>
        <c:axId val="83376768"/>
        <c:scaling>
          <c:orientation val="minMax"/>
        </c:scaling>
        <c:delete val="0"/>
        <c:axPos val="l"/>
        <c:majorGridlines/>
        <c:title>
          <c:tx>
            <c:rich>
              <a:bodyPr rot="-5400000" vert="horz"/>
              <a:lstStyle/>
              <a:p>
                <a:pPr>
                  <a:defRPr sz="800" b="0"/>
                </a:pPr>
                <a:r>
                  <a:rPr lang="en-US" sz="800" b="0"/>
                  <a:t>Relative productivity level, 2003</a:t>
                </a:r>
              </a:p>
            </c:rich>
          </c:tx>
          <c:layout/>
          <c:overlay val="0"/>
        </c:title>
        <c:numFmt formatCode="_-* #,##0.0_-;\-* #,##0.0_-;_-* &quot;-&quot;_-;_-@_-" sourceLinked="1"/>
        <c:majorTickMark val="out"/>
        <c:minorTickMark val="none"/>
        <c:tickLblPos val="low"/>
        <c:crossAx val="83374464"/>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2003-05</a:t>
            </a:r>
          </a:p>
        </c:rich>
      </c:tx>
      <c:layout/>
      <c:overlay val="0"/>
    </c:title>
    <c:autoTitleDeleted val="0"/>
    <c:plotArea>
      <c:layout/>
      <c:bubbleChart>
        <c:varyColors val="0"/>
        <c:ser>
          <c:idx val="0"/>
          <c:order val="0"/>
          <c:tx>
            <c:strRef>
              <c:f>'Rel. prod. cf employment1'!$A$36</c:f>
              <c:strCache>
                <c:ptCount val="1"/>
                <c:pt idx="0">
                  <c:v>Agriculture</c:v>
                </c:pt>
              </c:strCache>
            </c:strRef>
          </c:tx>
          <c:spPr>
            <a:solidFill>
              <a:schemeClr val="accent1"/>
            </a:solidFill>
          </c:spPr>
          <c:invertIfNegative val="0"/>
          <c:xVal>
            <c:numRef>
              <c:f>'Rel. prod. cf employment1'!$B$36</c:f>
              <c:numCache>
                <c:formatCode>0.0</c:formatCode>
                <c:ptCount val="1"/>
                <c:pt idx="0">
                  <c:v>-3.600002288818402</c:v>
                </c:pt>
              </c:numCache>
            </c:numRef>
          </c:xVal>
          <c:yVal>
            <c:numRef>
              <c:f>'Rel. prod. cf employment1'!$C$36</c:f>
              <c:numCache>
                <c:formatCode>0.0</c:formatCode>
                <c:ptCount val="1"/>
                <c:pt idx="0">
                  <c:v>0.4187532957692533</c:v>
                </c:pt>
              </c:numCache>
            </c:numRef>
          </c:yVal>
          <c:bubbleSize>
            <c:numRef>
              <c:f>'Rel. prod. cf employment1'!$E$36</c:f>
              <c:numCache>
                <c:formatCode>#,##0</c:formatCode>
                <c:ptCount val="1"/>
                <c:pt idx="0">
                  <c:v>30598.092529335026</c:v>
                </c:pt>
              </c:numCache>
            </c:numRef>
          </c:bubbleSize>
          <c:bubble3D val="1"/>
        </c:ser>
        <c:ser>
          <c:idx val="1"/>
          <c:order val="1"/>
          <c:tx>
            <c:strRef>
              <c:f>'Rel. prod. cf employment1'!$A$37</c:f>
              <c:strCache>
                <c:ptCount val="1"/>
                <c:pt idx="0">
                  <c:v>Industry</c:v>
                </c:pt>
              </c:strCache>
            </c:strRef>
          </c:tx>
          <c:spPr>
            <a:solidFill>
              <a:schemeClr val="accent2"/>
            </a:solidFill>
            <a:ln w="25400">
              <a:noFill/>
            </a:ln>
          </c:spPr>
          <c:invertIfNegative val="0"/>
          <c:xVal>
            <c:numRef>
              <c:f>'Rel. prod. cf employment1'!$B$37</c:f>
              <c:numCache>
                <c:formatCode>0.0</c:formatCode>
                <c:ptCount val="1"/>
                <c:pt idx="0">
                  <c:v>0.80000019073490058</c:v>
                </c:pt>
              </c:numCache>
            </c:numRef>
          </c:xVal>
          <c:yVal>
            <c:numRef>
              <c:f>'Rel. prod. cf employment1'!$C$37</c:f>
              <c:numCache>
                <c:formatCode>0.0</c:formatCode>
                <c:ptCount val="1"/>
                <c:pt idx="0">
                  <c:v>1.8775031049820905</c:v>
                </c:pt>
              </c:numCache>
            </c:numRef>
          </c:yVal>
          <c:bubbleSize>
            <c:numRef>
              <c:f>'Rel. prod. cf employment1'!$E$37</c:f>
              <c:numCache>
                <c:formatCode>#,##0</c:formatCode>
                <c:ptCount val="1"/>
                <c:pt idx="0">
                  <c:v>9223.9574999999986</c:v>
                </c:pt>
              </c:numCache>
            </c:numRef>
          </c:bubbleSize>
          <c:bubble3D val="1"/>
        </c:ser>
        <c:ser>
          <c:idx val="2"/>
          <c:order val="2"/>
          <c:tx>
            <c:strRef>
              <c:f>'Rel. prod. cf employment1'!$A$38</c:f>
              <c:strCache>
                <c:ptCount val="1"/>
                <c:pt idx="0">
                  <c:v>Services</c:v>
                </c:pt>
              </c:strCache>
            </c:strRef>
          </c:tx>
          <c:spPr>
            <a:solidFill>
              <a:schemeClr val="accent6"/>
            </a:solidFill>
            <a:ln w="25400">
              <a:noFill/>
            </a:ln>
          </c:spPr>
          <c:invertIfNegative val="0"/>
          <c:xVal>
            <c:numRef>
              <c:f>'Rel. prod. cf employment1'!$B$38</c:f>
              <c:numCache>
                <c:formatCode>0.0</c:formatCode>
                <c:ptCount val="1"/>
                <c:pt idx="0">
                  <c:v>2.8000030517577983</c:v>
                </c:pt>
              </c:numCache>
            </c:numRef>
          </c:xVal>
          <c:yVal>
            <c:numRef>
              <c:f>'Rel. prod. cf employment1'!$C$38</c:f>
              <c:numCache>
                <c:formatCode>0.0</c:formatCode>
                <c:ptCount val="1"/>
                <c:pt idx="0">
                  <c:v>1.4073307471339342</c:v>
                </c:pt>
              </c:numCache>
            </c:numRef>
          </c:yVal>
          <c:bubbleSize>
            <c:numRef>
              <c:f>'Rel. prod. cf employment1'!$E$38</c:f>
              <c:numCache>
                <c:formatCode>#,##0</c:formatCode>
                <c:ptCount val="1"/>
                <c:pt idx="0">
                  <c:v>23791.449970664973</c:v>
                </c:pt>
              </c:numCache>
            </c:numRef>
          </c:bubbleSize>
          <c:bubble3D val="1"/>
        </c:ser>
        <c:dLbls>
          <c:showLegendKey val="0"/>
          <c:showVal val="0"/>
          <c:showCatName val="0"/>
          <c:showSerName val="0"/>
          <c:showPercent val="0"/>
          <c:showBubbleSize val="0"/>
        </c:dLbls>
        <c:bubbleScale val="100"/>
        <c:showNegBubbles val="0"/>
        <c:axId val="83842176"/>
        <c:axId val="83844096"/>
      </c:bubbleChart>
      <c:valAx>
        <c:axId val="83842176"/>
        <c:scaling>
          <c:orientation val="minMax"/>
        </c:scaling>
        <c:delete val="0"/>
        <c:axPos val="b"/>
        <c:title>
          <c:tx>
            <c:rich>
              <a:bodyPr/>
              <a:lstStyle/>
              <a:p>
                <a:pPr>
                  <a:defRPr sz="800" b="0"/>
                </a:pPr>
                <a:r>
                  <a:rPr lang="en-US" sz="800" b="0"/>
                  <a:t>Percentage point change in share of total employment, 2003-05</a:t>
                </a:r>
              </a:p>
            </c:rich>
          </c:tx>
          <c:layout/>
          <c:overlay val="0"/>
        </c:title>
        <c:numFmt formatCode="0.0" sourceLinked="1"/>
        <c:majorTickMark val="out"/>
        <c:minorTickMark val="none"/>
        <c:tickLblPos val="low"/>
        <c:crossAx val="83844096"/>
        <c:crosses val="autoZero"/>
        <c:crossBetween val="midCat"/>
      </c:valAx>
      <c:valAx>
        <c:axId val="83844096"/>
        <c:scaling>
          <c:orientation val="minMax"/>
        </c:scaling>
        <c:delete val="0"/>
        <c:axPos val="l"/>
        <c:majorGridlines/>
        <c:title>
          <c:tx>
            <c:rich>
              <a:bodyPr rot="-5400000" vert="horz"/>
              <a:lstStyle/>
              <a:p>
                <a:pPr>
                  <a:defRPr sz="800" b="0"/>
                </a:pPr>
                <a:r>
                  <a:rPr lang="en-US" sz="800" b="0"/>
                  <a:t>Relative productivity level, 2005</a:t>
                </a:r>
              </a:p>
            </c:rich>
          </c:tx>
          <c:layout/>
          <c:overlay val="0"/>
        </c:title>
        <c:numFmt formatCode="0.0" sourceLinked="1"/>
        <c:majorTickMark val="out"/>
        <c:minorTickMark val="none"/>
        <c:tickLblPos val="low"/>
        <c:crossAx val="83842176"/>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stacked"/>
        <c:varyColors val="0"/>
        <c:ser>
          <c:idx val="0"/>
          <c:order val="0"/>
          <c:tx>
            <c:strRef>
              <c:f>'Decomp. of prod change1'!$F$3</c:f>
              <c:strCache>
                <c:ptCount val="1"/>
                <c:pt idx="0">
                  <c:v>Within sector</c:v>
                </c:pt>
              </c:strCache>
            </c:strRef>
          </c:tx>
          <c:invertIfNegative val="0"/>
          <c:cat>
            <c:strRef>
              <c:f>'Decomp. of prod change1'!$E$4:$E$6</c:f>
              <c:strCache>
                <c:ptCount val="3"/>
                <c:pt idx="0">
                  <c:v>1991-2000</c:v>
                </c:pt>
                <c:pt idx="1">
                  <c:v>2000-03</c:v>
                </c:pt>
                <c:pt idx="2">
                  <c:v>2003-05</c:v>
                </c:pt>
              </c:strCache>
            </c:strRef>
          </c:cat>
          <c:val>
            <c:numRef>
              <c:f>'Decomp. of prod change1'!$F$4:$F$6</c:f>
              <c:numCache>
                <c:formatCode>0.00%</c:formatCode>
                <c:ptCount val="3"/>
                <c:pt idx="0">
                  <c:v>1.9048207288344984E-2</c:v>
                </c:pt>
                <c:pt idx="1">
                  <c:v>1.1640381202491709E-2</c:v>
                </c:pt>
                <c:pt idx="2">
                  <c:v>2.6486069603195744E-2</c:v>
                </c:pt>
              </c:numCache>
            </c:numRef>
          </c:val>
        </c:ser>
        <c:ser>
          <c:idx val="1"/>
          <c:order val="1"/>
          <c:tx>
            <c:strRef>
              <c:f>'Decomp. of prod change1'!$G$3</c:f>
              <c:strCache>
                <c:ptCount val="1"/>
                <c:pt idx="0">
                  <c:v>Structural change</c:v>
                </c:pt>
              </c:strCache>
            </c:strRef>
          </c:tx>
          <c:spPr>
            <a:solidFill>
              <a:schemeClr val="accent6"/>
            </a:solidFill>
          </c:spPr>
          <c:invertIfNegative val="0"/>
          <c:cat>
            <c:strRef>
              <c:f>'Decomp. of prod change1'!$E$4:$E$6</c:f>
              <c:strCache>
                <c:ptCount val="3"/>
                <c:pt idx="0">
                  <c:v>1991-2000</c:v>
                </c:pt>
                <c:pt idx="1">
                  <c:v>2000-03</c:v>
                </c:pt>
                <c:pt idx="2">
                  <c:v>2003-05</c:v>
                </c:pt>
              </c:strCache>
            </c:strRef>
          </c:cat>
          <c:val>
            <c:numRef>
              <c:f>'Decomp. of prod change1'!$G$4:$G$6</c:f>
              <c:numCache>
                <c:formatCode>0.00%</c:formatCode>
                <c:ptCount val="3"/>
                <c:pt idx="0">
                  <c:v>6.8013717625189513E-3</c:v>
                </c:pt>
                <c:pt idx="1">
                  <c:v>1.6848386252503469E-2</c:v>
                </c:pt>
                <c:pt idx="2">
                  <c:v>9.5995220920485347E-3</c:v>
                </c:pt>
              </c:numCache>
            </c:numRef>
          </c:val>
        </c:ser>
        <c:dLbls>
          <c:showLegendKey val="0"/>
          <c:showVal val="0"/>
          <c:showCatName val="0"/>
          <c:showSerName val="0"/>
          <c:showPercent val="0"/>
          <c:showBubbleSize val="0"/>
        </c:dLbls>
        <c:gapWidth val="150"/>
        <c:overlap val="100"/>
        <c:axId val="97095040"/>
        <c:axId val="100893824"/>
      </c:barChart>
      <c:catAx>
        <c:axId val="97095040"/>
        <c:scaling>
          <c:orientation val="minMax"/>
        </c:scaling>
        <c:delete val="0"/>
        <c:axPos val="b"/>
        <c:majorTickMark val="out"/>
        <c:minorTickMark val="none"/>
        <c:tickLblPos val="low"/>
        <c:crossAx val="100893824"/>
        <c:crosses val="autoZero"/>
        <c:auto val="1"/>
        <c:lblAlgn val="ctr"/>
        <c:lblOffset val="100"/>
        <c:noMultiLvlLbl val="0"/>
      </c:catAx>
      <c:valAx>
        <c:axId val="100893824"/>
        <c:scaling>
          <c:orientation val="minMax"/>
        </c:scaling>
        <c:delete val="0"/>
        <c:axPos val="l"/>
        <c:majorGridlines/>
        <c:title>
          <c:tx>
            <c:rich>
              <a:bodyPr rot="-5400000" vert="horz"/>
              <a:lstStyle/>
              <a:p>
                <a:pPr>
                  <a:defRPr b="0"/>
                </a:pPr>
                <a:r>
                  <a:rPr lang="en-US" b="0"/>
                  <a:t>Annualised labour productivity growth</a:t>
                </a:r>
              </a:p>
            </c:rich>
          </c:tx>
          <c:layout/>
          <c:overlay val="0"/>
        </c:title>
        <c:numFmt formatCode="0.0%" sourceLinked="0"/>
        <c:majorTickMark val="out"/>
        <c:minorTickMark val="none"/>
        <c:tickLblPos val="nextTo"/>
        <c:crossAx val="97095040"/>
        <c:crosses val="autoZero"/>
        <c:crossBetween val="between"/>
      </c:valAx>
    </c:plotArea>
    <c:legend>
      <c:legendPos val="r"/>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scatterChart>
        <c:scatterStyle val="lineMarker"/>
        <c:varyColors val="0"/>
        <c:ser>
          <c:idx val="0"/>
          <c:order val="0"/>
          <c:spPr>
            <a:ln w="66675">
              <a:noFill/>
            </a:ln>
          </c:spPr>
          <c:marker>
            <c:symbol val="circle"/>
            <c:size val="5"/>
          </c:marker>
          <c:dLbls>
            <c:dLbl>
              <c:idx val="0"/>
              <c:layout/>
              <c:tx>
                <c:rich>
                  <a:bodyPr/>
                  <a:lstStyle/>
                  <a:p>
                    <a:r>
                      <a:rPr lang="en-US" sz="700"/>
                      <a:t>Agriculture</a:t>
                    </a:r>
                    <a:endParaRPr lang="en-US"/>
                  </a:p>
                </c:rich>
              </c:tx>
              <c:dLblPos val="l"/>
              <c:showLegendKey val="0"/>
              <c:showVal val="1"/>
              <c:showCatName val="1"/>
              <c:showSerName val="0"/>
              <c:showPercent val="0"/>
              <c:showBubbleSize val="0"/>
            </c:dLbl>
            <c:dLbl>
              <c:idx val="1"/>
              <c:layout/>
              <c:tx>
                <c:rich>
                  <a:bodyPr/>
                  <a:lstStyle/>
                  <a:p>
                    <a:r>
                      <a:rPr lang="en-US" sz="700"/>
                      <a:t>Services</a:t>
                    </a:r>
                    <a:endParaRPr lang="en-US"/>
                  </a:p>
                </c:rich>
              </c:tx>
              <c:dLblPos val="l"/>
              <c:showLegendKey val="0"/>
              <c:showVal val="1"/>
              <c:showCatName val="1"/>
              <c:showSerName val="0"/>
              <c:showPercent val="0"/>
              <c:showBubbleSize val="0"/>
            </c:dLbl>
            <c:dLbl>
              <c:idx val="2"/>
              <c:layout/>
              <c:tx>
                <c:rich>
                  <a:bodyPr/>
                  <a:lstStyle/>
                  <a:p>
                    <a:r>
                      <a:rPr lang="en-US" sz="700"/>
                      <a:t>Industry</a:t>
                    </a:r>
                    <a:endParaRPr lang="en-US"/>
                  </a:p>
                </c:rich>
              </c:tx>
              <c:dLblPos val="l"/>
              <c:showLegendKey val="0"/>
              <c:showVal val="1"/>
              <c:showCatName val="1"/>
              <c:showSerName val="0"/>
              <c:showPercent val="0"/>
              <c:showBubbleSize val="0"/>
            </c:dLbl>
            <c:dLbl>
              <c:idx val="3"/>
              <c:tx>
                <c:rich>
                  <a:bodyPr/>
                  <a:lstStyle/>
                  <a:p>
                    <a:r>
                      <a:rPr lang="en-US" sz="700"/>
                      <a:t>Distribution</a:t>
                    </a:r>
                    <a:endParaRPr lang="en-US"/>
                  </a:p>
                </c:rich>
              </c:tx>
              <c:dLblPos val="l"/>
              <c:showLegendKey val="0"/>
              <c:showVal val="1"/>
              <c:showCatName val="1"/>
              <c:showSerName val="0"/>
              <c:showPercent val="0"/>
              <c:showBubbleSize val="0"/>
            </c:dLbl>
            <c:dLbl>
              <c:idx val="4"/>
              <c:tx>
                <c:rich>
                  <a:bodyPr/>
                  <a:lstStyle/>
                  <a:p>
                    <a:r>
                      <a:rPr lang="en-US" sz="700"/>
                      <a:t>Other non-market services</a:t>
                    </a:r>
                    <a:endParaRPr lang="en-US"/>
                  </a:p>
                </c:rich>
              </c:tx>
              <c:dLblPos val="t"/>
              <c:showLegendKey val="0"/>
              <c:showVal val="1"/>
              <c:showCatName val="1"/>
              <c:showSerName val="0"/>
              <c:showPercent val="0"/>
              <c:showBubbleSize val="0"/>
            </c:dLbl>
            <c:dLbl>
              <c:idx val="5"/>
              <c:tx>
                <c:rich>
                  <a:bodyPr/>
                  <a:lstStyle/>
                  <a:p>
                    <a:r>
                      <a:rPr lang="en-US" sz="700"/>
                      <a:t>Manufacturing</a:t>
                    </a:r>
                    <a:endParaRPr lang="en-US"/>
                  </a:p>
                </c:rich>
              </c:tx>
              <c:dLblPos val="b"/>
              <c:showLegendKey val="0"/>
              <c:showVal val="1"/>
              <c:showCatName val="1"/>
              <c:showSerName val="0"/>
              <c:showPercent val="0"/>
              <c:showBubbleSize val="0"/>
            </c:dLbl>
            <c:dLbl>
              <c:idx val="6"/>
              <c:tx>
                <c:rich>
                  <a:bodyPr/>
                  <a:lstStyle/>
                  <a:p>
                    <a:r>
                      <a:rPr lang="en-US" sz="700"/>
                      <a:t>Finance &amp; business</a:t>
                    </a:r>
                    <a:endParaRPr lang="en-US"/>
                  </a:p>
                </c:rich>
              </c:tx>
              <c:dLblPos val="t"/>
              <c:showLegendKey val="0"/>
              <c:showVal val="1"/>
              <c:showCatName val="1"/>
              <c:showSerName val="0"/>
              <c:showPercent val="0"/>
              <c:showBubbleSize val="0"/>
            </c:dLbl>
            <c:dLbl>
              <c:idx val="7"/>
              <c:tx>
                <c:rich>
                  <a:bodyPr/>
                  <a:lstStyle/>
                  <a:p>
                    <a:r>
                      <a:rPr lang="en-US" sz="700"/>
                      <a:t>Mining</a:t>
                    </a:r>
                    <a:endParaRPr lang="en-US"/>
                  </a:p>
                </c:rich>
              </c:tx>
              <c:dLblPos val="t"/>
              <c:showLegendKey val="0"/>
              <c:showVal val="1"/>
              <c:showCatName val="1"/>
              <c:showSerName val="0"/>
              <c:showPercent val="0"/>
              <c:showBubbleSize val="0"/>
            </c:dLbl>
            <c:txPr>
              <a:bodyPr/>
              <a:lstStyle/>
              <a:p>
                <a:pPr>
                  <a:defRPr sz="700"/>
                </a:pPr>
                <a:endParaRPr lang="en-US"/>
              </a:p>
            </c:txPr>
            <c:dLblPos val="t"/>
            <c:showLegendKey val="0"/>
            <c:showVal val="1"/>
            <c:showCatName val="1"/>
            <c:showSerName val="0"/>
            <c:showPercent val="0"/>
            <c:showBubbleSize val="0"/>
            <c:showLeaderLines val="0"/>
          </c:dLbls>
          <c:xVal>
            <c:numRef>
              <c:f>'Productivity gaps1'!$E$8:$E$10</c:f>
              <c:numCache>
                <c:formatCode>#,##0.0</c:formatCode>
                <c:ptCount val="3"/>
                <c:pt idx="0">
                  <c:v>0.48099998474121103</c:v>
                </c:pt>
                <c:pt idx="1">
                  <c:v>0.85499999999999998</c:v>
                </c:pt>
                <c:pt idx="2">
                  <c:v>1</c:v>
                </c:pt>
              </c:numCache>
            </c:numRef>
          </c:xVal>
          <c:yVal>
            <c:numRef>
              <c:f>'Productivity gaps1'!$F$8:$F$10</c:f>
              <c:numCache>
                <c:formatCode>#,##0.0</c:formatCode>
                <c:ptCount val="3"/>
                <c:pt idx="0">
                  <c:v>0.4187532957692533</c:v>
                </c:pt>
                <c:pt idx="1">
                  <c:v>1.4073307471339342</c:v>
                </c:pt>
                <c:pt idx="2">
                  <c:v>1.8775031049820905</c:v>
                </c:pt>
              </c:numCache>
            </c:numRef>
          </c:yVal>
          <c:smooth val="0"/>
        </c:ser>
        <c:dLbls>
          <c:showLegendKey val="0"/>
          <c:showVal val="1"/>
          <c:showCatName val="0"/>
          <c:showSerName val="0"/>
          <c:showPercent val="0"/>
          <c:showBubbleSize val="0"/>
        </c:dLbls>
        <c:axId val="108153088"/>
        <c:axId val="118349824"/>
      </c:scatterChart>
      <c:valAx>
        <c:axId val="108153088"/>
        <c:scaling>
          <c:orientation val="minMax"/>
          <c:max val="1"/>
        </c:scaling>
        <c:delete val="0"/>
        <c:axPos val="b"/>
        <c:title>
          <c:tx>
            <c:rich>
              <a:bodyPr/>
              <a:lstStyle/>
              <a:p>
                <a:pPr>
                  <a:defRPr b="0"/>
                </a:pPr>
                <a:r>
                  <a:rPr lang="en-US" b="0"/>
                  <a:t>Cumulative share of persons engaged</a:t>
                </a:r>
              </a:p>
            </c:rich>
          </c:tx>
          <c:layout/>
          <c:overlay val="0"/>
        </c:title>
        <c:numFmt formatCode="#,##0.00" sourceLinked="0"/>
        <c:majorTickMark val="out"/>
        <c:minorTickMark val="none"/>
        <c:tickLblPos val="nextTo"/>
        <c:crossAx val="118349824"/>
        <c:crosses val="autoZero"/>
        <c:crossBetween val="midCat"/>
      </c:valAx>
      <c:valAx>
        <c:axId val="118349824"/>
        <c:scaling>
          <c:orientation val="minMax"/>
        </c:scaling>
        <c:delete val="0"/>
        <c:axPos val="l"/>
        <c:majorGridlines/>
        <c:title>
          <c:tx>
            <c:rich>
              <a:bodyPr rot="-5400000" vert="horz"/>
              <a:lstStyle/>
              <a:p>
                <a:pPr>
                  <a:defRPr b="0"/>
                </a:pPr>
                <a:r>
                  <a:rPr lang="en-US" b="0"/>
                  <a:t>Relative productivity</a:t>
                </a:r>
              </a:p>
            </c:rich>
          </c:tx>
          <c:layout/>
          <c:overlay val="0"/>
        </c:title>
        <c:numFmt formatCode="#,##0.0" sourceLinked="0"/>
        <c:majorTickMark val="out"/>
        <c:minorTickMark val="none"/>
        <c:tickLblPos val="nextTo"/>
        <c:crossAx val="108153088"/>
        <c:crosses val="autoZero"/>
        <c:crossBetween val="midCat"/>
        <c:majorUnit val="0.5"/>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areaChart>
        <c:grouping val="stacked"/>
        <c:varyColors val="0"/>
        <c:ser>
          <c:idx val="0"/>
          <c:order val="0"/>
          <c:tx>
            <c:strRef>
              <c:f>'Productivity gaps1'!$I$7</c:f>
              <c:strCache>
                <c:ptCount val="1"/>
                <c:pt idx="0">
                  <c:v>Agriculture</c:v>
                </c:pt>
              </c:strCache>
            </c:strRef>
          </c:tx>
          <c:spPr>
            <a:solidFill>
              <a:schemeClr val="accent1"/>
            </a:solidFill>
          </c:spPr>
          <c:cat>
            <c:numRef>
              <c:f>'Productivity gaps1'!$H$8:$H$18</c:f>
              <c:numCache>
                <c:formatCode>0.00</c:formatCode>
                <c:ptCount val="11"/>
                <c:pt idx="0">
                  <c:v>0</c:v>
                </c:pt>
                <c:pt idx="1">
                  <c:v>0</c:v>
                </c:pt>
                <c:pt idx="2">
                  <c:v>24.04999923706055</c:v>
                </c:pt>
                <c:pt idx="3">
                  <c:v>48.099998474121101</c:v>
                </c:pt>
                <c:pt idx="4">
                  <c:v>48.099998474121101</c:v>
                </c:pt>
                <c:pt idx="5">
                  <c:v>66.799999237060547</c:v>
                </c:pt>
                <c:pt idx="6">
                  <c:v>85.5</c:v>
                </c:pt>
                <c:pt idx="7">
                  <c:v>85.5</c:v>
                </c:pt>
                <c:pt idx="8">
                  <c:v>92.75</c:v>
                </c:pt>
                <c:pt idx="9">
                  <c:v>100</c:v>
                </c:pt>
                <c:pt idx="10">
                  <c:v>100</c:v>
                </c:pt>
              </c:numCache>
            </c:numRef>
          </c:cat>
          <c:val>
            <c:numRef>
              <c:f>'Productivity gaps1'!$I$8:$I$18</c:f>
              <c:numCache>
                <c:formatCode>#,##0.0</c:formatCode>
                <c:ptCount val="11"/>
                <c:pt idx="0" formatCode="General">
                  <c:v>0</c:v>
                </c:pt>
                <c:pt idx="1">
                  <c:v>0.4187532957692533</c:v>
                </c:pt>
                <c:pt idx="2">
                  <c:v>0.4187532957692533</c:v>
                </c:pt>
                <c:pt idx="3">
                  <c:v>0.4187532957692533</c:v>
                </c:pt>
                <c:pt idx="4" formatCode="General">
                  <c:v>0</c:v>
                </c:pt>
              </c:numCache>
            </c:numRef>
          </c:val>
        </c:ser>
        <c:ser>
          <c:idx val="1"/>
          <c:order val="1"/>
          <c:tx>
            <c:strRef>
              <c:f>'Productivity gaps1'!$J$7</c:f>
              <c:strCache>
                <c:ptCount val="1"/>
                <c:pt idx="0">
                  <c:v>Services</c:v>
                </c:pt>
              </c:strCache>
            </c:strRef>
          </c:tx>
          <c:spPr>
            <a:solidFill>
              <a:schemeClr val="accent6"/>
            </a:solidFill>
          </c:spPr>
          <c:cat>
            <c:numRef>
              <c:f>'Productivity gaps1'!$H$8:$H$18</c:f>
              <c:numCache>
                <c:formatCode>0.00</c:formatCode>
                <c:ptCount val="11"/>
                <c:pt idx="0">
                  <c:v>0</c:v>
                </c:pt>
                <c:pt idx="1">
                  <c:v>0</c:v>
                </c:pt>
                <c:pt idx="2">
                  <c:v>24.04999923706055</c:v>
                </c:pt>
                <c:pt idx="3">
                  <c:v>48.099998474121101</c:v>
                </c:pt>
                <c:pt idx="4">
                  <c:v>48.099998474121101</c:v>
                </c:pt>
                <c:pt idx="5">
                  <c:v>66.799999237060547</c:v>
                </c:pt>
                <c:pt idx="6">
                  <c:v>85.5</c:v>
                </c:pt>
                <c:pt idx="7">
                  <c:v>85.5</c:v>
                </c:pt>
                <c:pt idx="8">
                  <c:v>92.75</c:v>
                </c:pt>
                <c:pt idx="9">
                  <c:v>100</c:v>
                </c:pt>
                <c:pt idx="10">
                  <c:v>100</c:v>
                </c:pt>
              </c:numCache>
            </c:numRef>
          </c:cat>
          <c:val>
            <c:numRef>
              <c:f>'Productivity gaps1'!$J$8:$J$18</c:f>
              <c:numCache>
                <c:formatCode>General</c:formatCode>
                <c:ptCount val="11"/>
                <c:pt idx="3">
                  <c:v>0</c:v>
                </c:pt>
                <c:pt idx="4" formatCode="#,##0.0">
                  <c:v>1.4073307471339342</c:v>
                </c:pt>
                <c:pt idx="5" formatCode="#,##0.0">
                  <c:v>1.4073307471339342</c:v>
                </c:pt>
                <c:pt idx="6" formatCode="#,##0.0">
                  <c:v>1.4073307471339342</c:v>
                </c:pt>
                <c:pt idx="7">
                  <c:v>0</c:v>
                </c:pt>
              </c:numCache>
            </c:numRef>
          </c:val>
        </c:ser>
        <c:ser>
          <c:idx val="2"/>
          <c:order val="2"/>
          <c:tx>
            <c:strRef>
              <c:f>'Productivity gaps1'!$K$7</c:f>
              <c:strCache>
                <c:ptCount val="1"/>
                <c:pt idx="0">
                  <c:v>Industry</c:v>
                </c:pt>
              </c:strCache>
            </c:strRef>
          </c:tx>
          <c:spPr>
            <a:solidFill>
              <a:schemeClr val="bg1">
                <a:lumMod val="75000"/>
              </a:schemeClr>
            </a:solidFill>
          </c:spPr>
          <c:cat>
            <c:numRef>
              <c:f>'Productivity gaps1'!$H$8:$H$18</c:f>
              <c:numCache>
                <c:formatCode>0.00</c:formatCode>
                <c:ptCount val="11"/>
                <c:pt idx="0">
                  <c:v>0</c:v>
                </c:pt>
                <c:pt idx="1">
                  <c:v>0</c:v>
                </c:pt>
                <c:pt idx="2">
                  <c:v>24.04999923706055</c:v>
                </c:pt>
                <c:pt idx="3">
                  <c:v>48.099998474121101</c:v>
                </c:pt>
                <c:pt idx="4">
                  <c:v>48.099998474121101</c:v>
                </c:pt>
                <c:pt idx="5">
                  <c:v>66.799999237060547</c:v>
                </c:pt>
                <c:pt idx="6">
                  <c:v>85.5</c:v>
                </c:pt>
                <c:pt idx="7">
                  <c:v>85.5</c:v>
                </c:pt>
                <c:pt idx="8">
                  <c:v>92.75</c:v>
                </c:pt>
                <c:pt idx="9">
                  <c:v>100</c:v>
                </c:pt>
                <c:pt idx="10">
                  <c:v>100</c:v>
                </c:pt>
              </c:numCache>
            </c:numRef>
          </c:cat>
          <c:val>
            <c:numRef>
              <c:f>'Productivity gaps1'!$K$8:$K$18</c:f>
              <c:numCache>
                <c:formatCode>General</c:formatCode>
                <c:ptCount val="11"/>
                <c:pt idx="6">
                  <c:v>0</c:v>
                </c:pt>
                <c:pt idx="7" formatCode="#,##0.0">
                  <c:v>1.8775031049820905</c:v>
                </c:pt>
                <c:pt idx="8" formatCode="#,##0.0">
                  <c:v>1.8775031049820905</c:v>
                </c:pt>
                <c:pt idx="9" formatCode="#,##0.0">
                  <c:v>1.8775031049820905</c:v>
                </c:pt>
                <c:pt idx="10">
                  <c:v>0</c:v>
                </c:pt>
              </c:numCache>
            </c:numRef>
          </c:val>
        </c:ser>
        <c:dLbls>
          <c:showLegendKey val="0"/>
          <c:showVal val="0"/>
          <c:showCatName val="0"/>
          <c:showSerName val="0"/>
          <c:showPercent val="0"/>
          <c:showBubbleSize val="0"/>
        </c:dLbls>
        <c:axId val="134170112"/>
        <c:axId val="134248320"/>
      </c:areaChart>
      <c:dateAx>
        <c:axId val="134170112"/>
        <c:scaling>
          <c:orientation val="minMax"/>
          <c:max val="101"/>
        </c:scaling>
        <c:delete val="0"/>
        <c:axPos val="b"/>
        <c:title>
          <c:tx>
            <c:rich>
              <a:bodyPr/>
              <a:lstStyle/>
              <a:p>
                <a:pPr>
                  <a:defRPr b="0"/>
                </a:pPr>
                <a:r>
                  <a:rPr lang="en-US" b="0"/>
                  <a:t>Cumulative share of total employment (%)</a:t>
                </a:r>
              </a:p>
            </c:rich>
          </c:tx>
          <c:layout/>
          <c:overlay val="0"/>
        </c:title>
        <c:numFmt formatCode="0" sourceLinked="0"/>
        <c:majorTickMark val="out"/>
        <c:minorTickMark val="none"/>
        <c:tickLblPos val="nextTo"/>
        <c:crossAx val="134248320"/>
        <c:crosses val="autoZero"/>
        <c:auto val="0"/>
        <c:lblOffset val="100"/>
        <c:baseTimeUnit val="days"/>
        <c:majorUnit val="10"/>
        <c:majorTimeUnit val="days"/>
      </c:dateAx>
      <c:valAx>
        <c:axId val="134248320"/>
        <c:scaling>
          <c:orientation val="minMax"/>
        </c:scaling>
        <c:delete val="0"/>
        <c:axPos val="l"/>
        <c:majorGridlines/>
        <c:title>
          <c:tx>
            <c:rich>
              <a:bodyPr rot="-5400000" vert="horz"/>
              <a:lstStyle/>
              <a:p>
                <a:pPr>
                  <a:defRPr b="0"/>
                </a:pPr>
                <a:r>
                  <a:rPr lang="en-US" b="0"/>
                  <a:t>Relative productivity</a:t>
                </a:r>
              </a:p>
            </c:rich>
          </c:tx>
          <c:layout/>
          <c:overlay val="0"/>
        </c:title>
        <c:numFmt formatCode="General" sourceLinked="1"/>
        <c:majorTickMark val="out"/>
        <c:minorTickMark val="none"/>
        <c:tickLblPos val="nextTo"/>
        <c:crossAx val="134170112"/>
        <c:crosses val="autoZero"/>
        <c:crossBetween val="midCat"/>
      </c:valAx>
    </c:plotArea>
    <c:legend>
      <c:legendPos val="r"/>
      <c:layout/>
      <c:overlay val="0"/>
    </c:legend>
    <c:plotVisOnly val="1"/>
    <c:dispBlanksAs val="zero"/>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1991-2000</a:t>
            </a:r>
          </a:p>
        </c:rich>
      </c:tx>
      <c:layout/>
      <c:overlay val="0"/>
    </c:title>
    <c:autoTitleDeleted val="0"/>
    <c:plotArea>
      <c:layout/>
      <c:bubbleChart>
        <c:varyColors val="0"/>
        <c:ser>
          <c:idx val="0"/>
          <c:order val="0"/>
          <c:tx>
            <c:v>Agriculture</c:v>
          </c:tx>
          <c:spPr>
            <a:solidFill>
              <a:srgbClr val="13CF44"/>
            </a:solidFill>
          </c:spPr>
          <c:invertIfNegative val="0"/>
          <c:xVal>
            <c:numRef>
              <c:f>'Rel. prod. cf employment2'!$B$6</c:f>
              <c:numCache>
                <c:formatCode>#,##0.0_ ;\-#,##0.0\ </c:formatCode>
                <c:ptCount val="1"/>
                <c:pt idx="0">
                  <c:v>-1.6144860300592683</c:v>
                </c:pt>
              </c:numCache>
            </c:numRef>
          </c:xVal>
          <c:yVal>
            <c:numRef>
              <c:f>'Rel. prod. cf employment2'!$C$6</c:f>
              <c:numCache>
                <c:formatCode>#,##0.0_ ;\-#,##0.0\ </c:formatCode>
                <c:ptCount val="1"/>
                <c:pt idx="0">
                  <c:v>0.37139013591135717</c:v>
                </c:pt>
              </c:numCache>
            </c:numRef>
          </c:yVal>
          <c:bubbleSize>
            <c:numRef>
              <c:f>'Rel. prod. cf employment2'!$E$6</c:f>
              <c:numCache>
                <c:formatCode>#,##0_ ;\-#,##0\ </c:formatCode>
                <c:ptCount val="1"/>
                <c:pt idx="0">
                  <c:v>33921</c:v>
                </c:pt>
              </c:numCache>
            </c:numRef>
          </c:bubbleSize>
          <c:bubble3D val="1"/>
        </c:ser>
        <c:ser>
          <c:idx val="1"/>
          <c:order val="1"/>
          <c:tx>
            <c:v>Mining &amp; utilities</c:v>
          </c:tx>
          <c:spPr>
            <a:solidFill>
              <a:srgbClr val="000000"/>
            </a:solidFill>
            <a:ln w="25400">
              <a:noFill/>
            </a:ln>
          </c:spPr>
          <c:invertIfNegative val="0"/>
          <c:xVal>
            <c:numRef>
              <c:f>'Rel. prod. cf employment2'!$B$7</c:f>
              <c:numCache>
                <c:formatCode>#,##0.0_ ;\-#,##0.0\ </c:formatCode>
                <c:ptCount val="1"/>
                <c:pt idx="0">
                  <c:v>0.19119180425105342</c:v>
                </c:pt>
              </c:numCache>
            </c:numRef>
          </c:xVal>
          <c:yVal>
            <c:numRef>
              <c:f>'Rel. prod. cf employment2'!$C$7</c:f>
              <c:numCache>
                <c:formatCode>#,##0.0_ ;\-#,##0.0\ </c:formatCode>
                <c:ptCount val="1"/>
                <c:pt idx="0">
                  <c:v>3.06608990355558</c:v>
                </c:pt>
              </c:numCache>
            </c:numRef>
          </c:yVal>
          <c:bubbleSize>
            <c:numRef>
              <c:f>'Rel. prod. cf employment2'!$E$7</c:f>
              <c:numCache>
                <c:formatCode>#,##0_ ;\-#,##0\ </c:formatCode>
                <c:ptCount val="1"/>
                <c:pt idx="0">
                  <c:v>492</c:v>
                </c:pt>
              </c:numCache>
            </c:numRef>
          </c:bubbleSize>
          <c:bubble3D val="1"/>
        </c:ser>
        <c:ser>
          <c:idx val="2"/>
          <c:order val="2"/>
          <c:tx>
            <c:v>Manufacturing</c:v>
          </c:tx>
          <c:spPr>
            <a:solidFill>
              <a:srgbClr val="CC6600"/>
            </a:solidFill>
            <a:ln w="25400">
              <a:noFill/>
            </a:ln>
          </c:spPr>
          <c:invertIfNegative val="0"/>
          <c:xVal>
            <c:numRef>
              <c:f>'Rel. prod. cf employment2'!$B$8</c:f>
              <c:numCache>
                <c:formatCode>#,##0.0_ ;\-#,##0.0\ </c:formatCode>
                <c:ptCount val="1"/>
                <c:pt idx="0">
                  <c:v>-3.8627751547049343</c:v>
                </c:pt>
              </c:numCache>
            </c:numRef>
          </c:xVal>
          <c:yVal>
            <c:numRef>
              <c:f>'Rel. prod. cf employment2'!$C$8</c:f>
              <c:numCache>
                <c:formatCode>#,##0.0_ ;\-#,##0.0\ </c:formatCode>
                <c:ptCount val="1"/>
                <c:pt idx="0">
                  <c:v>2.0764025455274329</c:v>
                </c:pt>
              </c:numCache>
            </c:numRef>
          </c:yVal>
          <c:bubbleSize>
            <c:numRef>
              <c:f>'Rel. prod. cf employment2'!$E$8</c:f>
              <c:numCache>
                <c:formatCode>#,##0_ ;\-#,##0\ </c:formatCode>
                <c:ptCount val="1"/>
                <c:pt idx="0">
                  <c:v>3988</c:v>
                </c:pt>
              </c:numCache>
            </c:numRef>
          </c:bubbleSize>
          <c:bubble3D val="1"/>
        </c:ser>
        <c:ser>
          <c:idx val="4"/>
          <c:order val="3"/>
          <c:tx>
            <c:v>Wholesale, retail, hotels</c:v>
          </c:tx>
          <c:spPr>
            <a:solidFill>
              <a:srgbClr val="6666FF"/>
            </a:solidFill>
            <a:ln w="25400">
              <a:noFill/>
            </a:ln>
          </c:spPr>
          <c:invertIfNegative val="0"/>
          <c:xVal>
            <c:numRef>
              <c:f>'Rel. prod. cf employment2'!$B$10</c:f>
              <c:numCache>
                <c:formatCode>#,##0.0_ ;\-#,##0.0\ </c:formatCode>
                <c:ptCount val="1"/>
                <c:pt idx="0">
                  <c:v>1.5598227963197537</c:v>
                </c:pt>
              </c:numCache>
            </c:numRef>
          </c:xVal>
          <c:yVal>
            <c:numRef>
              <c:f>'Rel. prod. cf employment2'!$C$10</c:f>
              <c:numCache>
                <c:formatCode>#,##0.0_ ;\-#,##0.0\ </c:formatCode>
                <c:ptCount val="1"/>
                <c:pt idx="0">
                  <c:v>0.94065391824854772</c:v>
                </c:pt>
              </c:numCache>
            </c:numRef>
          </c:yVal>
          <c:bubbleSize>
            <c:numRef>
              <c:f>'Rel. prod. cf employment2'!$E$10</c:f>
              <c:numCache>
                <c:formatCode>#,##0_ ;\-#,##0\ </c:formatCode>
                <c:ptCount val="1"/>
                <c:pt idx="0">
                  <c:v>8057</c:v>
                </c:pt>
              </c:numCache>
            </c:numRef>
          </c:bubbleSize>
          <c:bubble3D val="1"/>
        </c:ser>
        <c:ser>
          <c:idx val="5"/>
          <c:order val="4"/>
          <c:tx>
            <c:v>Transport, storage, comms</c:v>
          </c:tx>
          <c:spPr>
            <a:solidFill>
              <a:srgbClr val="66FFFF"/>
            </a:solidFill>
            <a:ln w="25400">
              <a:noFill/>
            </a:ln>
          </c:spPr>
          <c:invertIfNegative val="0"/>
          <c:xVal>
            <c:numRef>
              <c:f>'Rel. prod. cf employment2'!$B$11</c:f>
              <c:numCache>
                <c:formatCode>#,##0.0_ ;\-#,##0.0\ </c:formatCode>
                <c:ptCount val="1"/>
                <c:pt idx="0">
                  <c:v>1.6525363035399194</c:v>
                </c:pt>
              </c:numCache>
            </c:numRef>
          </c:xVal>
          <c:yVal>
            <c:numRef>
              <c:f>'Rel. prod. cf employment2'!$C$11</c:f>
              <c:numCache>
                <c:formatCode>#,##0.0_ ;\-#,##0.0\ </c:formatCode>
                <c:ptCount val="1"/>
                <c:pt idx="0">
                  <c:v>2.1252039791975412</c:v>
                </c:pt>
              </c:numCache>
            </c:numRef>
          </c:yVal>
          <c:bubbleSize>
            <c:numRef>
              <c:f>'Rel. prod. cf employment2'!$E$11</c:f>
              <c:numCache>
                <c:formatCode>#,##0_ ;\-#,##0\ </c:formatCode>
                <c:ptCount val="1"/>
                <c:pt idx="0">
                  <c:v>2622</c:v>
                </c:pt>
              </c:numCache>
            </c:numRef>
          </c:bubbleSize>
          <c:bubble3D val="1"/>
        </c:ser>
        <c:ser>
          <c:idx val="6"/>
          <c:order val="5"/>
          <c:tx>
            <c:v>Other</c:v>
          </c:tx>
          <c:spPr>
            <a:solidFill>
              <a:srgbClr val="FF00FF"/>
            </a:solidFill>
            <a:ln w="25400">
              <a:noFill/>
            </a:ln>
          </c:spPr>
          <c:invertIfNegative val="0"/>
          <c:xVal>
            <c:numRef>
              <c:f>'Rel. prod. cf employment2'!$B$12</c:f>
              <c:numCache>
                <c:formatCode>#,##0.0_ ;\-#,##0.0\ </c:formatCode>
                <c:ptCount val="1"/>
                <c:pt idx="0">
                  <c:v>0.98230740474880562</c:v>
                </c:pt>
              </c:numCache>
            </c:numRef>
          </c:xVal>
          <c:yVal>
            <c:numRef>
              <c:f>'Rel. prod. cf employment2'!$C$12</c:f>
              <c:numCache>
                <c:formatCode>#,##0.0_ ;\-#,##0.0\ </c:formatCode>
                <c:ptCount val="1"/>
                <c:pt idx="0">
                  <c:v>2.6902232923569165</c:v>
                </c:pt>
              </c:numCache>
            </c:numRef>
          </c:yVal>
          <c:bubbleSize>
            <c:numRef>
              <c:f>'Rel. prod. cf employment2'!$E$12</c:f>
              <c:numCache>
                <c:formatCode>#,##0_ ;\-#,##0\ </c:formatCode>
                <c:ptCount val="1"/>
                <c:pt idx="0">
                  <c:v>6819</c:v>
                </c:pt>
              </c:numCache>
            </c:numRef>
          </c:bubbleSize>
          <c:bubble3D val="1"/>
        </c:ser>
        <c:ser>
          <c:idx val="3"/>
          <c:order val="6"/>
          <c:tx>
            <c:v>Construction</c:v>
          </c:tx>
          <c:spPr>
            <a:solidFill>
              <a:srgbClr val="FFFF00"/>
            </a:solidFill>
            <a:ln w="25400">
              <a:noFill/>
            </a:ln>
          </c:spPr>
          <c:invertIfNegative val="0"/>
          <c:xVal>
            <c:numRef>
              <c:f>'Rel. prod. cf employment2'!$B$9</c:f>
              <c:numCache>
                <c:formatCode>#,##0.0_ ;\-#,##0.0\ </c:formatCode>
                <c:ptCount val="1"/>
                <c:pt idx="0">
                  <c:v>1.0914028759046732</c:v>
                </c:pt>
              </c:numCache>
            </c:numRef>
          </c:xVal>
          <c:yVal>
            <c:numRef>
              <c:f>'Rel. prod. cf employment2'!$C$9</c:f>
              <c:numCache>
                <c:formatCode>#,##0.0_ ;\-#,##0.0\ </c:formatCode>
                <c:ptCount val="1"/>
                <c:pt idx="0">
                  <c:v>2.7577153725124641</c:v>
                </c:pt>
              </c:numCache>
            </c:numRef>
          </c:yVal>
          <c:bubbleSize>
            <c:numRef>
              <c:f>'Rel. prod. cf employment2'!$E$9</c:f>
              <c:numCache>
                <c:formatCode>#,##0_ ;\-#,##0\ </c:formatCode>
                <c:ptCount val="1"/>
                <c:pt idx="0">
                  <c:v>1147</c:v>
                </c:pt>
              </c:numCache>
            </c:numRef>
          </c:bubbleSize>
          <c:bubble3D val="1"/>
        </c:ser>
        <c:dLbls>
          <c:showLegendKey val="0"/>
          <c:showVal val="0"/>
          <c:showCatName val="0"/>
          <c:showSerName val="0"/>
          <c:showPercent val="0"/>
          <c:showBubbleSize val="0"/>
        </c:dLbls>
        <c:bubbleScale val="100"/>
        <c:showNegBubbles val="0"/>
        <c:axId val="195603072"/>
        <c:axId val="195605248"/>
      </c:bubbleChart>
      <c:valAx>
        <c:axId val="195603072"/>
        <c:scaling>
          <c:orientation val="minMax"/>
        </c:scaling>
        <c:delete val="0"/>
        <c:axPos val="b"/>
        <c:title>
          <c:tx>
            <c:rich>
              <a:bodyPr/>
              <a:lstStyle/>
              <a:p>
                <a:pPr>
                  <a:defRPr sz="800" b="0"/>
                </a:pPr>
                <a:r>
                  <a:rPr lang="en-US" sz="800" b="0"/>
                  <a:t>Percentage point change in employment</a:t>
                </a:r>
                <a:r>
                  <a:rPr lang="en-US" sz="800" b="0" baseline="0"/>
                  <a:t> share</a:t>
                </a:r>
                <a:r>
                  <a:rPr lang="en-US" sz="800" b="0"/>
                  <a:t>, 1991-2000</a:t>
                </a:r>
              </a:p>
            </c:rich>
          </c:tx>
          <c:layout/>
          <c:overlay val="0"/>
        </c:title>
        <c:numFmt formatCode="#,##0.0_ ;\-#,##0.0\ " sourceLinked="1"/>
        <c:majorTickMark val="out"/>
        <c:minorTickMark val="none"/>
        <c:tickLblPos val="low"/>
        <c:crossAx val="195605248"/>
        <c:crosses val="autoZero"/>
        <c:crossBetween val="midCat"/>
      </c:valAx>
      <c:valAx>
        <c:axId val="195605248"/>
        <c:scaling>
          <c:orientation val="minMax"/>
        </c:scaling>
        <c:delete val="0"/>
        <c:axPos val="l"/>
        <c:majorGridlines/>
        <c:title>
          <c:tx>
            <c:rich>
              <a:bodyPr rot="-5400000" vert="horz"/>
              <a:lstStyle/>
              <a:p>
                <a:pPr>
                  <a:defRPr sz="800" b="0"/>
                </a:pPr>
                <a:r>
                  <a:rPr lang="en-US" sz="800" b="0"/>
                  <a:t>Relative productivity level, 2000</a:t>
                </a:r>
              </a:p>
            </c:rich>
          </c:tx>
          <c:layout/>
          <c:overlay val="0"/>
        </c:title>
        <c:numFmt formatCode="#,##0.0_ ;\-#,##0.0\ " sourceLinked="1"/>
        <c:majorTickMark val="out"/>
        <c:minorTickMark val="none"/>
        <c:tickLblPos val="low"/>
        <c:crossAx val="195603072"/>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2000-05</a:t>
            </a:r>
          </a:p>
        </c:rich>
      </c:tx>
      <c:layout/>
      <c:overlay val="0"/>
    </c:title>
    <c:autoTitleDeleted val="0"/>
    <c:plotArea>
      <c:layout/>
      <c:bubbleChart>
        <c:varyColors val="0"/>
        <c:ser>
          <c:idx val="0"/>
          <c:order val="0"/>
          <c:tx>
            <c:v>Agriculture</c:v>
          </c:tx>
          <c:spPr>
            <a:solidFill>
              <a:srgbClr val="13CF44"/>
            </a:solidFill>
          </c:spPr>
          <c:invertIfNegative val="0"/>
          <c:xVal>
            <c:numRef>
              <c:f>'Rel. prod. cf employment2'!$B$23</c:f>
              <c:numCache>
                <c:formatCode>#,##0.0_ ;\-#,##0.0\ </c:formatCode>
                <c:ptCount val="1"/>
                <c:pt idx="0">
                  <c:v>-11.40871268153353</c:v>
                </c:pt>
              </c:numCache>
            </c:numRef>
          </c:xVal>
          <c:yVal>
            <c:numRef>
              <c:f>'Rel. prod. cf employment2'!$C$23</c:f>
              <c:numCache>
                <c:formatCode>#,##0.0_ ;\-#,##0.0\ </c:formatCode>
                <c:ptCount val="1"/>
                <c:pt idx="0">
                  <c:v>0.40084196402426631</c:v>
                </c:pt>
              </c:numCache>
            </c:numRef>
          </c:yVal>
          <c:bubbleSize>
            <c:numRef>
              <c:f>'Rel. prod. cf employment2'!$E$23</c:f>
              <c:numCache>
                <c:formatCode>#,##0_ ;\-#,##0\ </c:formatCode>
                <c:ptCount val="1"/>
                <c:pt idx="0">
                  <c:v>30568</c:v>
                </c:pt>
              </c:numCache>
            </c:numRef>
          </c:bubbleSize>
          <c:bubble3D val="1"/>
        </c:ser>
        <c:ser>
          <c:idx val="1"/>
          <c:order val="1"/>
          <c:tx>
            <c:v>Mining &amp; utilities</c:v>
          </c:tx>
          <c:spPr>
            <a:solidFill>
              <a:srgbClr val="000000"/>
            </a:solidFill>
            <a:ln w="25400">
              <a:noFill/>
            </a:ln>
          </c:spPr>
          <c:invertIfNegative val="0"/>
          <c:xVal>
            <c:numRef>
              <c:f>'Rel. prod. cf employment2'!$B$24</c:f>
              <c:numCache>
                <c:formatCode>#,##0.0_ ;\-#,##0.0\ </c:formatCode>
                <c:ptCount val="1"/>
                <c:pt idx="0">
                  <c:v>-0.56220405988326272</c:v>
                </c:pt>
              </c:numCache>
            </c:numRef>
          </c:xVal>
          <c:yVal>
            <c:numRef>
              <c:f>'Rel. prod. cf employment2'!$C$24</c:f>
              <c:numCache>
                <c:formatCode>#,##0.0_ ;\-#,##0.0\ </c:formatCode>
                <c:ptCount val="1"/>
                <c:pt idx="0">
                  <c:v>9.8870322301853069</c:v>
                </c:pt>
              </c:numCache>
            </c:numRef>
          </c:yVal>
          <c:bubbleSize>
            <c:numRef>
              <c:f>'Rel. prod. cf employment2'!$E$24</c:f>
              <c:numCache>
                <c:formatCode>#,##0_ ;\-#,##0\ </c:formatCode>
                <c:ptCount val="1"/>
                <c:pt idx="0">
                  <c:v>191</c:v>
                </c:pt>
              </c:numCache>
            </c:numRef>
          </c:bubbleSize>
          <c:bubble3D val="1"/>
        </c:ser>
        <c:ser>
          <c:idx val="2"/>
          <c:order val="2"/>
          <c:tx>
            <c:v>Manufacturing</c:v>
          </c:tx>
          <c:spPr>
            <a:solidFill>
              <a:srgbClr val="CC6600"/>
            </a:solidFill>
            <a:ln w="25400">
              <a:noFill/>
            </a:ln>
          </c:spPr>
          <c:invertIfNegative val="0"/>
          <c:xVal>
            <c:numRef>
              <c:f>'Rel. prod. cf employment2'!$B$25</c:f>
              <c:numCache>
                <c:formatCode>#,##0.0_ ;\-#,##0.0\ </c:formatCode>
                <c:ptCount val="1"/>
                <c:pt idx="0">
                  <c:v>3.997643247334036</c:v>
                </c:pt>
              </c:numCache>
            </c:numRef>
          </c:xVal>
          <c:yVal>
            <c:numRef>
              <c:f>'Rel. prod. cf employment2'!$C$25</c:f>
              <c:numCache>
                <c:formatCode>#,##0.0_ ;\-#,##0.0\ </c:formatCode>
                <c:ptCount val="1"/>
                <c:pt idx="0">
                  <c:v>1.4179035023705764</c:v>
                </c:pt>
              </c:numCache>
            </c:numRef>
          </c:yVal>
          <c:bubbleSize>
            <c:numRef>
              <c:f>'Rel. prod. cf employment2'!$E$25</c:f>
              <c:numCache>
                <c:formatCode>#,##0_ ;\-#,##0\ </c:formatCode>
                <c:ptCount val="1"/>
                <c:pt idx="0">
                  <c:v>6990</c:v>
                </c:pt>
              </c:numCache>
            </c:numRef>
          </c:bubbleSize>
          <c:bubble3D val="1"/>
        </c:ser>
        <c:ser>
          <c:idx val="4"/>
          <c:order val="3"/>
          <c:tx>
            <c:v>Wholesale, retail, hotels</c:v>
          </c:tx>
          <c:spPr>
            <a:solidFill>
              <a:srgbClr val="6666FF"/>
            </a:solidFill>
            <a:ln w="25400">
              <a:noFill/>
            </a:ln>
          </c:spPr>
          <c:invertIfNegative val="0"/>
          <c:xVal>
            <c:numRef>
              <c:f>'Rel. prod. cf employment2'!$B$27</c:f>
              <c:numCache>
                <c:formatCode>#,##0.0_ ;\-#,##0.0\ </c:formatCode>
                <c:ptCount val="1"/>
                <c:pt idx="0">
                  <c:v>2.3590494518656229</c:v>
                </c:pt>
              </c:numCache>
            </c:numRef>
          </c:xVal>
          <c:yVal>
            <c:numRef>
              <c:f>'Rel. prod. cf employment2'!$C$27</c:f>
              <c:numCache>
                <c:formatCode>#,##0.0_ ;\-#,##0.0\ </c:formatCode>
                <c:ptCount val="1"/>
                <c:pt idx="0">
                  <c:v>0.85441810386112693</c:v>
                </c:pt>
              </c:numCache>
            </c:numRef>
          </c:yVal>
          <c:bubbleSize>
            <c:numRef>
              <c:f>'Rel. prod. cf employment2'!$E$27</c:f>
              <c:numCache>
                <c:formatCode>#,##0_ ;\-#,##0\ </c:formatCode>
                <c:ptCount val="1"/>
                <c:pt idx="0">
                  <c:v>10485</c:v>
                </c:pt>
              </c:numCache>
            </c:numRef>
          </c:bubbleSize>
          <c:bubble3D val="1"/>
        </c:ser>
        <c:ser>
          <c:idx val="5"/>
          <c:order val="4"/>
          <c:tx>
            <c:v>Transport, storage, comms</c:v>
          </c:tx>
          <c:spPr>
            <a:solidFill>
              <a:srgbClr val="66FFFF"/>
            </a:solidFill>
            <a:ln w="25400">
              <a:noFill/>
            </a:ln>
          </c:spPr>
          <c:invertIfNegative val="0"/>
          <c:xVal>
            <c:numRef>
              <c:f>'Rel. prod. cf employment2'!$B$28</c:f>
              <c:numCache>
                <c:formatCode>#,##0.0_ ;\-#,##0.0\ </c:formatCode>
                <c:ptCount val="1"/>
                <c:pt idx="0">
                  <c:v>3.7952077466520491</c:v>
                </c:pt>
              </c:numCache>
            </c:numRef>
          </c:xVal>
          <c:yVal>
            <c:numRef>
              <c:f>'Rel. prod. cf employment2'!$C$28</c:f>
              <c:numCache>
                <c:formatCode>#,##0.0_ ;\-#,##0.0\ </c:formatCode>
                <c:ptCount val="1"/>
                <c:pt idx="0">
                  <c:v>1.2642792847186601</c:v>
                </c:pt>
              </c:numCache>
            </c:numRef>
          </c:yVal>
          <c:bubbleSize>
            <c:numRef>
              <c:f>'Rel. prod. cf employment2'!$E$28</c:f>
              <c:numCache>
                <c:formatCode>#,##0_ ;\-#,##0\ </c:formatCode>
                <c:ptCount val="1"/>
                <c:pt idx="0">
                  <c:v>5338</c:v>
                </c:pt>
              </c:numCache>
            </c:numRef>
          </c:bubbleSize>
          <c:bubble3D val="1"/>
        </c:ser>
        <c:ser>
          <c:idx val="6"/>
          <c:order val="5"/>
          <c:tx>
            <c:v>Other</c:v>
          </c:tx>
          <c:spPr>
            <a:solidFill>
              <a:srgbClr val="FF00FF"/>
            </a:solidFill>
            <a:ln w="25400">
              <a:noFill/>
            </a:ln>
          </c:spPr>
          <c:invertIfNegative val="0"/>
          <c:xVal>
            <c:numRef>
              <c:f>'Rel. prod. cf employment2'!$B$29</c:f>
              <c:numCache>
                <c:formatCode>#,##0.0_ ;\-#,##0.0\ </c:formatCode>
                <c:ptCount val="1"/>
                <c:pt idx="0">
                  <c:v>0.63216445719423398</c:v>
                </c:pt>
              </c:numCache>
            </c:numRef>
          </c:xVal>
          <c:yVal>
            <c:numRef>
              <c:f>'Rel. prod. cf employment2'!$C$29</c:f>
              <c:numCache>
                <c:formatCode>#,##0.0_ ;\-#,##0.0\ </c:formatCode>
                <c:ptCount val="1"/>
                <c:pt idx="0">
                  <c:v>2.4711960150658685</c:v>
                </c:pt>
              </c:numCache>
            </c:numRef>
          </c:yVal>
          <c:bubbleSize>
            <c:numRef>
              <c:f>'Rel. prod. cf employment2'!$E$29</c:f>
              <c:numCache>
                <c:formatCode>#,##0_ ;\-#,##0\ </c:formatCode>
                <c:ptCount val="1"/>
                <c:pt idx="0">
                  <c:v>8006</c:v>
                </c:pt>
              </c:numCache>
            </c:numRef>
          </c:bubbleSize>
          <c:bubble3D val="1"/>
        </c:ser>
        <c:ser>
          <c:idx val="3"/>
          <c:order val="6"/>
          <c:tx>
            <c:v>Construction</c:v>
          </c:tx>
          <c:spPr>
            <a:solidFill>
              <a:srgbClr val="FFFF00"/>
            </a:solidFill>
            <a:ln w="25400">
              <a:noFill/>
            </a:ln>
          </c:spPr>
          <c:invertIfNegative val="0"/>
          <c:xVal>
            <c:numRef>
              <c:f>'Rel. prod. cf employment2'!$B$26</c:f>
              <c:numCache>
                <c:formatCode>#,##0.0_ ;\-#,##0.0\ </c:formatCode>
                <c:ptCount val="1"/>
                <c:pt idx="0">
                  <c:v>1.1868518383708491</c:v>
                </c:pt>
              </c:numCache>
            </c:numRef>
          </c:xVal>
          <c:yVal>
            <c:numRef>
              <c:f>'Rel. prod. cf employment2'!$C$26</c:f>
              <c:numCache>
                <c:formatCode>#,##0.0_ ;\-#,##0.0\ </c:formatCode>
                <c:ptCount val="1"/>
                <c:pt idx="0">
                  <c:v>1.9999027869916606</c:v>
                </c:pt>
              </c:numCache>
            </c:numRef>
          </c:yVal>
          <c:bubbleSize>
            <c:numRef>
              <c:f>'Rel. prod. cf employment2'!$E$26</c:f>
              <c:numCache>
                <c:formatCode>#,##0_ ;\-#,##0\ </c:formatCode>
                <c:ptCount val="1"/>
                <c:pt idx="0">
                  <c:v>2034</c:v>
                </c:pt>
              </c:numCache>
            </c:numRef>
          </c:bubbleSize>
          <c:bubble3D val="1"/>
        </c:ser>
        <c:dLbls>
          <c:showLegendKey val="0"/>
          <c:showVal val="0"/>
          <c:showCatName val="0"/>
          <c:showSerName val="0"/>
          <c:showPercent val="0"/>
          <c:showBubbleSize val="0"/>
        </c:dLbls>
        <c:bubbleScale val="100"/>
        <c:showNegBubbles val="0"/>
        <c:axId val="210090240"/>
        <c:axId val="210190720"/>
      </c:bubbleChart>
      <c:valAx>
        <c:axId val="210090240"/>
        <c:scaling>
          <c:orientation val="minMax"/>
        </c:scaling>
        <c:delete val="0"/>
        <c:axPos val="b"/>
        <c:title>
          <c:tx>
            <c:rich>
              <a:bodyPr/>
              <a:lstStyle/>
              <a:p>
                <a:pPr>
                  <a:defRPr sz="800" b="0"/>
                </a:pPr>
                <a:r>
                  <a:rPr lang="en-US" sz="800" b="0"/>
                  <a:t>Percentage point change in employment share, 2000-05</a:t>
                </a:r>
              </a:p>
            </c:rich>
          </c:tx>
          <c:layout/>
          <c:overlay val="0"/>
        </c:title>
        <c:numFmt formatCode="#,##0.0_ ;\-#,##0.0\ " sourceLinked="1"/>
        <c:majorTickMark val="out"/>
        <c:minorTickMark val="none"/>
        <c:tickLblPos val="low"/>
        <c:crossAx val="210190720"/>
        <c:crosses val="autoZero"/>
        <c:crossBetween val="midCat"/>
      </c:valAx>
      <c:valAx>
        <c:axId val="210190720"/>
        <c:scaling>
          <c:orientation val="minMax"/>
        </c:scaling>
        <c:delete val="0"/>
        <c:axPos val="l"/>
        <c:majorGridlines/>
        <c:title>
          <c:tx>
            <c:rich>
              <a:bodyPr rot="-5400000" vert="horz"/>
              <a:lstStyle/>
              <a:p>
                <a:pPr>
                  <a:defRPr sz="800" b="0"/>
                </a:pPr>
                <a:r>
                  <a:rPr lang="en-US" sz="800" b="0"/>
                  <a:t>Relative productivity level, 2005</a:t>
                </a:r>
              </a:p>
            </c:rich>
          </c:tx>
          <c:layout/>
          <c:overlay val="0"/>
        </c:title>
        <c:numFmt formatCode="#,##0.0_ ;\-#,##0.0\ " sourceLinked="1"/>
        <c:majorTickMark val="out"/>
        <c:minorTickMark val="none"/>
        <c:tickLblPos val="low"/>
        <c:crossAx val="210090240"/>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2005-10</a:t>
            </a:r>
          </a:p>
        </c:rich>
      </c:tx>
      <c:layout/>
      <c:overlay val="0"/>
    </c:title>
    <c:autoTitleDeleted val="0"/>
    <c:plotArea>
      <c:layout/>
      <c:bubbleChart>
        <c:varyColors val="0"/>
        <c:ser>
          <c:idx val="0"/>
          <c:order val="0"/>
          <c:tx>
            <c:v>Agriculture</c:v>
          </c:tx>
          <c:spPr>
            <a:solidFill>
              <a:srgbClr val="13CF44"/>
            </a:solidFill>
          </c:spPr>
          <c:invertIfNegative val="0"/>
          <c:xVal>
            <c:numRef>
              <c:f>'Rel. prod. cf employment2'!$B$40</c:f>
              <c:numCache>
                <c:formatCode>#,##0.0_ ;\-#,##0.0\ </c:formatCode>
                <c:ptCount val="1"/>
                <c:pt idx="0">
                  <c:v>-0.78957390185529164</c:v>
                </c:pt>
              </c:numCache>
            </c:numRef>
          </c:xVal>
          <c:yVal>
            <c:numRef>
              <c:f>'Rel. prod. cf employment2'!$C$40</c:f>
              <c:numCache>
                <c:formatCode>#,##0.0_ ;\-#,##0.0\ </c:formatCode>
                <c:ptCount val="1"/>
                <c:pt idx="0">
                  <c:v>0.39166052897524911</c:v>
                </c:pt>
              </c:numCache>
            </c:numRef>
          </c:yVal>
          <c:bubbleSize>
            <c:numRef>
              <c:f>'Rel. prod. cf employment2'!$E$40</c:f>
              <c:numCache>
                <c:formatCode>#,##0_ ;\-#,##0\ </c:formatCode>
                <c:ptCount val="1"/>
                <c:pt idx="0">
                  <c:v>32955</c:v>
                </c:pt>
              </c:numCache>
            </c:numRef>
          </c:bubbleSize>
          <c:bubble3D val="1"/>
        </c:ser>
        <c:ser>
          <c:idx val="1"/>
          <c:order val="1"/>
          <c:tx>
            <c:v>Mining &amp; utilities</c:v>
          </c:tx>
          <c:spPr>
            <a:solidFill>
              <a:srgbClr val="000000"/>
            </a:solidFill>
            <a:ln w="25400">
              <a:noFill/>
            </a:ln>
          </c:spPr>
          <c:invertIfNegative val="0"/>
          <c:xVal>
            <c:numRef>
              <c:f>'Rel. prod. cf employment2'!$B$41</c:f>
              <c:numCache>
                <c:formatCode>#,##0.0_ ;\-#,##0.0\ </c:formatCode>
                <c:ptCount val="1"/>
                <c:pt idx="0">
                  <c:v>0.12713551795173078</c:v>
                </c:pt>
              </c:numCache>
            </c:numRef>
          </c:xVal>
          <c:yVal>
            <c:numRef>
              <c:f>'Rel. prod. cf employment2'!$C$41</c:f>
              <c:numCache>
                <c:formatCode>#,##0.0_ ;\-#,##0.0\ </c:formatCode>
                <c:ptCount val="1"/>
                <c:pt idx="0">
                  <c:v>6.9690107507216821</c:v>
                </c:pt>
              </c:numCache>
            </c:numRef>
          </c:yVal>
          <c:bubbleSize>
            <c:numRef>
              <c:f>'Rel. prod. cf employment2'!$E$41</c:f>
              <c:numCache>
                <c:formatCode>#,##0_ ;\-#,##0\ </c:formatCode>
                <c:ptCount val="1"/>
                <c:pt idx="0">
                  <c:v>298</c:v>
                </c:pt>
              </c:numCache>
            </c:numRef>
          </c:bubbleSize>
          <c:bubble3D val="1"/>
        </c:ser>
        <c:ser>
          <c:idx val="2"/>
          <c:order val="2"/>
          <c:tx>
            <c:v>Manufacturing</c:v>
          </c:tx>
          <c:spPr>
            <a:solidFill>
              <a:srgbClr val="CC6600"/>
            </a:solidFill>
            <a:ln w="25400">
              <a:noFill/>
            </a:ln>
          </c:spPr>
          <c:invertIfNegative val="0"/>
          <c:xVal>
            <c:numRef>
              <c:f>'Rel. prod. cf employment2'!$B$42</c:f>
              <c:numCache>
                <c:formatCode>#,##0.0_ ;\-#,##0.0\ </c:formatCode>
                <c:ptCount val="1"/>
                <c:pt idx="0">
                  <c:v>1.3887033904249257</c:v>
                </c:pt>
              </c:numCache>
            </c:numRef>
          </c:xVal>
          <c:yVal>
            <c:numRef>
              <c:f>'Rel. prod. cf employment2'!$C$42</c:f>
              <c:numCache>
                <c:formatCode>#,##0.0_ ;\-#,##0.0\ </c:formatCode>
                <c:ptCount val="1"/>
                <c:pt idx="0">
                  <c:v>1.3819201913264261</c:v>
                </c:pt>
              </c:numCache>
            </c:numRef>
          </c:yVal>
          <c:bubbleSize>
            <c:numRef>
              <c:f>'Rel. prod. cf employment2'!$E$42</c:f>
              <c:numCache>
                <c:formatCode>#,##0_ ;\-#,##0\ </c:formatCode>
                <c:ptCount val="1"/>
                <c:pt idx="0">
                  <c:v>8630</c:v>
                </c:pt>
              </c:numCache>
            </c:numRef>
          </c:bubbleSize>
          <c:bubble3D val="1"/>
        </c:ser>
        <c:ser>
          <c:idx val="4"/>
          <c:order val="3"/>
          <c:tx>
            <c:v>Wholesale, retail, hotels</c:v>
          </c:tx>
          <c:spPr>
            <a:solidFill>
              <a:srgbClr val="6666FF"/>
            </a:solidFill>
            <a:ln w="25400">
              <a:noFill/>
            </a:ln>
          </c:spPr>
          <c:invertIfNegative val="0"/>
          <c:xVal>
            <c:numRef>
              <c:f>'Rel. prod. cf employment2'!$B$44</c:f>
              <c:numCache>
                <c:formatCode>#,##0.0_ ;\-#,##0.0\ </c:formatCode>
                <c:ptCount val="1"/>
                <c:pt idx="0">
                  <c:v>-1.0707634873278344</c:v>
                </c:pt>
              </c:numCache>
            </c:numRef>
          </c:xVal>
          <c:yVal>
            <c:numRef>
              <c:f>'Rel. prod. cf employment2'!$C$44</c:f>
              <c:numCache>
                <c:formatCode>#,##0.0_ ;\-#,##0.0\ </c:formatCode>
                <c:ptCount val="1"/>
                <c:pt idx="0">
                  <c:v>0.94981089729339718</c:v>
                </c:pt>
              </c:numCache>
            </c:numRef>
          </c:yVal>
          <c:bubbleSize>
            <c:numRef>
              <c:f>'Rel. prod. cf employment2'!$E$44</c:f>
              <c:numCache>
                <c:formatCode>#,##0_ ;\-#,##0\ </c:formatCode>
                <c:ptCount val="1"/>
                <c:pt idx="0">
                  <c:v>10746</c:v>
                </c:pt>
              </c:numCache>
            </c:numRef>
          </c:bubbleSize>
          <c:bubble3D val="1"/>
        </c:ser>
        <c:ser>
          <c:idx val="5"/>
          <c:order val="4"/>
          <c:tx>
            <c:v>Transport, storage, comms</c:v>
          </c:tx>
          <c:spPr>
            <a:solidFill>
              <a:srgbClr val="66FFFF"/>
            </a:solidFill>
            <a:ln w="25400">
              <a:noFill/>
            </a:ln>
          </c:spPr>
          <c:invertIfNegative val="0"/>
          <c:xVal>
            <c:numRef>
              <c:f>'Rel. prod. cf employment2'!$B$45</c:f>
              <c:numCache>
                <c:formatCode>#,##0.0_ ;\-#,##0.0\ </c:formatCode>
                <c:ptCount val="1"/>
                <c:pt idx="0">
                  <c:v>-0.97378601767478568</c:v>
                </c:pt>
              </c:numCache>
            </c:numRef>
          </c:xVal>
          <c:yVal>
            <c:numRef>
              <c:f>'Rel. prod. cf employment2'!$C$45</c:f>
              <c:numCache>
                <c:formatCode>#,##0.0_ ;\-#,##0.0\ </c:formatCode>
                <c:ptCount val="1"/>
                <c:pt idx="0">
                  <c:v>1.4996594288274143</c:v>
                </c:pt>
              </c:numCache>
            </c:numRef>
          </c:yVal>
          <c:bubbleSize>
            <c:numRef>
              <c:f>'Rel. prod. cf employment2'!$E$45</c:f>
              <c:numCache>
                <c:formatCode>#,##0_ ;\-#,##0\ </c:formatCode>
                <c:ptCount val="1"/>
                <c:pt idx="0">
                  <c:v>5172</c:v>
                </c:pt>
              </c:numCache>
            </c:numRef>
          </c:bubbleSize>
          <c:bubble3D val="1"/>
        </c:ser>
        <c:ser>
          <c:idx val="6"/>
          <c:order val="5"/>
          <c:tx>
            <c:v>Other</c:v>
          </c:tx>
          <c:spPr>
            <a:solidFill>
              <a:srgbClr val="FF00FF"/>
            </a:solidFill>
            <a:ln w="25400">
              <a:noFill/>
            </a:ln>
          </c:spPr>
          <c:invertIfNegative val="0"/>
          <c:xVal>
            <c:numRef>
              <c:f>'Rel. prod. cf employment2'!$B$46</c:f>
              <c:numCache>
                <c:formatCode>#,##0.0_ ;\-#,##0.0\ </c:formatCode>
                <c:ptCount val="1"/>
                <c:pt idx="0">
                  <c:v>-0.29166346793138054</c:v>
                </c:pt>
              </c:numCache>
            </c:numRef>
          </c:xVal>
          <c:yVal>
            <c:numRef>
              <c:f>'Rel. prod. cf employment2'!$C$46</c:f>
              <c:numCache>
                <c:formatCode>#,##0.0_ ;\-#,##0.0\ </c:formatCode>
                <c:ptCount val="1"/>
                <c:pt idx="0">
                  <c:v>2.3526035654026223</c:v>
                </c:pt>
              </c:numCache>
            </c:numRef>
          </c:yVal>
          <c:bubbleSize>
            <c:numRef>
              <c:f>'Rel. prod. cf employment2'!$E$46</c:f>
              <c:numCache>
                <c:formatCode>#,##0_ ;\-#,##0\ </c:formatCode>
                <c:ptCount val="1"/>
                <c:pt idx="0">
                  <c:v>8572</c:v>
                </c:pt>
              </c:numCache>
            </c:numRef>
          </c:bubbleSize>
          <c:bubble3D val="1"/>
        </c:ser>
        <c:ser>
          <c:idx val="3"/>
          <c:order val="6"/>
          <c:tx>
            <c:v>Construction</c:v>
          </c:tx>
          <c:spPr>
            <a:solidFill>
              <a:srgbClr val="FFFF00"/>
            </a:solidFill>
            <a:ln w="25400">
              <a:noFill/>
            </a:ln>
          </c:spPr>
          <c:invertIfNegative val="0"/>
          <c:xVal>
            <c:numRef>
              <c:f>'Rel. prod. cf employment2'!$B$43</c:f>
              <c:numCache>
                <c:formatCode>#,##0.0_ ;\-#,##0.0\ </c:formatCode>
                <c:ptCount val="1"/>
                <c:pt idx="0">
                  <c:v>1.609947966412637</c:v>
                </c:pt>
              </c:numCache>
            </c:numRef>
          </c:xVal>
          <c:yVal>
            <c:numRef>
              <c:f>'Rel. prod. cf employment2'!$C$43</c:f>
              <c:numCache>
                <c:formatCode>#,##0.0_ ;\-#,##0.0\ </c:formatCode>
                <c:ptCount val="1"/>
                <c:pt idx="0">
                  <c:v>1.397871891980021</c:v>
                </c:pt>
              </c:numCache>
            </c:numRef>
          </c:yVal>
          <c:bubbleSize>
            <c:numRef>
              <c:f>'Rel. prod. cf employment2'!$E$43</c:f>
              <c:numCache>
                <c:formatCode>#,##0_ ;\-#,##0\ </c:formatCode>
                <c:ptCount val="1"/>
                <c:pt idx="0">
                  <c:v>3352</c:v>
                </c:pt>
              </c:numCache>
            </c:numRef>
          </c:bubbleSize>
          <c:bubble3D val="1"/>
        </c:ser>
        <c:dLbls>
          <c:showLegendKey val="0"/>
          <c:showVal val="0"/>
          <c:showCatName val="0"/>
          <c:showSerName val="0"/>
          <c:showPercent val="0"/>
          <c:showBubbleSize val="0"/>
        </c:dLbls>
        <c:bubbleScale val="100"/>
        <c:showNegBubbles val="0"/>
        <c:axId val="210487168"/>
        <c:axId val="210497536"/>
      </c:bubbleChart>
      <c:valAx>
        <c:axId val="210487168"/>
        <c:scaling>
          <c:orientation val="minMax"/>
        </c:scaling>
        <c:delete val="0"/>
        <c:axPos val="b"/>
        <c:title>
          <c:tx>
            <c:rich>
              <a:bodyPr/>
              <a:lstStyle/>
              <a:p>
                <a:pPr>
                  <a:defRPr sz="800" b="0"/>
                </a:pPr>
                <a:r>
                  <a:rPr lang="en-US" sz="800" b="0"/>
                  <a:t>Percentage point change in employment share, 2005-10</a:t>
                </a:r>
              </a:p>
            </c:rich>
          </c:tx>
          <c:layout/>
          <c:overlay val="0"/>
        </c:title>
        <c:numFmt formatCode="#,##0.0_ ;\-#,##0.0\ " sourceLinked="1"/>
        <c:majorTickMark val="out"/>
        <c:minorTickMark val="none"/>
        <c:tickLblPos val="low"/>
        <c:crossAx val="210497536"/>
        <c:crosses val="autoZero"/>
        <c:crossBetween val="midCat"/>
      </c:valAx>
      <c:valAx>
        <c:axId val="210497536"/>
        <c:scaling>
          <c:orientation val="minMax"/>
        </c:scaling>
        <c:delete val="0"/>
        <c:axPos val="l"/>
        <c:majorGridlines/>
        <c:title>
          <c:tx>
            <c:rich>
              <a:bodyPr rot="-5400000" vert="horz"/>
              <a:lstStyle/>
              <a:p>
                <a:pPr>
                  <a:defRPr sz="800" b="0"/>
                </a:pPr>
                <a:r>
                  <a:rPr lang="en-US" sz="800" b="0"/>
                  <a:t>Relative productivity level, 2010</a:t>
                </a:r>
              </a:p>
            </c:rich>
          </c:tx>
          <c:layout/>
          <c:overlay val="0"/>
        </c:title>
        <c:numFmt formatCode="#,##0.0_ ;\-#,##0.0\ " sourceLinked="1"/>
        <c:majorTickMark val="out"/>
        <c:minorTickMark val="none"/>
        <c:tickLblPos val="low"/>
        <c:crossAx val="210487168"/>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 Id="rId5" Type="http://schemas.openxmlformats.org/officeDocument/2006/relationships/chart" Target="../charts/chart19.xml"/><Relationship Id="rId4" Type="http://schemas.openxmlformats.org/officeDocument/2006/relationships/chart" Target="../charts/chart18.xml"/></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3</xdr:row>
      <xdr:rowOff>0</xdr:rowOff>
    </xdr:from>
    <xdr:to>
      <xdr:col>17</xdr:col>
      <xdr:colOff>211680</xdr:colOff>
      <xdr:row>17</xdr:row>
      <xdr:rowOff>91440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0</xdr:colOff>
      <xdr:row>18</xdr:row>
      <xdr:rowOff>0</xdr:rowOff>
    </xdr:from>
    <xdr:to>
      <xdr:col>17</xdr:col>
      <xdr:colOff>211680</xdr:colOff>
      <xdr:row>33</xdr:row>
      <xdr:rowOff>91440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8</xdr:col>
      <xdr:colOff>0</xdr:colOff>
      <xdr:row>33</xdr:row>
      <xdr:rowOff>0</xdr:rowOff>
    </xdr:from>
    <xdr:to>
      <xdr:col>17</xdr:col>
      <xdr:colOff>211680</xdr:colOff>
      <xdr:row>47</xdr:row>
      <xdr:rowOff>114300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11430</xdr:colOff>
      <xdr:row>1</xdr:row>
      <xdr:rowOff>179070</xdr:rowOff>
    </xdr:from>
    <xdr:to>
      <xdr:col>17</xdr:col>
      <xdr:colOff>194310</xdr:colOff>
      <xdr:row>14</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5</xdr:col>
      <xdr:colOff>243840</xdr:colOff>
      <xdr:row>31</xdr:row>
      <xdr:rowOff>30480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0</xdr:colOff>
      <xdr:row>19</xdr:row>
      <xdr:rowOff>0</xdr:rowOff>
    </xdr:from>
    <xdr:to>
      <xdr:col>14</xdr:col>
      <xdr:colOff>358140</xdr:colOff>
      <xdr:row>37</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8</xdr:col>
      <xdr:colOff>22860</xdr:colOff>
      <xdr:row>2</xdr:row>
      <xdr:rowOff>144780</xdr:rowOff>
    </xdr:from>
    <xdr:ext cx="5400000" cy="2743200"/>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8</xdr:col>
      <xdr:colOff>0</xdr:colOff>
      <xdr:row>20</xdr:row>
      <xdr:rowOff>0</xdr:rowOff>
    </xdr:from>
    <xdr:ext cx="5400000" cy="2743200"/>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8</xdr:col>
      <xdr:colOff>0</xdr:colOff>
      <xdr:row>37</xdr:row>
      <xdr:rowOff>0</xdr:rowOff>
    </xdr:from>
    <xdr:ext cx="5400000" cy="2743200"/>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8</xdr:col>
      <xdr:colOff>0</xdr:colOff>
      <xdr:row>54</xdr:row>
      <xdr:rowOff>0</xdr:rowOff>
    </xdr:from>
    <xdr:ext cx="5400000" cy="2743200"/>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wsDr>
</file>

<file path=xl/drawings/drawing5.xml><?xml version="1.0" encoding="utf-8"?>
<xdr:wsDr xmlns:xdr="http://schemas.openxmlformats.org/drawingml/2006/spreadsheetDrawing" xmlns:a="http://schemas.openxmlformats.org/drawingml/2006/main">
  <xdr:twoCellAnchor>
    <xdr:from>
      <xdr:col>7</xdr:col>
      <xdr:colOff>11430</xdr:colOff>
      <xdr:row>1</xdr:row>
      <xdr:rowOff>179070</xdr:rowOff>
    </xdr:from>
    <xdr:to>
      <xdr:col>16</xdr:col>
      <xdr:colOff>194310</xdr:colOff>
      <xdr:row>16</xdr:row>
      <xdr:rowOff>148590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14</xdr:row>
      <xdr:rowOff>0</xdr:rowOff>
    </xdr:from>
    <xdr:to>
      <xdr:col>6</xdr:col>
      <xdr:colOff>317460</xdr:colOff>
      <xdr:row>32</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26670</xdr:colOff>
      <xdr:row>12</xdr:row>
      <xdr:rowOff>129540</xdr:rowOff>
    </xdr:from>
    <xdr:to>
      <xdr:col>7</xdr:col>
      <xdr:colOff>323850</xdr:colOff>
      <xdr:row>30</xdr:row>
      <xdr:rowOff>129540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220980</xdr:colOff>
      <xdr:row>12</xdr:row>
      <xdr:rowOff>129540</xdr:rowOff>
    </xdr:from>
    <xdr:to>
      <xdr:col>13</xdr:col>
      <xdr:colOff>0</xdr:colOff>
      <xdr:row>30</xdr:row>
      <xdr:rowOff>129540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38100</xdr:colOff>
      <xdr:row>12</xdr:row>
      <xdr:rowOff>0</xdr:rowOff>
    </xdr:from>
    <xdr:to>
      <xdr:col>9</xdr:col>
      <xdr:colOff>49530</xdr:colOff>
      <xdr:row>29</xdr:row>
      <xdr:rowOff>1200</xdr:rowOff>
    </xdr:to>
    <xdr:grpSp>
      <xdr:nvGrpSpPr>
        <xdr:cNvPr id="2" name="Group 1"/>
        <xdr:cNvGrpSpPr/>
      </xdr:nvGrpSpPr>
      <xdr:grpSpPr>
        <a:xfrm>
          <a:off x="38100" y="2179320"/>
          <a:ext cx="4720590" cy="2592000"/>
          <a:chOff x="87630" y="2167890"/>
          <a:chExt cx="4720590" cy="2592000"/>
        </a:xfrm>
      </xdr:grpSpPr>
      <xdr:graphicFrame macro="">
        <xdr:nvGraphicFramePr>
          <xdr:cNvPr id="3" name="Chart 2"/>
          <xdr:cNvGraphicFramePr/>
        </xdr:nvGraphicFramePr>
        <xdr:xfrm>
          <a:off x="87630" y="2167890"/>
          <a:ext cx="2268000" cy="25920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xdr:cNvGraphicFramePr>
            <a:graphicFrameLocks/>
          </xdr:cNvGraphicFramePr>
        </xdr:nvGraphicFramePr>
        <xdr:xfrm>
          <a:off x="2301240" y="2167890"/>
          <a:ext cx="2506980" cy="259200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0</xdr:col>
      <xdr:colOff>3810</xdr:colOff>
      <xdr:row>40</xdr:row>
      <xdr:rowOff>114300</xdr:rowOff>
    </xdr:from>
    <xdr:to>
      <xdr:col>12</xdr:col>
      <xdr:colOff>251580</xdr:colOff>
      <xdr:row>58</xdr:row>
      <xdr:rowOff>114300</xdr:rowOff>
    </xdr:to>
    <xdr:grpSp>
      <xdr:nvGrpSpPr>
        <xdr:cNvPr id="14" name="Group 13"/>
        <xdr:cNvGrpSpPr/>
      </xdr:nvGrpSpPr>
      <xdr:grpSpPr>
        <a:xfrm>
          <a:off x="3810" y="7200900"/>
          <a:ext cx="6046590" cy="2743200"/>
          <a:chOff x="3810" y="6438900"/>
          <a:chExt cx="6046590" cy="2743200"/>
        </a:xfrm>
      </xdr:grpSpPr>
      <xdr:graphicFrame macro="">
        <xdr:nvGraphicFramePr>
          <xdr:cNvPr id="9" name="Chart 8"/>
          <xdr:cNvGraphicFramePr/>
        </xdr:nvGraphicFramePr>
        <xdr:xfrm>
          <a:off x="3810" y="6438900"/>
          <a:ext cx="2268000" cy="246600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10" name="Chart 9"/>
          <xdr:cNvGraphicFramePr>
            <a:graphicFrameLocks/>
          </xdr:cNvGraphicFramePr>
        </xdr:nvGraphicFramePr>
        <xdr:xfrm>
          <a:off x="2169015" y="6438900"/>
          <a:ext cx="1980000" cy="2743200"/>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11" name="Chart 10"/>
          <xdr:cNvGraphicFramePr>
            <a:graphicFrameLocks/>
          </xdr:cNvGraphicFramePr>
        </xdr:nvGraphicFramePr>
        <xdr:xfrm>
          <a:off x="3962400" y="6438900"/>
          <a:ext cx="2088000" cy="246600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kennan\Documents\1%20ODI\0182900F%20DW%20DFID%20SET\SET%20data%20update%202015\Bangladesh%20labour%20productivit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VA &amp; labour productivity"/>
      <sheetName val="Rel. prod. cf employment"/>
      <sheetName val="Decomposition of prod change"/>
      <sheetName val="Productivity gaps"/>
      <sheetName val="Sectoral employ by sex"/>
    </sheetNames>
    <sheetDataSet>
      <sheetData sheetId="0"/>
      <sheetData sheetId="1">
        <row r="6">
          <cell r="B6">
            <v>-1.6144860300592683</v>
          </cell>
          <cell r="C6">
            <v>0.37139013591135717</v>
          </cell>
          <cell r="E6">
            <v>33921</v>
          </cell>
        </row>
        <row r="7">
          <cell r="B7">
            <v>0.19119180425105342</v>
          </cell>
          <cell r="C7">
            <v>3.06608990355558</v>
          </cell>
          <cell r="E7">
            <v>492</v>
          </cell>
        </row>
        <row r="8">
          <cell r="B8">
            <v>-3.8627751547049343</v>
          </cell>
          <cell r="C8">
            <v>2.0764025455274329</v>
          </cell>
          <cell r="E8">
            <v>3988</v>
          </cell>
        </row>
        <row r="9">
          <cell r="B9">
            <v>1.0914028759046732</v>
          </cell>
          <cell r="C9">
            <v>2.7577153725124641</v>
          </cell>
          <cell r="E9">
            <v>1147</v>
          </cell>
        </row>
        <row r="10">
          <cell r="B10">
            <v>1.5598227963197537</v>
          </cell>
          <cell r="C10">
            <v>0.94065391824854772</v>
          </cell>
          <cell r="E10">
            <v>8057</v>
          </cell>
        </row>
        <row r="11">
          <cell r="B11">
            <v>1.6525363035399194</v>
          </cell>
          <cell r="C11">
            <v>2.1252039791975412</v>
          </cell>
          <cell r="E11">
            <v>2622</v>
          </cell>
        </row>
        <row r="12">
          <cell r="B12">
            <v>0.98230740474880562</v>
          </cell>
          <cell r="C12">
            <v>2.6902232923569165</v>
          </cell>
          <cell r="E12">
            <v>6819</v>
          </cell>
        </row>
        <row r="23">
          <cell r="B23">
            <v>-11.40871268153353</v>
          </cell>
          <cell r="C23">
            <v>0.40084196402426631</v>
          </cell>
          <cell r="E23">
            <v>30568</v>
          </cell>
        </row>
        <row r="24">
          <cell r="B24">
            <v>-0.56220405988326272</v>
          </cell>
          <cell r="C24">
            <v>9.8870322301853069</v>
          </cell>
          <cell r="E24">
            <v>191</v>
          </cell>
        </row>
        <row r="25">
          <cell r="B25">
            <v>3.997643247334036</v>
          </cell>
          <cell r="C25">
            <v>1.4179035023705764</v>
          </cell>
          <cell r="E25">
            <v>6990</v>
          </cell>
        </row>
        <row r="26">
          <cell r="B26">
            <v>1.1868518383708491</v>
          </cell>
          <cell r="C26">
            <v>1.9999027869916606</v>
          </cell>
          <cell r="E26">
            <v>2034</v>
          </cell>
        </row>
        <row r="27">
          <cell r="B27">
            <v>2.3590494518656229</v>
          </cell>
          <cell r="C27">
            <v>0.85441810386112693</v>
          </cell>
          <cell r="E27">
            <v>10485</v>
          </cell>
        </row>
        <row r="28">
          <cell r="B28">
            <v>3.7952077466520491</v>
          </cell>
          <cell r="C28">
            <v>1.2642792847186601</v>
          </cell>
          <cell r="E28">
            <v>5338</v>
          </cell>
        </row>
        <row r="29">
          <cell r="B29">
            <v>0.63216445719423398</v>
          </cell>
          <cell r="C29">
            <v>2.4711960150658685</v>
          </cell>
          <cell r="E29">
            <v>8006</v>
          </cell>
        </row>
        <row r="40">
          <cell r="B40">
            <v>-0.78957390185529164</v>
          </cell>
          <cell r="C40">
            <v>0.39166052897524911</v>
          </cell>
          <cell r="E40">
            <v>32955</v>
          </cell>
        </row>
        <row r="41">
          <cell r="B41">
            <v>0.12713551795173078</v>
          </cell>
          <cell r="C41">
            <v>6.9690107507216821</v>
          </cell>
          <cell r="E41">
            <v>298</v>
          </cell>
        </row>
        <row r="42">
          <cell r="B42">
            <v>1.3887033904249257</v>
          </cell>
          <cell r="C42">
            <v>1.3819201913264261</v>
          </cell>
          <cell r="E42">
            <v>8630</v>
          </cell>
        </row>
        <row r="43">
          <cell r="B43">
            <v>1.609947966412637</v>
          </cell>
          <cell r="C43">
            <v>1.397871891980021</v>
          </cell>
          <cell r="E43">
            <v>3352</v>
          </cell>
        </row>
        <row r="44">
          <cell r="B44">
            <v>-1.0707634873278344</v>
          </cell>
          <cell r="C44">
            <v>0.94981089729339718</v>
          </cell>
          <cell r="E44">
            <v>10746</v>
          </cell>
        </row>
        <row r="45">
          <cell r="B45">
            <v>-0.97378601767478568</v>
          </cell>
          <cell r="C45">
            <v>1.4996594288274143</v>
          </cell>
          <cell r="E45">
            <v>5172</v>
          </cell>
        </row>
        <row r="46">
          <cell r="B46">
            <v>-0.29166346793138054</v>
          </cell>
          <cell r="C46">
            <v>2.3526035654026223</v>
          </cell>
          <cell r="E46">
            <v>8572</v>
          </cell>
        </row>
        <row r="57">
          <cell r="B57">
            <v>-3.1938044335998725</v>
          </cell>
          <cell r="C57">
            <v>0.3834167032262214</v>
          </cell>
          <cell r="E57">
            <v>32680</v>
          </cell>
        </row>
        <row r="58">
          <cell r="B58">
            <v>9.5352231471464433E-3</v>
          </cell>
          <cell r="C58">
            <v>7.224481581332979</v>
          </cell>
          <cell r="E58">
            <v>324</v>
          </cell>
        </row>
        <row r="59">
          <cell r="B59">
            <v>-0.19578986500170892</v>
          </cell>
          <cell r="C59">
            <v>1.5511010564793515</v>
          </cell>
          <cell r="E59">
            <v>9033</v>
          </cell>
        </row>
        <row r="60">
          <cell r="B60">
            <v>0.67302868480277311</v>
          </cell>
          <cell r="C60">
            <v>1.2718878773367048</v>
          </cell>
          <cell r="E60">
            <v>4064</v>
          </cell>
        </row>
        <row r="61">
          <cell r="B61">
            <v>0.93104026735790413</v>
          </cell>
          <cell r="C61">
            <v>0.89611271528208059</v>
          </cell>
          <cell r="E61">
            <v>12119</v>
          </cell>
        </row>
        <row r="62">
          <cell r="B62">
            <v>0.73154451001367438</v>
          </cell>
          <cell r="C62">
            <v>1.4215571031954788</v>
          </cell>
          <cell r="E62">
            <v>6043</v>
          </cell>
        </row>
        <row r="63">
          <cell r="B63">
            <v>1.0444456132800806</v>
          </cell>
          <cell r="C63">
            <v>2.0880297602292011</v>
          </cell>
          <cell r="E63">
            <v>9891</v>
          </cell>
        </row>
      </sheetData>
      <sheetData sheetId="2">
        <row r="4">
          <cell r="B4" t="str">
            <v>Within sector</v>
          </cell>
          <cell r="C4" t="str">
            <v>Structural change</v>
          </cell>
        </row>
        <row r="5">
          <cell r="A5" t="str">
            <v>1991-2000</v>
          </cell>
          <cell r="B5">
            <v>2.1304637610155136E-2</v>
          </cell>
          <cell r="C5">
            <v>3.8680177233027802E-3</v>
          </cell>
        </row>
        <row r="6">
          <cell r="A6" t="str">
            <v>2000-05</v>
          </cell>
          <cell r="B6">
            <v>2.6314793659162936E-2</v>
          </cell>
          <cell r="C6">
            <v>4.3323709129935023E-3</v>
          </cell>
        </row>
        <row r="7">
          <cell r="A7" t="str">
            <v>2005-10</v>
          </cell>
          <cell r="B7">
            <v>4.4570731183519591E-2</v>
          </cell>
          <cell r="C7">
            <v>-1.1497205539473532E-5</v>
          </cell>
        </row>
        <row r="8">
          <cell r="A8" t="str">
            <v>2010-13</v>
          </cell>
          <cell r="B8">
            <v>3.3972004577332564E-2</v>
          </cell>
          <cell r="C8">
            <v>9.3744623566976507E-3</v>
          </cell>
        </row>
      </sheetData>
      <sheetData sheetId="3">
        <row r="5">
          <cell r="I5" t="str">
            <v>Agriculture</v>
          </cell>
          <cell r="J5" t="str">
            <v>Wholesale, retail, hotels</v>
          </cell>
          <cell r="K5" t="str">
            <v>Construction</v>
          </cell>
          <cell r="L5" t="str">
            <v>Transport, storage, comms</v>
          </cell>
          <cell r="M5" t="str">
            <v>Manufacturing</v>
          </cell>
          <cell r="N5" t="str">
            <v>Other</v>
          </cell>
          <cell r="O5" t="str">
            <v>Mining &amp; utilities</v>
          </cell>
        </row>
        <row r="6">
          <cell r="H6">
            <v>0</v>
          </cell>
          <cell r="I6">
            <v>0</v>
          </cell>
        </row>
        <row r="7">
          <cell r="H7">
            <v>0</v>
          </cell>
          <cell r="I7">
            <v>0.3834167032262214</v>
          </cell>
        </row>
        <row r="8">
          <cell r="H8">
            <v>22.035223993311217</v>
          </cell>
          <cell r="I8">
            <v>0.3834167032262214</v>
          </cell>
        </row>
        <row r="9">
          <cell r="H9">
            <v>44.070447986622433</v>
          </cell>
          <cell r="I9">
            <v>0.3834167032262214</v>
          </cell>
          <cell r="J9">
            <v>0</v>
          </cell>
        </row>
        <row r="10">
          <cell r="H10">
            <v>44.070447986622433</v>
          </cell>
          <cell r="I10">
            <v>0</v>
          </cell>
          <cell r="J10">
            <v>0.89611271528208059</v>
          </cell>
        </row>
        <row r="11">
          <cell r="H11">
            <v>52.24195592955202</v>
          </cell>
          <cell r="J11">
            <v>0.89611271528208059</v>
          </cell>
        </row>
        <row r="12">
          <cell r="H12">
            <v>60.4134638724816</v>
          </cell>
          <cell r="J12">
            <v>0.89611271528208059</v>
          </cell>
          <cell r="K12">
            <v>0</v>
          </cell>
        </row>
        <row r="13">
          <cell r="H13">
            <v>60.4134638724816</v>
          </cell>
          <cell r="J13">
            <v>0</v>
          </cell>
          <cell r="K13">
            <v>1.2718878773367048</v>
          </cell>
        </row>
        <row r="14">
          <cell r="H14">
            <v>63.153707149985173</v>
          </cell>
          <cell r="K14">
            <v>1.2718878773367048</v>
          </cell>
        </row>
        <row r="15">
          <cell r="H15">
            <v>65.893950427488747</v>
          </cell>
          <cell r="K15">
            <v>1.2718878773367048</v>
          </cell>
          <cell r="L15">
            <v>0</v>
          </cell>
        </row>
        <row r="16">
          <cell r="H16">
            <v>65.893950427488747</v>
          </cell>
          <cell r="K16">
            <v>0</v>
          </cell>
          <cell r="L16">
            <v>1.4215571031954788</v>
          </cell>
        </row>
        <row r="17">
          <cell r="H17">
            <v>69.96857890336328</v>
          </cell>
          <cell r="L17">
            <v>1.4215571031954788</v>
          </cell>
        </row>
        <row r="18">
          <cell r="H18">
            <v>74.043207379237813</v>
          </cell>
          <cell r="L18">
            <v>1.4215571031954788</v>
          </cell>
          <cell r="M18">
            <v>0</v>
          </cell>
        </row>
        <row r="19">
          <cell r="H19">
            <v>74.043207379237813</v>
          </cell>
          <cell r="L19">
            <v>0</v>
          </cell>
          <cell r="M19">
            <v>1.5511010564793515</v>
          </cell>
        </row>
        <row r="20">
          <cell r="H20">
            <v>80.133910510559119</v>
          </cell>
          <cell r="M20">
            <v>1.5511010564793515</v>
          </cell>
        </row>
        <row r="21">
          <cell r="H21">
            <v>86.224613641880424</v>
          </cell>
          <cell r="M21">
            <v>1.5511010564793515</v>
          </cell>
          <cell r="N21">
            <v>0</v>
          </cell>
        </row>
        <row r="22">
          <cell r="H22">
            <v>86.224613641880424</v>
          </cell>
          <cell r="M22">
            <v>0</v>
          </cell>
          <cell r="N22">
            <v>2.0880297602292011</v>
          </cell>
        </row>
        <row r="23">
          <cell r="H23">
            <v>92.893842543895147</v>
          </cell>
          <cell r="N23">
            <v>2.0880297602292011</v>
          </cell>
        </row>
        <row r="24">
          <cell r="H24">
            <v>99.563071445909884</v>
          </cell>
          <cell r="N24">
            <v>2.0880297602292011</v>
          </cell>
          <cell r="O24">
            <v>0</v>
          </cell>
        </row>
        <row r="25">
          <cell r="H25">
            <v>99.563071445909884</v>
          </cell>
          <cell r="N25">
            <v>0</v>
          </cell>
          <cell r="O25">
            <v>7.224481581332979</v>
          </cell>
        </row>
        <row r="26">
          <cell r="H26">
            <v>99.781535722954956</v>
          </cell>
          <cell r="O26">
            <v>7.224481581332979</v>
          </cell>
        </row>
        <row r="27">
          <cell r="H27">
            <v>100.00000000000003</v>
          </cell>
          <cell r="O27">
            <v>7.224481581332979</v>
          </cell>
        </row>
      </sheetData>
      <sheetData sheetId="4">
        <row r="5">
          <cell r="B5">
            <v>1991</v>
          </cell>
          <cell r="C5">
            <v>2000</v>
          </cell>
          <cell r="D5">
            <v>2005</v>
          </cell>
          <cell r="E5">
            <v>2010</v>
          </cell>
          <cell r="F5">
            <v>2013</v>
          </cell>
        </row>
        <row r="6">
          <cell r="A6" t="str">
            <v>Agriculture</v>
          </cell>
          <cell r="B6">
            <v>53.300000000000004</v>
          </cell>
          <cell r="C6">
            <v>52.5</v>
          </cell>
          <cell r="D6">
            <v>36.200000000000003</v>
          </cell>
          <cell r="E6">
            <v>35.800000000000004</v>
          </cell>
          <cell r="F6">
            <v>31.5</v>
          </cell>
          <cell r="G6">
            <v>73.3</v>
          </cell>
          <cell r="H6">
            <v>71.400000000000006</v>
          </cell>
          <cell r="I6">
            <v>68</v>
          </cell>
          <cell r="J6">
            <v>64.8</v>
          </cell>
          <cell r="K6">
            <v>63</v>
          </cell>
        </row>
        <row r="7">
          <cell r="A7" t="str">
            <v>Mining and utilities</v>
          </cell>
          <cell r="B7">
            <v>0.5</v>
          </cell>
          <cell r="C7">
            <v>0.8</v>
          </cell>
          <cell r="D7">
            <v>0.30000000000000004</v>
          </cell>
          <cell r="E7">
            <v>0.60000000000000009</v>
          </cell>
          <cell r="F7">
            <v>0.70000000000000007</v>
          </cell>
          <cell r="G7">
            <v>1</v>
          </cell>
          <cell r="H7">
            <v>1</v>
          </cell>
          <cell r="I7">
            <v>0.30000000000000004</v>
          </cell>
          <cell r="J7">
            <v>0.2</v>
          </cell>
          <cell r="K7">
            <v>0.2</v>
          </cell>
        </row>
        <row r="8">
          <cell r="A8" t="str">
            <v>Manufacturing</v>
          </cell>
          <cell r="B8">
            <v>13.100000000000001</v>
          </cell>
          <cell r="C8">
            <v>7.1000000000000005</v>
          </cell>
          <cell r="D8">
            <v>10.700000000000001</v>
          </cell>
          <cell r="E8">
            <v>12.8</v>
          </cell>
          <cell r="F8">
            <v>12.5</v>
          </cell>
          <cell r="G8">
            <v>7.3000000000000007</v>
          </cell>
          <cell r="H8">
            <v>6.9</v>
          </cell>
          <cell r="I8">
            <v>11.5</v>
          </cell>
          <cell r="J8">
            <v>11.8</v>
          </cell>
          <cell r="K8">
            <v>11.700000000000001</v>
          </cell>
        </row>
        <row r="9">
          <cell r="A9" t="str">
            <v>Construction</v>
          </cell>
          <cell r="B9">
            <v>1.4000000000000001</v>
          </cell>
          <cell r="C9">
            <v>2.9000000000000004</v>
          </cell>
          <cell r="D9">
            <v>4.6000000000000005</v>
          </cell>
          <cell r="E9">
            <v>7</v>
          </cell>
          <cell r="F9">
            <v>8</v>
          </cell>
          <cell r="G9">
            <v>0.2</v>
          </cell>
          <cell r="H9">
            <v>0.5</v>
          </cell>
          <cell r="I9">
            <v>0.9</v>
          </cell>
          <cell r="J9">
            <v>1.4000000000000001</v>
          </cell>
          <cell r="K9">
            <v>1.7000000000000002</v>
          </cell>
        </row>
        <row r="10">
          <cell r="A10" t="str">
            <v>Wholesale, retail, hotels</v>
          </cell>
          <cell r="B10">
            <v>19.3</v>
          </cell>
          <cell r="C10">
            <v>21.1</v>
          </cell>
          <cell r="D10">
            <v>23.900000000000002</v>
          </cell>
          <cell r="E10">
            <v>21.1</v>
          </cell>
          <cell r="F10">
            <v>22.5</v>
          </cell>
          <cell r="G10">
            <v>1.9000000000000001</v>
          </cell>
          <cell r="H10">
            <v>2.2000000000000002</v>
          </cell>
          <cell r="I10">
            <v>4.0999999999999996</v>
          </cell>
          <cell r="J10">
            <v>6.6000000000000005</v>
          </cell>
          <cell r="K10">
            <v>7.2000000000000011</v>
          </cell>
        </row>
        <row r="11">
          <cell r="A11" t="str">
            <v>Transport, storage, comms</v>
          </cell>
          <cell r="B11">
            <v>4.8000000000000007</v>
          </cell>
          <cell r="C11">
            <v>7.1000000000000005</v>
          </cell>
          <cell r="D11">
            <v>13</v>
          </cell>
          <cell r="E11">
            <v>11.3</v>
          </cell>
          <cell r="F11">
            <v>12.4</v>
          </cell>
          <cell r="G11">
            <v>0.1</v>
          </cell>
          <cell r="H11">
            <v>0.4</v>
          </cell>
          <cell r="I11">
            <v>0.60000000000000009</v>
          </cell>
          <cell r="J11">
            <v>1.5</v>
          </cell>
          <cell r="K11">
            <v>1.8</v>
          </cell>
        </row>
        <row r="12">
          <cell r="A12" t="str">
            <v>Other</v>
          </cell>
          <cell r="B12">
            <v>7.8000000000000007</v>
          </cell>
          <cell r="C12">
            <v>8.6000000000000014</v>
          </cell>
          <cell r="D12">
            <v>11.4</v>
          </cell>
          <cell r="E12">
            <v>11.4</v>
          </cell>
          <cell r="F12">
            <v>12.5</v>
          </cell>
          <cell r="G12">
            <v>16.3</v>
          </cell>
          <cell r="H12">
            <v>17.7</v>
          </cell>
          <cell r="I12">
            <v>14.7</v>
          </cell>
          <cell r="J12">
            <v>13.600000000000001</v>
          </cell>
          <cell r="K12">
            <v>14.600000000000001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hyperlink" Target="http://www.ilo.org/global/research/global-reports/global-employment-trends/2014/WCMS_234879/lang--en/index.htm" TargetMode="External"/><Relationship Id="rId1" Type="http://schemas.openxmlformats.org/officeDocument/2006/relationships/hyperlink" Target="http://www.ilo.org/global/research/global-reports/global-employment-trends/2014/WCMS_234879/lang--en/index.htm"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nber.org/ow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hyperlink" Target="http://www.ilo.org/global/research/global-reports/weso/2015/lang--en/index.htm" TargetMode="External"/><Relationship Id="rId2" Type="http://schemas.openxmlformats.org/officeDocument/2006/relationships/hyperlink" Target="https://data.un.org/" TargetMode="External"/><Relationship Id="rId1" Type="http://schemas.openxmlformats.org/officeDocument/2006/relationships/hyperlink" Target="https://data.un.org/"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tabSelected="1" workbookViewId="0">
      <selection activeCell="A8" sqref="A8"/>
    </sheetView>
  </sheetViews>
  <sheetFormatPr defaultRowHeight="12" x14ac:dyDescent="0.25"/>
  <cols>
    <col min="1" max="1" width="13.5703125" style="220" customWidth="1"/>
    <col min="2" max="2" width="14.42578125" style="220" customWidth="1"/>
    <col min="3" max="3" width="53.140625" style="220" customWidth="1"/>
    <col min="4" max="16384" width="9.140625" style="220"/>
  </cols>
  <sheetData>
    <row r="1" spans="1:3" ht="14.4" x14ac:dyDescent="0.25">
      <c r="A1" s="219" t="s">
        <v>221</v>
      </c>
      <c r="C1" s="230" t="s">
        <v>18</v>
      </c>
    </row>
    <row r="3" spans="1:3" s="221" customFormat="1" ht="19.2" customHeight="1" x14ac:dyDescent="0.25">
      <c r="A3" s="221" t="s">
        <v>215</v>
      </c>
      <c r="B3" s="221" t="s">
        <v>216</v>
      </c>
      <c r="C3" s="221" t="s">
        <v>217</v>
      </c>
    </row>
    <row r="4" spans="1:3" x14ac:dyDescent="0.25">
      <c r="A4" s="220" t="s">
        <v>218</v>
      </c>
      <c r="B4" s="220" t="s">
        <v>219</v>
      </c>
      <c r="C4" s="220" t="s">
        <v>220</v>
      </c>
    </row>
    <row r="5" spans="1:3" x14ac:dyDescent="0.25">
      <c r="A5" s="244" t="s">
        <v>223</v>
      </c>
      <c r="B5" s="244" t="s">
        <v>219</v>
      </c>
      <c r="C5" s="246" t="s">
        <v>224</v>
      </c>
    </row>
    <row r="6" spans="1:3" x14ac:dyDescent="0.25">
      <c r="A6" s="247" t="s">
        <v>225</v>
      </c>
      <c r="B6" s="244" t="s">
        <v>219</v>
      </c>
      <c r="C6" s="245" t="s">
        <v>226</v>
      </c>
    </row>
    <row r="7" spans="1:3" x14ac:dyDescent="0.25">
      <c r="A7" s="246" t="s">
        <v>294</v>
      </c>
      <c r="B7" s="244" t="s">
        <v>219</v>
      </c>
      <c r="C7" s="246" t="s">
        <v>293</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workbookViewId="0">
      <selection activeCell="J33" sqref="J33"/>
    </sheetView>
  </sheetViews>
  <sheetFormatPr defaultRowHeight="12" x14ac:dyDescent="0.25"/>
  <cols>
    <col min="1" max="1" width="25.28515625" customWidth="1"/>
  </cols>
  <sheetData>
    <row r="1" spans="1:11" ht="14.4" x14ac:dyDescent="0.3">
      <c r="A1" s="468" t="s">
        <v>81</v>
      </c>
    </row>
    <row r="2" spans="1:11" x14ac:dyDescent="0.25">
      <c r="A2" s="218" t="s">
        <v>59</v>
      </c>
      <c r="B2" s="313" t="s">
        <v>234</v>
      </c>
    </row>
    <row r="4" spans="1:11" s="176" customFormat="1" x14ac:dyDescent="0.25">
      <c r="B4" s="469" t="s">
        <v>57</v>
      </c>
      <c r="C4" s="469"/>
      <c r="D4" s="469"/>
      <c r="E4" s="469"/>
      <c r="F4" s="469"/>
      <c r="G4" s="470" t="s">
        <v>58</v>
      </c>
      <c r="H4" s="470"/>
      <c r="I4" s="470"/>
      <c r="J4" s="470"/>
      <c r="K4" s="470"/>
    </row>
    <row r="5" spans="1:11" s="215" customFormat="1" x14ac:dyDescent="0.25">
      <c r="A5" s="471" t="s">
        <v>2</v>
      </c>
      <c r="B5" s="471">
        <v>1991</v>
      </c>
      <c r="C5" s="471">
        <v>2000</v>
      </c>
      <c r="D5" s="471">
        <v>2005</v>
      </c>
      <c r="E5" s="471">
        <v>2010</v>
      </c>
      <c r="F5" s="471">
        <v>2013</v>
      </c>
      <c r="G5" s="471">
        <v>1991</v>
      </c>
      <c r="H5" s="471">
        <v>2000</v>
      </c>
      <c r="I5" s="471">
        <v>2005</v>
      </c>
      <c r="J5" s="471">
        <v>2010</v>
      </c>
      <c r="K5" s="471">
        <v>2013</v>
      </c>
    </row>
    <row r="6" spans="1:11" x14ac:dyDescent="0.25">
      <c r="A6" s="472" t="s">
        <v>3</v>
      </c>
      <c r="B6" s="473">
        <v>53.300000000000004</v>
      </c>
      <c r="C6" s="473">
        <v>52.5</v>
      </c>
      <c r="D6" s="473">
        <v>36.200000000000003</v>
      </c>
      <c r="E6" s="473">
        <v>35.800000000000004</v>
      </c>
      <c r="F6" s="473">
        <v>31.5</v>
      </c>
      <c r="G6" s="473">
        <v>73.3</v>
      </c>
      <c r="H6" s="473">
        <v>71.400000000000006</v>
      </c>
      <c r="I6" s="473">
        <v>68</v>
      </c>
      <c r="J6" s="473">
        <v>64.8</v>
      </c>
      <c r="K6" s="473">
        <v>63</v>
      </c>
    </row>
    <row r="7" spans="1:11" x14ac:dyDescent="0.25">
      <c r="A7" s="472" t="s">
        <v>292</v>
      </c>
      <c r="B7" s="473">
        <v>0.5</v>
      </c>
      <c r="C7" s="473">
        <v>0.8</v>
      </c>
      <c r="D7" s="473">
        <v>0.30000000000000004</v>
      </c>
      <c r="E7" s="473">
        <v>0.60000000000000009</v>
      </c>
      <c r="F7" s="473">
        <v>0.70000000000000007</v>
      </c>
      <c r="G7" s="473">
        <v>1</v>
      </c>
      <c r="H7" s="473">
        <v>1</v>
      </c>
      <c r="I7" s="473">
        <v>0.30000000000000004</v>
      </c>
      <c r="J7" s="473">
        <v>0.2</v>
      </c>
      <c r="K7" s="473">
        <v>0.2</v>
      </c>
    </row>
    <row r="8" spans="1:11" x14ac:dyDescent="0.25">
      <c r="A8" s="474" t="s">
        <v>252</v>
      </c>
      <c r="B8" s="473">
        <v>13.100000000000001</v>
      </c>
      <c r="C8" s="473">
        <v>7.1000000000000005</v>
      </c>
      <c r="D8" s="473">
        <v>10.700000000000001</v>
      </c>
      <c r="E8" s="473">
        <v>12.8</v>
      </c>
      <c r="F8" s="473">
        <v>12.5</v>
      </c>
      <c r="G8" s="473">
        <v>7.3000000000000007</v>
      </c>
      <c r="H8" s="473">
        <v>6.9</v>
      </c>
      <c r="I8" s="473">
        <v>11.5</v>
      </c>
      <c r="J8" s="473">
        <v>11.8</v>
      </c>
      <c r="K8" s="473">
        <v>11.700000000000001</v>
      </c>
    </row>
    <row r="9" spans="1:11" x14ac:dyDescent="0.25">
      <c r="A9" s="474" t="s">
        <v>253</v>
      </c>
      <c r="B9" s="473">
        <v>1.4000000000000001</v>
      </c>
      <c r="C9" s="473">
        <v>2.9000000000000004</v>
      </c>
      <c r="D9" s="473">
        <v>4.6000000000000005</v>
      </c>
      <c r="E9" s="473">
        <v>7</v>
      </c>
      <c r="F9" s="473">
        <v>8</v>
      </c>
      <c r="G9" s="473">
        <v>0.2</v>
      </c>
      <c r="H9" s="473">
        <v>0.5</v>
      </c>
      <c r="I9" s="473">
        <v>0.9</v>
      </c>
      <c r="J9" s="473">
        <v>1.4000000000000001</v>
      </c>
      <c r="K9" s="473">
        <v>1.7000000000000002</v>
      </c>
    </row>
    <row r="10" spans="1:11" x14ac:dyDescent="0.25">
      <c r="A10" s="474" t="s">
        <v>254</v>
      </c>
      <c r="B10" s="473">
        <v>19.3</v>
      </c>
      <c r="C10" s="473">
        <v>21.1</v>
      </c>
      <c r="D10" s="473">
        <v>23.900000000000002</v>
      </c>
      <c r="E10" s="473">
        <v>21.1</v>
      </c>
      <c r="F10" s="473">
        <v>22.5</v>
      </c>
      <c r="G10" s="473">
        <v>1.9000000000000001</v>
      </c>
      <c r="H10" s="473">
        <v>2.2000000000000002</v>
      </c>
      <c r="I10" s="473">
        <v>4.0999999999999996</v>
      </c>
      <c r="J10" s="473">
        <v>6.6000000000000005</v>
      </c>
      <c r="K10" s="473">
        <v>7.2000000000000011</v>
      </c>
    </row>
    <row r="11" spans="1:11" x14ac:dyDescent="0.25">
      <c r="A11" s="440" t="s">
        <v>255</v>
      </c>
      <c r="B11" s="473">
        <v>4.8000000000000007</v>
      </c>
      <c r="C11" s="473">
        <v>7.1000000000000005</v>
      </c>
      <c r="D11" s="473">
        <v>13</v>
      </c>
      <c r="E11" s="473">
        <v>11.3</v>
      </c>
      <c r="F11" s="473">
        <v>12.4</v>
      </c>
      <c r="G11" s="473">
        <v>0.1</v>
      </c>
      <c r="H11" s="473">
        <v>0.4</v>
      </c>
      <c r="I11" s="473">
        <v>0.60000000000000009</v>
      </c>
      <c r="J11" s="473">
        <v>1.5</v>
      </c>
      <c r="K11" s="473">
        <v>1.8</v>
      </c>
    </row>
    <row r="12" spans="1:11" x14ac:dyDescent="0.25">
      <c r="A12" s="440" t="s">
        <v>256</v>
      </c>
      <c r="B12" s="473">
        <v>7.8000000000000007</v>
      </c>
      <c r="C12" s="473">
        <v>8.6000000000000014</v>
      </c>
      <c r="D12" s="473">
        <v>11.4</v>
      </c>
      <c r="E12" s="473">
        <v>11.4</v>
      </c>
      <c r="F12" s="473">
        <v>12.5</v>
      </c>
      <c r="G12" s="473">
        <v>16.3</v>
      </c>
      <c r="H12" s="473">
        <v>17.7</v>
      </c>
      <c r="I12" s="473">
        <v>14.7</v>
      </c>
      <c r="J12" s="473">
        <v>13.600000000000001</v>
      </c>
      <c r="K12" s="473">
        <v>14.600000000000001</v>
      </c>
    </row>
  </sheetData>
  <mergeCells count="2">
    <mergeCell ref="B4:F4"/>
    <mergeCell ref="G4:K4"/>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showGridLines="0" workbookViewId="0">
      <selection activeCell="O31" sqref="O31"/>
    </sheetView>
  </sheetViews>
  <sheetFormatPr defaultRowHeight="12" x14ac:dyDescent="0.25"/>
  <cols>
    <col min="1" max="1" width="11.140625" style="182" bestFit="1" customWidth="1"/>
    <col min="2" max="2" width="11.140625" style="182" customWidth="1"/>
    <col min="3" max="5" width="9.42578125" style="182" customWidth="1"/>
    <col min="6" max="6" width="9.42578125" style="195" customWidth="1"/>
    <col min="7" max="9" width="9.42578125" style="182" customWidth="1"/>
    <col min="10" max="10" width="9.42578125" style="195" customWidth="1"/>
    <col min="11" max="11" width="3" style="182" customWidth="1"/>
    <col min="12" max="15" width="8" style="182" customWidth="1"/>
    <col min="16" max="16" width="6.42578125" style="182" customWidth="1"/>
    <col min="17" max="21" width="8" style="182" customWidth="1"/>
    <col min="22" max="16384" width="9.140625" style="182"/>
  </cols>
  <sheetData>
    <row r="1" spans="1:20" ht="14.4" x14ac:dyDescent="0.25">
      <c r="A1" s="181" t="s">
        <v>80</v>
      </c>
      <c r="B1" s="181"/>
    </row>
    <row r="2" spans="1:20" s="183" customFormat="1" x14ac:dyDescent="0.25">
      <c r="A2" s="183" t="s">
        <v>59</v>
      </c>
      <c r="B2" s="184" t="s">
        <v>62</v>
      </c>
      <c r="E2" s="195"/>
      <c r="I2" s="195"/>
    </row>
    <row r="3" spans="1:20" x14ac:dyDescent="0.25">
      <c r="B3" s="185" t="s">
        <v>60</v>
      </c>
      <c r="E3" s="195"/>
      <c r="F3" s="182"/>
      <c r="I3" s="195"/>
      <c r="J3" s="182"/>
    </row>
    <row r="4" spans="1:20" ht="37.200000000000003" customHeight="1" x14ac:dyDescent="0.25">
      <c r="A4" s="186" t="s">
        <v>61</v>
      </c>
      <c r="B4" s="303" t="s">
        <v>79</v>
      </c>
      <c r="C4" s="303"/>
      <c r="D4" s="303"/>
      <c r="E4" s="303"/>
      <c r="F4" s="303"/>
      <c r="G4" s="303"/>
      <c r="H4" s="303"/>
      <c r="I4" s="303"/>
      <c r="J4" s="303"/>
      <c r="K4" s="188"/>
      <c r="L4" s="188"/>
      <c r="M4" s="188"/>
      <c r="N4" s="188"/>
      <c r="O4" s="188"/>
      <c r="P4" s="188"/>
      <c r="Q4" s="188"/>
      <c r="R4" s="188"/>
      <c r="S4" s="188"/>
      <c r="T4" s="188"/>
    </row>
    <row r="5" spans="1:20" s="194" customFormat="1" x14ac:dyDescent="0.25">
      <c r="A5" s="261"/>
      <c r="B5" s="262"/>
      <c r="C5" s="300" t="s">
        <v>57</v>
      </c>
      <c r="D5" s="301"/>
      <c r="E5" s="302"/>
      <c r="F5" s="263"/>
      <c r="G5" s="300" t="s">
        <v>58</v>
      </c>
      <c r="H5" s="301"/>
      <c r="I5" s="302"/>
      <c r="J5" s="263"/>
    </row>
    <row r="6" spans="1:20" s="187" customFormat="1" x14ac:dyDescent="0.25">
      <c r="A6" s="264"/>
      <c r="B6" s="265"/>
      <c r="C6" s="265" t="s">
        <v>3</v>
      </c>
      <c r="D6" s="265" t="s">
        <v>4</v>
      </c>
      <c r="E6" s="265" t="s">
        <v>5</v>
      </c>
      <c r="F6" s="266" t="s">
        <v>41</v>
      </c>
      <c r="G6" s="265" t="s">
        <v>3</v>
      </c>
      <c r="H6" s="265" t="s">
        <v>4</v>
      </c>
      <c r="I6" s="265" t="s">
        <v>5</v>
      </c>
      <c r="J6" s="266" t="s">
        <v>41</v>
      </c>
    </row>
    <row r="7" spans="1:20" x14ac:dyDescent="0.25">
      <c r="A7" s="267">
        <v>1991</v>
      </c>
      <c r="B7" s="268" t="s">
        <v>68</v>
      </c>
      <c r="C7" s="269">
        <v>57.007450103759766</v>
      </c>
      <c r="D7" s="269">
        <v>16.463850021362305</v>
      </c>
      <c r="E7" s="269">
        <v>26.528696060180664</v>
      </c>
      <c r="F7" s="270">
        <f>SUM(C7:E7)</f>
        <v>99.999996185302734</v>
      </c>
      <c r="G7" s="269">
        <v>88.581253051757813</v>
      </c>
      <c r="H7" s="269">
        <v>9.1984453201293945</v>
      </c>
      <c r="I7" s="269">
        <v>2.2202990055084229</v>
      </c>
      <c r="J7" s="270">
        <f>SUM(G7:I7)</f>
        <v>99.99999737739563</v>
      </c>
    </row>
    <row r="8" spans="1:20" x14ac:dyDescent="0.25">
      <c r="A8" s="267">
        <v>2000</v>
      </c>
      <c r="B8" s="268" t="s">
        <v>68</v>
      </c>
      <c r="C8" s="269">
        <v>56.327426910400391</v>
      </c>
      <c r="D8" s="269">
        <v>11.638596534729004</v>
      </c>
      <c r="E8" s="269">
        <v>32.033973693847656</v>
      </c>
      <c r="F8" s="270">
        <f t="shared" ref="F8:F11" si="0">SUM(C8:E8)</f>
        <v>99.999997138977051</v>
      </c>
      <c r="G8" s="269">
        <v>78.436630249023438</v>
      </c>
      <c r="H8" s="269">
        <v>9.1963186264038086</v>
      </c>
      <c r="I8" s="269">
        <v>12.367050170898438</v>
      </c>
      <c r="J8" s="270">
        <f t="shared" ref="J8:J11" si="1">SUM(G8:I8)</f>
        <v>99.999999046325684</v>
      </c>
    </row>
    <row r="9" spans="1:20" x14ac:dyDescent="0.25">
      <c r="A9" s="267">
        <v>2005</v>
      </c>
      <c r="B9" s="268" t="s">
        <v>68</v>
      </c>
      <c r="C9" s="269">
        <v>41.838371276855469</v>
      </c>
      <c r="D9" s="269">
        <v>15.123014450073242</v>
      </c>
      <c r="E9" s="269">
        <v>43.038612365722656</v>
      </c>
      <c r="F9" s="270">
        <f t="shared" si="0"/>
        <v>99.999998092651367</v>
      </c>
      <c r="G9" s="269">
        <v>68.075531005859375</v>
      </c>
      <c r="H9" s="269">
        <v>12.509991645812988</v>
      </c>
      <c r="I9" s="269">
        <v>19.414474487304687</v>
      </c>
      <c r="J9" s="270">
        <f t="shared" si="1"/>
        <v>99.999997138977051</v>
      </c>
    </row>
    <row r="10" spans="1:20" x14ac:dyDescent="0.25">
      <c r="A10" s="267">
        <v>2010</v>
      </c>
      <c r="B10" s="268" t="s">
        <v>68</v>
      </c>
      <c r="C10" s="269">
        <v>35.413249969482422</v>
      </c>
      <c r="D10" s="269">
        <v>18.455701828002901</v>
      </c>
      <c r="E10" s="269">
        <v>46.131046295166016</v>
      </c>
      <c r="F10" s="270">
        <f t="shared" si="0"/>
        <v>99.999998092651339</v>
      </c>
      <c r="G10" s="269">
        <v>82.060577392578125</v>
      </c>
      <c r="H10" s="269">
        <v>6.125542163848877</v>
      </c>
      <c r="I10" s="269">
        <v>11.813876152038574</v>
      </c>
      <c r="J10" s="270">
        <f t="shared" si="1"/>
        <v>99.999995708465576</v>
      </c>
    </row>
    <row r="11" spans="1:20" x14ac:dyDescent="0.25">
      <c r="A11" s="267">
        <v>2012</v>
      </c>
      <c r="B11" s="268" t="s">
        <v>68</v>
      </c>
      <c r="C11" s="269">
        <v>34.334716796875</v>
      </c>
      <c r="D11" s="269">
        <v>18.94413948059082</v>
      </c>
      <c r="E11" s="269">
        <v>46.721141815185547</v>
      </c>
      <c r="F11" s="270">
        <f t="shared" si="0"/>
        <v>99.999998092651367</v>
      </c>
      <c r="G11" s="269">
        <v>84.735916137695313</v>
      </c>
      <c r="H11" s="269">
        <v>5.6437649726867676</v>
      </c>
      <c r="I11" s="269">
        <v>9.6203165054321289</v>
      </c>
      <c r="J11" s="270">
        <f t="shared" si="1"/>
        <v>99.999997615814209</v>
      </c>
    </row>
    <row r="30" spans="1:10" ht="14.4" x14ac:dyDescent="0.25">
      <c r="A30" s="181" t="s">
        <v>81</v>
      </c>
    </row>
    <row r="31" spans="1:10" x14ac:dyDescent="0.25">
      <c r="A31" s="183" t="s">
        <v>59</v>
      </c>
      <c r="B31" s="184" t="s">
        <v>78</v>
      </c>
    </row>
    <row r="32" spans="1:10" s="183" customFormat="1" x14ac:dyDescent="0.25">
      <c r="B32" s="208" t="s">
        <v>60</v>
      </c>
      <c r="F32" s="195"/>
      <c r="J32" s="195"/>
    </row>
    <row r="33" spans="1:8" ht="60" x14ac:dyDescent="0.25">
      <c r="A33" s="203" t="s">
        <v>69</v>
      </c>
      <c r="B33" s="203" t="s">
        <v>70</v>
      </c>
      <c r="C33" s="205" t="s">
        <v>71</v>
      </c>
      <c r="D33" s="206" t="s">
        <v>72</v>
      </c>
      <c r="E33" s="206" t="s">
        <v>73</v>
      </c>
      <c r="F33" s="205" t="s">
        <v>74</v>
      </c>
      <c r="G33" s="205" t="s">
        <v>75</v>
      </c>
      <c r="H33" s="207" t="s">
        <v>76</v>
      </c>
    </row>
    <row r="34" spans="1:8" x14ac:dyDescent="0.25">
      <c r="A34" s="204"/>
      <c r="B34" s="204"/>
      <c r="C34" s="197" t="s">
        <v>77</v>
      </c>
      <c r="D34" s="197" t="s">
        <v>77</v>
      </c>
      <c r="E34" s="197" t="s">
        <v>77</v>
      </c>
      <c r="F34" s="197" t="s">
        <v>77</v>
      </c>
      <c r="G34" s="197" t="s">
        <v>77</v>
      </c>
      <c r="H34" s="197" t="s">
        <v>77</v>
      </c>
    </row>
    <row r="35" spans="1:8" x14ac:dyDescent="0.25">
      <c r="A35" s="198"/>
      <c r="B35" s="198"/>
      <c r="C35" s="199"/>
      <c r="D35" s="199"/>
      <c r="E35" s="199"/>
      <c r="F35" s="199"/>
      <c r="G35" s="199"/>
      <c r="H35" s="199"/>
    </row>
    <row r="36" spans="1:8" x14ac:dyDescent="0.25">
      <c r="A36" s="200">
        <v>1991</v>
      </c>
      <c r="B36" s="201" t="s">
        <v>68</v>
      </c>
      <c r="C36" s="202">
        <v>0.50391678406738594</v>
      </c>
      <c r="D36" s="202">
        <v>0.49608321593261406</v>
      </c>
      <c r="E36" s="202">
        <v>0.73856801966086816</v>
      </c>
      <c r="F36" s="202">
        <v>0.26143213685476818</v>
      </c>
      <c r="G36" s="202">
        <v>0.94964494930773369</v>
      </c>
      <c r="H36" s="202">
        <v>5.0354963265966793E-2</v>
      </c>
    </row>
    <row r="37" spans="1:8" x14ac:dyDescent="0.25">
      <c r="A37" s="200">
        <v>2000</v>
      </c>
      <c r="B37" s="201" t="s">
        <v>68</v>
      </c>
      <c r="C37" s="202">
        <v>0.55128984087708044</v>
      </c>
      <c r="D37" s="202">
        <v>0.44871015912291967</v>
      </c>
      <c r="E37" s="202">
        <v>0.68406516846778676</v>
      </c>
      <c r="F37" s="202">
        <v>0.3159349947880572</v>
      </c>
      <c r="G37" s="202">
        <v>0.81589136455765154</v>
      </c>
      <c r="H37" s="202">
        <v>0.18410877693159347</v>
      </c>
    </row>
    <row r="38" spans="1:8" x14ac:dyDescent="0.25">
      <c r="A38" s="200">
        <v>2005</v>
      </c>
      <c r="B38" s="201" t="s">
        <v>68</v>
      </c>
      <c r="C38" s="202">
        <v>0.50835459490538426</v>
      </c>
      <c r="D38" s="202">
        <v>0.49164540509461579</v>
      </c>
      <c r="E38" s="202">
        <v>0.67038253005355197</v>
      </c>
      <c r="F38" s="202">
        <v>0.32961746994644803</v>
      </c>
      <c r="G38" s="202">
        <v>0.78856616193413909</v>
      </c>
      <c r="H38" s="202">
        <v>0.21143379214351285</v>
      </c>
    </row>
    <row r="39" spans="1:8" x14ac:dyDescent="0.25">
      <c r="A39" s="200">
        <v>2010</v>
      </c>
      <c r="B39" s="201" t="s">
        <v>68</v>
      </c>
      <c r="C39" s="202">
        <v>0.39852905901354474</v>
      </c>
      <c r="D39" s="202">
        <v>0.60147067446335578</v>
      </c>
      <c r="E39" s="202">
        <v>0.82225197046967657</v>
      </c>
      <c r="F39" s="202">
        <v>0.17774792401513975</v>
      </c>
      <c r="G39" s="202">
        <v>0.85704844574449746</v>
      </c>
      <c r="H39" s="202">
        <v>0.14295195025537594</v>
      </c>
    </row>
    <row r="40" spans="1:8" x14ac:dyDescent="0.25">
      <c r="A40" s="200">
        <v>2012</v>
      </c>
      <c r="B40" s="201" t="s">
        <v>68</v>
      </c>
      <c r="C40" s="202">
        <v>0.38004465461025944</v>
      </c>
      <c r="D40" s="202">
        <v>0.61995534538974062</v>
      </c>
      <c r="E40" s="202">
        <v>0.83547910312786888</v>
      </c>
      <c r="F40" s="202">
        <v>0.16452099773403644</v>
      </c>
      <c r="G40" s="202">
        <v>0.88020176273102679</v>
      </c>
      <c r="H40" s="202">
        <v>0.11979806492530626</v>
      </c>
    </row>
  </sheetData>
  <mergeCells count="3">
    <mergeCell ref="C5:E5"/>
    <mergeCell ref="G5:I5"/>
    <mergeCell ref="B4:J4"/>
  </mergeCells>
  <hyperlinks>
    <hyperlink ref="B3" r:id="rId1"/>
    <hyperlink ref="B32" r:id="rId2"/>
  </hyperlinks>
  <pageMargins left="0.7" right="0.7" top="0.75" bottom="0.75" header="0.3" footer="0.3"/>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3"/>
  <sheetViews>
    <sheetView showGridLines="0" workbookViewId="0">
      <selection activeCell="F4" sqref="F4"/>
    </sheetView>
  </sheetViews>
  <sheetFormatPr defaultRowHeight="12" x14ac:dyDescent="0.25"/>
  <cols>
    <col min="1" max="1" width="9.140625" style="209"/>
    <col min="2" max="2" width="41.7109375" customWidth="1"/>
    <col min="3" max="16" width="6.140625" customWidth="1"/>
    <col min="17" max="17" width="1.7109375" customWidth="1"/>
  </cols>
  <sheetData>
    <row r="1" spans="1:16" ht="14.4" x14ac:dyDescent="0.3">
      <c r="A1" s="248" t="s">
        <v>227</v>
      </c>
      <c r="B1" s="248"/>
    </row>
    <row r="2" spans="1:16" s="218" customFormat="1" x14ac:dyDescent="0.25">
      <c r="A2" s="249" t="s">
        <v>59</v>
      </c>
      <c r="B2" s="250" t="s">
        <v>213</v>
      </c>
    </row>
    <row r="3" spans="1:16" s="218" customFormat="1" x14ac:dyDescent="0.25">
      <c r="A3" s="249"/>
      <c r="B3" s="252" t="s">
        <v>212</v>
      </c>
    </row>
    <row r="4" spans="1:16" s="218" customFormat="1" x14ac:dyDescent="0.25">
      <c r="A4" s="249"/>
      <c r="B4" s="251" t="s">
        <v>228</v>
      </c>
    </row>
    <row r="5" spans="1:16" ht="14.4" x14ac:dyDescent="0.3">
      <c r="A5" s="217" t="s">
        <v>68</v>
      </c>
      <c r="B5" s="216"/>
    </row>
    <row r="6" spans="1:16" s="215" customFormat="1" x14ac:dyDescent="0.25">
      <c r="A6" s="255" t="s">
        <v>211</v>
      </c>
      <c r="B6" s="256" t="s">
        <v>210</v>
      </c>
      <c r="C6" s="256">
        <v>1984</v>
      </c>
      <c r="D6" s="256">
        <v>1986</v>
      </c>
      <c r="E6" s="256">
        <v>1987</v>
      </c>
      <c r="F6" s="256">
        <v>1988</v>
      </c>
      <c r="G6" s="256">
        <v>1989</v>
      </c>
      <c r="H6" s="256">
        <v>1990</v>
      </c>
      <c r="I6" s="256">
        <v>1991</v>
      </c>
      <c r="J6" s="256">
        <v>1992</v>
      </c>
      <c r="K6" s="256">
        <v>1993</v>
      </c>
      <c r="L6" s="256">
        <v>1995</v>
      </c>
      <c r="M6" s="256">
        <v>1996</v>
      </c>
      <c r="N6" s="256">
        <v>1997</v>
      </c>
      <c r="O6" s="256">
        <v>1998</v>
      </c>
      <c r="P6" s="256">
        <v>2007</v>
      </c>
    </row>
    <row r="7" spans="1:16" x14ac:dyDescent="0.25">
      <c r="A7" s="253"/>
      <c r="B7" s="254"/>
      <c r="C7" s="254"/>
      <c r="D7" s="254"/>
      <c r="E7" s="254"/>
      <c r="F7" s="254"/>
      <c r="G7" s="254"/>
      <c r="H7" s="254"/>
      <c r="I7" s="254"/>
      <c r="J7" s="254"/>
      <c r="K7" s="254"/>
      <c r="L7" s="254"/>
      <c r="M7" s="254"/>
      <c r="N7" s="254"/>
      <c r="O7" s="254"/>
      <c r="P7" s="254"/>
    </row>
    <row r="8" spans="1:16" x14ac:dyDescent="0.25">
      <c r="A8" s="214">
        <v>1</v>
      </c>
      <c r="B8" s="212" t="s">
        <v>209</v>
      </c>
      <c r="C8" s="212"/>
      <c r="D8" s="212">
        <v>31</v>
      </c>
      <c r="E8" s="212"/>
      <c r="F8" s="212">
        <v>30</v>
      </c>
      <c r="G8" s="212">
        <v>31</v>
      </c>
      <c r="H8" s="212">
        <v>30</v>
      </c>
      <c r="I8" s="212">
        <v>42</v>
      </c>
      <c r="J8" s="212">
        <v>40</v>
      </c>
      <c r="K8" s="212">
        <v>63</v>
      </c>
      <c r="L8" s="212">
        <v>105</v>
      </c>
      <c r="M8" s="212">
        <v>101</v>
      </c>
      <c r="N8" s="212">
        <v>126</v>
      </c>
      <c r="O8" s="212">
        <v>118</v>
      </c>
      <c r="P8" s="212" t="s">
        <v>83</v>
      </c>
    </row>
    <row r="9" spans="1:16" x14ac:dyDescent="0.25">
      <c r="A9" s="214">
        <v>2</v>
      </c>
      <c r="B9" s="213" t="s">
        <v>208</v>
      </c>
      <c r="C9" s="212"/>
      <c r="D9" s="212">
        <v>20</v>
      </c>
      <c r="E9" s="212">
        <v>21</v>
      </c>
      <c r="F9" s="212">
        <v>19</v>
      </c>
      <c r="G9" s="212">
        <v>20</v>
      </c>
      <c r="H9" s="212">
        <v>19</v>
      </c>
      <c r="I9" s="212">
        <v>28</v>
      </c>
      <c r="J9" s="212">
        <v>27</v>
      </c>
      <c r="K9" s="212">
        <v>24</v>
      </c>
      <c r="L9" s="212">
        <v>31</v>
      </c>
      <c r="M9" s="212">
        <v>30</v>
      </c>
      <c r="N9" s="212">
        <v>28</v>
      </c>
      <c r="O9" s="212">
        <v>26</v>
      </c>
      <c r="P9" s="212" t="s">
        <v>83</v>
      </c>
    </row>
    <row r="10" spans="1:16" x14ac:dyDescent="0.25">
      <c r="A10" s="214">
        <v>3</v>
      </c>
      <c r="B10" s="213" t="s">
        <v>207</v>
      </c>
      <c r="C10" s="212"/>
      <c r="D10" s="212">
        <v>31</v>
      </c>
      <c r="E10" s="212"/>
      <c r="F10" s="212">
        <v>30</v>
      </c>
      <c r="G10" s="212">
        <v>31</v>
      </c>
      <c r="H10" s="212">
        <v>27</v>
      </c>
      <c r="I10" s="212">
        <v>42</v>
      </c>
      <c r="J10" s="212">
        <v>40</v>
      </c>
      <c r="K10" s="212">
        <v>39</v>
      </c>
      <c r="L10" s="212">
        <v>64</v>
      </c>
      <c r="M10" s="212">
        <v>62</v>
      </c>
      <c r="N10" s="212">
        <v>79</v>
      </c>
      <c r="O10" s="212">
        <v>73</v>
      </c>
      <c r="P10" s="212" t="s">
        <v>83</v>
      </c>
    </row>
    <row r="11" spans="1:16" x14ac:dyDescent="0.25">
      <c r="A11" s="214">
        <v>4</v>
      </c>
      <c r="B11" s="213" t="s">
        <v>206</v>
      </c>
      <c r="C11" s="212"/>
      <c r="D11" s="212">
        <v>20</v>
      </c>
      <c r="E11" s="212"/>
      <c r="F11" s="212">
        <v>19</v>
      </c>
      <c r="G11" s="212">
        <v>20</v>
      </c>
      <c r="H11" s="212">
        <v>19</v>
      </c>
      <c r="I11" s="212">
        <v>28</v>
      </c>
      <c r="J11" s="212">
        <v>27</v>
      </c>
      <c r="K11" s="212">
        <v>27</v>
      </c>
      <c r="L11" s="212">
        <v>45</v>
      </c>
      <c r="M11" s="212">
        <v>43</v>
      </c>
      <c r="N11" s="212">
        <v>57</v>
      </c>
      <c r="O11" s="212">
        <v>54</v>
      </c>
      <c r="P11" s="212" t="s">
        <v>83</v>
      </c>
    </row>
    <row r="12" spans="1:16" x14ac:dyDescent="0.25">
      <c r="A12" s="214">
        <v>5</v>
      </c>
      <c r="B12" s="213" t="s">
        <v>205</v>
      </c>
      <c r="C12" s="212"/>
      <c r="D12" s="212">
        <v>29</v>
      </c>
      <c r="E12" s="212"/>
      <c r="F12" s="212">
        <v>28</v>
      </c>
      <c r="G12" s="212">
        <v>29</v>
      </c>
      <c r="H12" s="212">
        <v>28</v>
      </c>
      <c r="I12" s="212">
        <v>40</v>
      </c>
      <c r="J12" s="212">
        <v>38</v>
      </c>
      <c r="K12" s="212">
        <v>37</v>
      </c>
      <c r="L12" s="212">
        <v>61</v>
      </c>
      <c r="M12" s="212">
        <v>59</v>
      </c>
      <c r="N12" s="212">
        <v>74</v>
      </c>
      <c r="O12" s="212">
        <v>70</v>
      </c>
      <c r="P12" s="212" t="s">
        <v>83</v>
      </c>
    </row>
    <row r="13" spans="1:16" x14ac:dyDescent="0.25">
      <c r="A13" s="214">
        <v>6</v>
      </c>
      <c r="B13" s="213" t="s">
        <v>204</v>
      </c>
      <c r="C13" s="212"/>
      <c r="D13" s="212">
        <v>21</v>
      </c>
      <c r="E13" s="212"/>
      <c r="F13" s="212">
        <v>21</v>
      </c>
      <c r="G13" s="212">
        <v>22</v>
      </c>
      <c r="H13" s="212">
        <v>21</v>
      </c>
      <c r="I13" s="212">
        <v>31</v>
      </c>
      <c r="J13" s="212">
        <v>30</v>
      </c>
      <c r="K13" s="212">
        <v>30</v>
      </c>
      <c r="L13" s="212">
        <v>48</v>
      </c>
      <c r="M13" s="212">
        <v>47</v>
      </c>
      <c r="N13" s="212">
        <v>60</v>
      </c>
      <c r="O13" s="212">
        <v>56</v>
      </c>
      <c r="P13" s="212" t="s">
        <v>83</v>
      </c>
    </row>
    <row r="14" spans="1:16" x14ac:dyDescent="0.25">
      <c r="A14" s="214">
        <v>7</v>
      </c>
      <c r="B14" s="213" t="s">
        <v>203</v>
      </c>
      <c r="C14" s="212"/>
      <c r="D14" s="212">
        <v>20</v>
      </c>
      <c r="E14" s="212">
        <v>27</v>
      </c>
      <c r="F14" s="212">
        <v>19</v>
      </c>
      <c r="G14" s="212">
        <v>20</v>
      </c>
      <c r="H14" s="212">
        <v>19</v>
      </c>
      <c r="I14" s="212">
        <v>30</v>
      </c>
      <c r="J14" s="212">
        <v>27</v>
      </c>
      <c r="K14" s="212">
        <v>27</v>
      </c>
      <c r="L14" s="212">
        <v>45</v>
      </c>
      <c r="M14" s="212">
        <v>43</v>
      </c>
      <c r="N14" s="212">
        <v>57</v>
      </c>
      <c r="O14" s="212">
        <v>54</v>
      </c>
      <c r="P14" s="212" t="s">
        <v>83</v>
      </c>
    </row>
    <row r="15" spans="1:16" x14ac:dyDescent="0.25">
      <c r="A15" s="214">
        <v>8</v>
      </c>
      <c r="B15" s="213" t="s">
        <v>202</v>
      </c>
      <c r="C15" s="212"/>
      <c r="D15" s="212">
        <v>20</v>
      </c>
      <c r="E15" s="212"/>
      <c r="F15" s="212">
        <v>33</v>
      </c>
      <c r="G15" s="212">
        <v>26</v>
      </c>
      <c r="H15" s="212">
        <v>25</v>
      </c>
      <c r="I15" s="212">
        <v>47</v>
      </c>
      <c r="J15" s="212">
        <v>43</v>
      </c>
      <c r="K15" s="212">
        <v>44</v>
      </c>
      <c r="L15" s="212">
        <v>72</v>
      </c>
      <c r="M15" s="212">
        <v>70</v>
      </c>
      <c r="N15" s="212">
        <v>88</v>
      </c>
      <c r="O15" s="212">
        <v>83</v>
      </c>
      <c r="P15" s="212" t="s">
        <v>83</v>
      </c>
    </row>
    <row r="16" spans="1:16" x14ac:dyDescent="0.25">
      <c r="A16" s="214">
        <v>9</v>
      </c>
      <c r="B16" s="213" t="s">
        <v>201</v>
      </c>
      <c r="C16" s="212"/>
      <c r="D16" s="212"/>
      <c r="E16" s="212"/>
      <c r="F16" s="212"/>
      <c r="G16" s="212"/>
      <c r="H16" s="212"/>
      <c r="I16" s="212">
        <v>52</v>
      </c>
      <c r="J16" s="212"/>
      <c r="K16" s="212"/>
      <c r="L16" s="212"/>
      <c r="M16" s="212"/>
      <c r="N16" s="212"/>
      <c r="O16" s="212"/>
      <c r="P16" s="212" t="s">
        <v>83</v>
      </c>
    </row>
    <row r="17" spans="1:16" x14ac:dyDescent="0.25">
      <c r="A17" s="214">
        <v>10</v>
      </c>
      <c r="B17" s="213" t="s">
        <v>200</v>
      </c>
      <c r="C17" s="212"/>
      <c r="D17" s="212"/>
      <c r="E17" s="212">
        <v>28</v>
      </c>
      <c r="F17" s="212"/>
      <c r="G17" s="212"/>
      <c r="H17" s="212"/>
      <c r="I17" s="212">
        <v>52</v>
      </c>
      <c r="J17" s="212"/>
      <c r="K17" s="212"/>
      <c r="L17" s="212"/>
      <c r="M17" s="212"/>
      <c r="N17" s="212"/>
      <c r="O17" s="212"/>
      <c r="P17" s="212" t="s">
        <v>83</v>
      </c>
    </row>
    <row r="18" spans="1:16" x14ac:dyDescent="0.25">
      <c r="A18" s="214">
        <v>11</v>
      </c>
      <c r="B18" s="213" t="s">
        <v>199</v>
      </c>
      <c r="C18" s="212"/>
      <c r="D18" s="212"/>
      <c r="E18" s="212"/>
      <c r="F18" s="212"/>
      <c r="G18" s="212"/>
      <c r="H18" s="212"/>
      <c r="I18" s="212"/>
      <c r="J18" s="212"/>
      <c r="K18" s="212"/>
      <c r="L18" s="212">
        <v>125</v>
      </c>
      <c r="M18" s="212">
        <v>120</v>
      </c>
      <c r="N18" s="212">
        <v>153</v>
      </c>
      <c r="O18" s="212">
        <v>143</v>
      </c>
      <c r="P18" s="212" t="s">
        <v>83</v>
      </c>
    </row>
    <row r="19" spans="1:16" x14ac:dyDescent="0.25">
      <c r="A19" s="214">
        <v>14</v>
      </c>
      <c r="B19" s="213" t="s">
        <v>198</v>
      </c>
      <c r="C19" s="212"/>
      <c r="D19" s="212">
        <v>59</v>
      </c>
      <c r="E19" s="212"/>
      <c r="F19" s="212">
        <v>58</v>
      </c>
      <c r="G19" s="212">
        <v>61</v>
      </c>
      <c r="H19" s="212">
        <v>58</v>
      </c>
      <c r="I19" s="212">
        <v>84</v>
      </c>
      <c r="J19" s="212">
        <v>79</v>
      </c>
      <c r="K19" s="212">
        <v>78</v>
      </c>
      <c r="L19" s="212">
        <v>125</v>
      </c>
      <c r="M19" s="212">
        <v>120</v>
      </c>
      <c r="N19" s="212">
        <v>153</v>
      </c>
      <c r="O19" s="212">
        <v>143</v>
      </c>
      <c r="P19" s="212" t="s">
        <v>83</v>
      </c>
    </row>
    <row r="20" spans="1:16" x14ac:dyDescent="0.25">
      <c r="A20" s="214">
        <v>15</v>
      </c>
      <c r="B20" s="213" t="s">
        <v>197</v>
      </c>
      <c r="C20" s="212"/>
      <c r="D20" s="212">
        <v>37</v>
      </c>
      <c r="E20" s="212"/>
      <c r="F20" s="212">
        <v>37</v>
      </c>
      <c r="G20" s="212">
        <v>38</v>
      </c>
      <c r="H20" s="212">
        <v>37</v>
      </c>
      <c r="I20" s="212">
        <v>52</v>
      </c>
      <c r="J20" s="212">
        <v>50</v>
      </c>
      <c r="K20" s="212">
        <v>49</v>
      </c>
      <c r="L20" s="212">
        <v>80</v>
      </c>
      <c r="M20" s="212">
        <v>77</v>
      </c>
      <c r="N20" s="212">
        <v>94</v>
      </c>
      <c r="O20" s="212">
        <v>88</v>
      </c>
      <c r="P20" s="212" t="s">
        <v>83</v>
      </c>
    </row>
    <row r="21" spans="1:16" x14ac:dyDescent="0.25">
      <c r="A21" s="214">
        <v>16</v>
      </c>
      <c r="B21" s="213" t="s">
        <v>166</v>
      </c>
      <c r="C21" s="212"/>
      <c r="D21" s="212">
        <v>32</v>
      </c>
      <c r="E21" s="212"/>
      <c r="F21" s="212">
        <v>32</v>
      </c>
      <c r="G21" s="212">
        <v>33</v>
      </c>
      <c r="H21" s="212">
        <v>31</v>
      </c>
      <c r="I21" s="212">
        <v>45</v>
      </c>
      <c r="J21" s="212">
        <v>43</v>
      </c>
      <c r="K21" s="212">
        <v>42</v>
      </c>
      <c r="L21" s="212">
        <v>69</v>
      </c>
      <c r="M21" s="212">
        <v>66</v>
      </c>
      <c r="N21" s="212">
        <v>84</v>
      </c>
      <c r="O21" s="212">
        <v>79</v>
      </c>
      <c r="P21" s="212" t="s">
        <v>83</v>
      </c>
    </row>
    <row r="22" spans="1:16" x14ac:dyDescent="0.25">
      <c r="A22" s="214">
        <v>17</v>
      </c>
      <c r="B22" s="213" t="s">
        <v>196</v>
      </c>
      <c r="C22" s="212"/>
      <c r="D22" s="212">
        <v>31</v>
      </c>
      <c r="E22" s="212"/>
      <c r="F22" s="212">
        <v>30</v>
      </c>
      <c r="G22" s="212">
        <v>31</v>
      </c>
      <c r="H22" s="212">
        <v>30</v>
      </c>
      <c r="I22" s="212">
        <v>42</v>
      </c>
      <c r="J22" s="212">
        <v>40</v>
      </c>
      <c r="K22" s="212">
        <v>39</v>
      </c>
      <c r="L22" s="212">
        <v>64</v>
      </c>
      <c r="M22" s="212">
        <v>62</v>
      </c>
      <c r="N22" s="212">
        <v>79</v>
      </c>
      <c r="O22" s="212">
        <v>73</v>
      </c>
      <c r="P22" s="212" t="s">
        <v>83</v>
      </c>
    </row>
    <row r="23" spans="1:16" x14ac:dyDescent="0.25">
      <c r="A23" s="214">
        <v>20</v>
      </c>
      <c r="B23" s="213" t="s">
        <v>195</v>
      </c>
      <c r="C23" s="212"/>
      <c r="D23" s="212">
        <v>76</v>
      </c>
      <c r="E23" s="212"/>
      <c r="F23" s="212">
        <v>117</v>
      </c>
      <c r="G23" s="212">
        <v>115</v>
      </c>
      <c r="H23" s="212">
        <v>118</v>
      </c>
      <c r="I23" s="212">
        <v>127</v>
      </c>
      <c r="J23" s="212">
        <v>119</v>
      </c>
      <c r="K23" s="212">
        <v>125</v>
      </c>
      <c r="L23" s="212"/>
      <c r="M23" s="212"/>
      <c r="N23" s="212"/>
      <c r="O23" s="212"/>
      <c r="P23" s="212" t="s">
        <v>83</v>
      </c>
    </row>
    <row r="24" spans="1:16" x14ac:dyDescent="0.25">
      <c r="A24" s="214">
        <v>21</v>
      </c>
      <c r="B24" s="213" t="s">
        <v>164</v>
      </c>
      <c r="C24" s="212"/>
      <c r="D24" s="212">
        <v>82</v>
      </c>
      <c r="E24" s="212"/>
      <c r="F24" s="212">
        <v>88</v>
      </c>
      <c r="G24" s="212">
        <v>86</v>
      </c>
      <c r="H24" s="212">
        <v>89</v>
      </c>
      <c r="I24" s="212">
        <v>97</v>
      </c>
      <c r="J24" s="212">
        <v>80</v>
      </c>
      <c r="K24" s="212"/>
      <c r="L24" s="212"/>
      <c r="M24" s="212"/>
      <c r="N24" s="212"/>
      <c r="O24" s="212"/>
      <c r="P24" s="212" t="s">
        <v>83</v>
      </c>
    </row>
    <row r="25" spans="1:16" x14ac:dyDescent="0.25">
      <c r="A25" s="214">
        <v>22</v>
      </c>
      <c r="B25" s="213" t="s">
        <v>194</v>
      </c>
      <c r="C25" s="212"/>
      <c r="D25" s="212">
        <v>49</v>
      </c>
      <c r="E25" s="212"/>
      <c r="F25" s="212"/>
      <c r="G25" s="212"/>
      <c r="H25" s="212"/>
      <c r="I25" s="212">
        <v>48</v>
      </c>
      <c r="J25" s="212">
        <v>32</v>
      </c>
      <c r="K25" s="212">
        <v>39</v>
      </c>
      <c r="L25" s="212"/>
      <c r="M25" s="212"/>
      <c r="N25" s="212"/>
      <c r="O25" s="212"/>
      <c r="P25" s="212">
        <v>63</v>
      </c>
    </row>
    <row r="26" spans="1:16" x14ac:dyDescent="0.25">
      <c r="A26" s="214">
        <v>23</v>
      </c>
      <c r="B26" s="213" t="s">
        <v>193</v>
      </c>
      <c r="C26" s="212"/>
      <c r="D26" s="212">
        <v>39</v>
      </c>
      <c r="E26" s="212"/>
      <c r="F26" s="212">
        <v>34</v>
      </c>
      <c r="G26" s="212">
        <v>34</v>
      </c>
      <c r="H26" s="212">
        <v>35</v>
      </c>
      <c r="I26" s="212">
        <v>42</v>
      </c>
      <c r="J26" s="212">
        <v>20</v>
      </c>
      <c r="K26" s="212">
        <v>30</v>
      </c>
      <c r="L26" s="212"/>
      <c r="M26" s="212"/>
      <c r="N26" s="212"/>
      <c r="O26" s="212"/>
      <c r="P26" s="212" t="s">
        <v>83</v>
      </c>
    </row>
    <row r="27" spans="1:16" x14ac:dyDescent="0.25">
      <c r="A27" s="214">
        <v>24</v>
      </c>
      <c r="B27" s="213" t="s">
        <v>192</v>
      </c>
      <c r="C27" s="212">
        <v>23</v>
      </c>
      <c r="D27" s="212">
        <v>46</v>
      </c>
      <c r="E27" s="212">
        <v>26</v>
      </c>
      <c r="F27" s="212">
        <v>53</v>
      </c>
      <c r="G27" s="212">
        <v>52</v>
      </c>
      <c r="H27" s="212">
        <v>50</v>
      </c>
      <c r="I27" s="212">
        <v>55</v>
      </c>
      <c r="J27" s="212">
        <v>52</v>
      </c>
      <c r="K27" s="212">
        <v>52</v>
      </c>
      <c r="L27" s="212"/>
      <c r="M27" s="212"/>
      <c r="N27" s="212"/>
      <c r="O27" s="212"/>
      <c r="P27" s="212" t="s">
        <v>83</v>
      </c>
    </row>
    <row r="28" spans="1:16" x14ac:dyDescent="0.25">
      <c r="A28" s="214">
        <v>25</v>
      </c>
      <c r="B28" s="213" t="s">
        <v>191</v>
      </c>
      <c r="C28" s="212">
        <v>30</v>
      </c>
      <c r="D28" s="212">
        <v>25</v>
      </c>
      <c r="E28" s="212">
        <v>25</v>
      </c>
      <c r="F28" s="212">
        <v>24</v>
      </c>
      <c r="G28" s="212">
        <v>24</v>
      </c>
      <c r="H28" s="212">
        <v>23</v>
      </c>
      <c r="I28" s="212">
        <v>25</v>
      </c>
      <c r="J28" s="212">
        <v>28</v>
      </c>
      <c r="K28" s="212">
        <v>27</v>
      </c>
      <c r="L28" s="212"/>
      <c r="M28" s="212"/>
      <c r="N28" s="212"/>
      <c r="O28" s="212"/>
      <c r="P28" s="212" t="s">
        <v>83</v>
      </c>
    </row>
    <row r="29" spans="1:16" x14ac:dyDescent="0.25">
      <c r="A29" s="214">
        <v>26</v>
      </c>
      <c r="B29" s="213" t="s">
        <v>190</v>
      </c>
      <c r="C29" s="212">
        <v>32</v>
      </c>
      <c r="D29" s="212">
        <v>27</v>
      </c>
      <c r="E29" s="212"/>
      <c r="F29" s="212">
        <v>28</v>
      </c>
      <c r="G29" s="212">
        <v>28</v>
      </c>
      <c r="H29" s="212">
        <v>27</v>
      </c>
      <c r="I29" s="212">
        <v>30</v>
      </c>
      <c r="J29" s="212">
        <v>24</v>
      </c>
      <c r="K29" s="212">
        <v>24</v>
      </c>
      <c r="L29" s="212"/>
      <c r="M29" s="212"/>
      <c r="N29" s="212"/>
      <c r="O29" s="212"/>
      <c r="P29" s="212" t="s">
        <v>83</v>
      </c>
    </row>
    <row r="30" spans="1:16" x14ac:dyDescent="0.25">
      <c r="A30" s="214">
        <v>27</v>
      </c>
      <c r="B30" s="213" t="s">
        <v>189</v>
      </c>
      <c r="C30" s="212">
        <v>29</v>
      </c>
      <c r="D30" s="212">
        <v>27</v>
      </c>
      <c r="E30" s="212">
        <v>29</v>
      </c>
      <c r="F30" s="212">
        <v>28</v>
      </c>
      <c r="G30" s="212">
        <v>28</v>
      </c>
      <c r="H30" s="212">
        <v>27</v>
      </c>
      <c r="I30" s="212">
        <v>30</v>
      </c>
      <c r="J30" s="212">
        <v>24</v>
      </c>
      <c r="K30" s="212">
        <v>24</v>
      </c>
      <c r="L30" s="212"/>
      <c r="M30" s="212"/>
      <c r="N30" s="212"/>
      <c r="O30" s="212"/>
      <c r="P30" s="212">
        <v>53</v>
      </c>
    </row>
    <row r="31" spans="1:16" x14ac:dyDescent="0.25">
      <c r="A31" s="214">
        <v>28</v>
      </c>
      <c r="B31" s="213" t="s">
        <v>145</v>
      </c>
      <c r="C31" s="212">
        <v>21</v>
      </c>
      <c r="D31" s="212">
        <v>20</v>
      </c>
      <c r="E31" s="212"/>
      <c r="F31" s="212">
        <v>19</v>
      </c>
      <c r="G31" s="212">
        <v>20</v>
      </c>
      <c r="H31" s="212">
        <v>19</v>
      </c>
      <c r="I31" s="212">
        <v>17</v>
      </c>
      <c r="J31" s="212">
        <v>19</v>
      </c>
      <c r="K31" s="212">
        <v>18</v>
      </c>
      <c r="L31" s="212"/>
      <c r="M31" s="212"/>
      <c r="N31" s="212"/>
      <c r="O31" s="212"/>
      <c r="P31" s="212">
        <v>47</v>
      </c>
    </row>
    <row r="32" spans="1:16" x14ac:dyDescent="0.25">
      <c r="A32" s="214">
        <v>29</v>
      </c>
      <c r="B32" s="213" t="s">
        <v>188</v>
      </c>
      <c r="C32" s="212"/>
      <c r="D32" s="212">
        <v>77</v>
      </c>
      <c r="E32" s="212"/>
      <c r="F32" s="212">
        <v>74</v>
      </c>
      <c r="G32" s="212">
        <v>73</v>
      </c>
      <c r="H32" s="212">
        <v>54</v>
      </c>
      <c r="I32" s="212">
        <v>100</v>
      </c>
      <c r="J32" s="212">
        <v>96</v>
      </c>
      <c r="K32" s="212">
        <v>103</v>
      </c>
      <c r="L32" s="212"/>
      <c r="M32" s="212"/>
      <c r="N32" s="212"/>
      <c r="O32" s="212"/>
      <c r="P32" s="212">
        <v>60</v>
      </c>
    </row>
    <row r="33" spans="1:16" x14ac:dyDescent="0.25">
      <c r="A33" s="214">
        <v>30</v>
      </c>
      <c r="B33" s="213" t="s">
        <v>187</v>
      </c>
      <c r="C33" s="212">
        <v>25</v>
      </c>
      <c r="D33" s="212">
        <v>58</v>
      </c>
      <c r="E33" s="212"/>
      <c r="F33" s="212">
        <v>56</v>
      </c>
      <c r="G33" s="212">
        <v>55</v>
      </c>
      <c r="H33" s="212">
        <v>40</v>
      </c>
      <c r="I33" s="212">
        <v>46</v>
      </c>
      <c r="J33" s="212">
        <v>27</v>
      </c>
      <c r="K33" s="212">
        <v>31</v>
      </c>
      <c r="L33" s="212"/>
      <c r="M33" s="212"/>
      <c r="N33" s="212"/>
      <c r="O33" s="212"/>
      <c r="P33" s="212" t="s">
        <v>83</v>
      </c>
    </row>
    <row r="34" spans="1:16" x14ac:dyDescent="0.25">
      <c r="A34" s="214">
        <v>31</v>
      </c>
      <c r="B34" s="213" t="s">
        <v>186</v>
      </c>
      <c r="C34" s="212"/>
      <c r="D34" s="212">
        <v>58</v>
      </c>
      <c r="E34" s="212"/>
      <c r="F34" s="212">
        <v>55</v>
      </c>
      <c r="G34" s="212">
        <v>55</v>
      </c>
      <c r="H34" s="212">
        <v>40</v>
      </c>
      <c r="I34" s="212">
        <v>40</v>
      </c>
      <c r="J34" s="212">
        <v>45</v>
      </c>
      <c r="K34" s="212">
        <v>45</v>
      </c>
      <c r="L34" s="212"/>
      <c r="M34" s="212"/>
      <c r="N34" s="212"/>
      <c r="O34" s="212"/>
      <c r="P34" s="212" t="s">
        <v>83</v>
      </c>
    </row>
    <row r="35" spans="1:16" x14ac:dyDescent="0.25">
      <c r="A35" s="214">
        <v>32</v>
      </c>
      <c r="B35" s="213" t="s">
        <v>185</v>
      </c>
      <c r="C35" s="212"/>
      <c r="D35" s="212">
        <v>46</v>
      </c>
      <c r="E35" s="212"/>
      <c r="F35" s="212">
        <v>44</v>
      </c>
      <c r="G35" s="212">
        <v>44</v>
      </c>
      <c r="H35" s="212">
        <v>32</v>
      </c>
      <c r="I35" s="212">
        <v>35</v>
      </c>
      <c r="J35" s="212">
        <v>42</v>
      </c>
      <c r="K35" s="212">
        <v>42</v>
      </c>
      <c r="L35" s="212"/>
      <c r="M35" s="212"/>
      <c r="N35" s="212"/>
      <c r="O35" s="212"/>
      <c r="P35" s="212" t="s">
        <v>83</v>
      </c>
    </row>
    <row r="36" spans="1:16" x14ac:dyDescent="0.25">
      <c r="A36" s="214">
        <v>33</v>
      </c>
      <c r="B36" s="213" t="s">
        <v>184</v>
      </c>
      <c r="C36" s="212"/>
      <c r="D36" s="212">
        <v>102</v>
      </c>
      <c r="E36" s="212"/>
      <c r="F36" s="212">
        <v>98</v>
      </c>
      <c r="G36" s="212">
        <v>96</v>
      </c>
      <c r="H36" s="212">
        <v>99</v>
      </c>
      <c r="I36" s="212">
        <v>107</v>
      </c>
      <c r="J36" s="212">
        <v>51</v>
      </c>
      <c r="K36" s="212">
        <v>50</v>
      </c>
      <c r="L36" s="212"/>
      <c r="M36" s="212"/>
      <c r="N36" s="212"/>
      <c r="O36" s="212"/>
      <c r="P36" s="212" t="s">
        <v>83</v>
      </c>
    </row>
    <row r="37" spans="1:16" x14ac:dyDescent="0.25">
      <c r="A37" s="214">
        <v>34</v>
      </c>
      <c r="B37" s="213" t="s">
        <v>183</v>
      </c>
      <c r="C37" s="212"/>
      <c r="D37" s="212">
        <v>66</v>
      </c>
      <c r="E37" s="212"/>
      <c r="F37" s="212">
        <v>63</v>
      </c>
      <c r="G37" s="212">
        <v>62</v>
      </c>
      <c r="H37" s="212">
        <v>65</v>
      </c>
      <c r="I37" s="212">
        <v>69</v>
      </c>
      <c r="J37" s="212">
        <v>43</v>
      </c>
      <c r="K37" s="212">
        <v>42</v>
      </c>
      <c r="L37" s="212"/>
      <c r="M37" s="212"/>
      <c r="N37" s="212"/>
      <c r="O37" s="212"/>
      <c r="P37" s="212" t="s">
        <v>83</v>
      </c>
    </row>
    <row r="38" spans="1:16" x14ac:dyDescent="0.25">
      <c r="A38" s="214">
        <v>35</v>
      </c>
      <c r="B38" s="213" t="s">
        <v>182</v>
      </c>
      <c r="C38" s="212"/>
      <c r="D38" s="212">
        <v>112</v>
      </c>
      <c r="E38" s="212"/>
      <c r="F38" s="212">
        <v>107</v>
      </c>
      <c r="G38" s="212">
        <v>106</v>
      </c>
      <c r="H38" s="212">
        <v>108</v>
      </c>
      <c r="I38" s="212">
        <v>118</v>
      </c>
      <c r="J38" s="212">
        <v>43</v>
      </c>
      <c r="K38" s="212">
        <v>42</v>
      </c>
      <c r="L38" s="212"/>
      <c r="M38" s="212"/>
      <c r="N38" s="212"/>
      <c r="O38" s="212"/>
      <c r="P38" s="212" t="s">
        <v>83</v>
      </c>
    </row>
    <row r="39" spans="1:16" x14ac:dyDescent="0.25">
      <c r="A39" s="214">
        <v>36</v>
      </c>
      <c r="B39" s="213" t="s">
        <v>181</v>
      </c>
      <c r="C39" s="212"/>
      <c r="D39" s="212">
        <v>76</v>
      </c>
      <c r="E39" s="212"/>
      <c r="F39" s="212">
        <v>73</v>
      </c>
      <c r="G39" s="212">
        <v>72</v>
      </c>
      <c r="H39" s="212">
        <v>74</v>
      </c>
      <c r="I39" s="212">
        <v>80</v>
      </c>
      <c r="J39" s="212">
        <v>90</v>
      </c>
      <c r="K39" s="212">
        <v>89</v>
      </c>
      <c r="L39" s="212"/>
      <c r="M39" s="212"/>
      <c r="N39" s="212"/>
      <c r="O39" s="212"/>
      <c r="P39" s="212" t="s">
        <v>83</v>
      </c>
    </row>
    <row r="40" spans="1:16" x14ac:dyDescent="0.25">
      <c r="A40" s="214">
        <v>37</v>
      </c>
      <c r="B40" s="213" t="s">
        <v>180</v>
      </c>
      <c r="C40" s="212"/>
      <c r="D40" s="212">
        <v>71</v>
      </c>
      <c r="E40" s="212"/>
      <c r="F40" s="212">
        <v>68</v>
      </c>
      <c r="G40" s="212">
        <v>67</v>
      </c>
      <c r="H40" s="212">
        <v>69</v>
      </c>
      <c r="I40" s="212">
        <v>75</v>
      </c>
      <c r="J40" s="212">
        <v>45</v>
      </c>
      <c r="K40" s="212">
        <v>44</v>
      </c>
      <c r="L40" s="212"/>
      <c r="M40" s="212"/>
      <c r="N40" s="212"/>
      <c r="O40" s="212"/>
      <c r="P40" s="212" t="s">
        <v>83</v>
      </c>
    </row>
    <row r="41" spans="1:16" x14ac:dyDescent="0.25">
      <c r="A41" s="214">
        <v>38</v>
      </c>
      <c r="B41" s="213" t="s">
        <v>179</v>
      </c>
      <c r="C41" s="212"/>
      <c r="D41" s="212">
        <v>66</v>
      </c>
      <c r="E41" s="212"/>
      <c r="F41" s="212">
        <v>63</v>
      </c>
      <c r="G41" s="212">
        <v>62</v>
      </c>
      <c r="H41" s="212">
        <v>65</v>
      </c>
      <c r="I41" s="212">
        <v>69</v>
      </c>
      <c r="J41" s="212">
        <v>30</v>
      </c>
      <c r="K41" s="212">
        <v>44</v>
      </c>
      <c r="L41" s="212"/>
      <c r="M41" s="212"/>
      <c r="N41" s="212"/>
      <c r="O41" s="212"/>
      <c r="P41" s="212" t="s">
        <v>83</v>
      </c>
    </row>
    <row r="42" spans="1:16" x14ac:dyDescent="0.25">
      <c r="A42" s="214">
        <v>39</v>
      </c>
      <c r="B42" s="213" t="s">
        <v>178</v>
      </c>
      <c r="C42" s="212">
        <v>30</v>
      </c>
      <c r="D42" s="212">
        <v>92</v>
      </c>
      <c r="E42" s="212"/>
      <c r="F42" s="212">
        <v>88</v>
      </c>
      <c r="G42" s="212">
        <v>69</v>
      </c>
      <c r="H42" s="212">
        <v>99</v>
      </c>
      <c r="I42" s="212">
        <v>107</v>
      </c>
      <c r="J42" s="212">
        <v>95</v>
      </c>
      <c r="K42" s="212">
        <v>107</v>
      </c>
      <c r="L42" s="212"/>
      <c r="M42" s="212"/>
      <c r="N42" s="212"/>
      <c r="O42" s="212"/>
      <c r="P42" s="212" t="s">
        <v>83</v>
      </c>
    </row>
    <row r="43" spans="1:16" x14ac:dyDescent="0.25">
      <c r="A43" s="214">
        <v>40</v>
      </c>
      <c r="B43" s="213" t="s">
        <v>177</v>
      </c>
      <c r="C43" s="212">
        <v>28</v>
      </c>
      <c r="D43" s="212">
        <v>87</v>
      </c>
      <c r="E43" s="212"/>
      <c r="F43" s="212">
        <v>83</v>
      </c>
      <c r="G43" s="212">
        <v>65</v>
      </c>
      <c r="H43" s="212">
        <v>90</v>
      </c>
      <c r="I43" s="212">
        <v>97</v>
      </c>
      <c r="J43" s="212">
        <v>95</v>
      </c>
      <c r="K43" s="212">
        <v>107</v>
      </c>
      <c r="L43" s="212"/>
      <c r="M43" s="212"/>
      <c r="N43" s="212"/>
      <c r="O43" s="212"/>
      <c r="P43" s="212" t="s">
        <v>83</v>
      </c>
    </row>
    <row r="44" spans="1:16" x14ac:dyDescent="0.25">
      <c r="A44" s="214">
        <v>41</v>
      </c>
      <c r="B44" s="213" t="s">
        <v>176</v>
      </c>
      <c r="C44" s="212">
        <v>22</v>
      </c>
      <c r="D44" s="212">
        <v>66</v>
      </c>
      <c r="E44" s="212"/>
      <c r="F44" s="212">
        <v>63</v>
      </c>
      <c r="G44" s="212">
        <v>49</v>
      </c>
      <c r="H44" s="212">
        <v>71</v>
      </c>
      <c r="I44" s="212">
        <v>76</v>
      </c>
      <c r="J44" s="212">
        <v>80</v>
      </c>
      <c r="K44" s="212">
        <v>95</v>
      </c>
      <c r="L44" s="212"/>
      <c r="M44" s="212"/>
      <c r="N44" s="212"/>
      <c r="O44" s="212"/>
      <c r="P44" s="212" t="s">
        <v>83</v>
      </c>
    </row>
    <row r="45" spans="1:16" x14ac:dyDescent="0.25">
      <c r="A45" s="214">
        <v>42</v>
      </c>
      <c r="B45" s="213" t="s">
        <v>175</v>
      </c>
      <c r="C45" s="212"/>
      <c r="D45" s="212">
        <v>51</v>
      </c>
      <c r="E45" s="212"/>
      <c r="F45" s="212">
        <v>49</v>
      </c>
      <c r="G45" s="212">
        <v>48</v>
      </c>
      <c r="H45" s="212">
        <v>49</v>
      </c>
      <c r="I45" s="212">
        <v>53</v>
      </c>
      <c r="J45" s="212"/>
      <c r="K45" s="212"/>
      <c r="L45" s="212"/>
      <c r="M45" s="212"/>
      <c r="N45" s="212"/>
      <c r="O45" s="212"/>
      <c r="P45" s="212" t="s">
        <v>83</v>
      </c>
    </row>
    <row r="46" spans="1:16" x14ac:dyDescent="0.25">
      <c r="A46" s="214">
        <v>43</v>
      </c>
      <c r="B46" s="213" t="s">
        <v>174</v>
      </c>
      <c r="C46" s="212"/>
      <c r="D46" s="212">
        <v>81</v>
      </c>
      <c r="E46" s="212"/>
      <c r="F46" s="212">
        <v>78</v>
      </c>
      <c r="G46" s="212">
        <v>76</v>
      </c>
      <c r="H46" s="212">
        <v>56</v>
      </c>
      <c r="I46" s="212">
        <v>61</v>
      </c>
      <c r="J46" s="212"/>
      <c r="K46" s="212"/>
      <c r="L46" s="212"/>
      <c r="M46" s="212"/>
      <c r="N46" s="212"/>
      <c r="O46" s="212"/>
      <c r="P46" s="212" t="s">
        <v>83</v>
      </c>
    </row>
    <row r="47" spans="1:16" x14ac:dyDescent="0.25">
      <c r="A47" s="214">
        <v>44</v>
      </c>
      <c r="B47" s="213" t="s">
        <v>173</v>
      </c>
      <c r="C47" s="212"/>
      <c r="D47" s="212">
        <v>31</v>
      </c>
      <c r="E47" s="212"/>
      <c r="F47" s="212">
        <v>82</v>
      </c>
      <c r="G47" s="212">
        <v>78</v>
      </c>
      <c r="H47" s="212">
        <v>75</v>
      </c>
      <c r="I47" s="212">
        <v>71</v>
      </c>
      <c r="J47" s="212">
        <v>85</v>
      </c>
      <c r="K47" s="212">
        <v>83</v>
      </c>
      <c r="L47" s="212"/>
      <c r="M47" s="212"/>
      <c r="N47" s="212"/>
      <c r="O47" s="212"/>
      <c r="P47" s="212" t="s">
        <v>83</v>
      </c>
    </row>
    <row r="48" spans="1:16" x14ac:dyDescent="0.25">
      <c r="A48" s="214">
        <v>45</v>
      </c>
      <c r="B48" s="213" t="s">
        <v>106</v>
      </c>
      <c r="C48" s="212"/>
      <c r="D48" s="212">
        <v>24</v>
      </c>
      <c r="E48" s="212"/>
      <c r="F48" s="212">
        <v>41</v>
      </c>
      <c r="G48" s="212">
        <v>39</v>
      </c>
      <c r="H48" s="212">
        <v>38</v>
      </c>
      <c r="I48" s="212">
        <v>35</v>
      </c>
      <c r="J48" s="212">
        <v>63</v>
      </c>
      <c r="K48" s="212">
        <v>62</v>
      </c>
      <c r="L48" s="212"/>
      <c r="M48" s="212"/>
      <c r="N48" s="212"/>
      <c r="O48" s="212"/>
      <c r="P48" s="212" t="s">
        <v>83</v>
      </c>
    </row>
    <row r="49" spans="1:16" x14ac:dyDescent="0.25">
      <c r="A49" s="214">
        <v>46</v>
      </c>
      <c r="B49" s="213" t="s">
        <v>104</v>
      </c>
      <c r="C49" s="212"/>
      <c r="D49" s="212">
        <v>35</v>
      </c>
      <c r="E49" s="212"/>
      <c r="F49" s="212">
        <v>33</v>
      </c>
      <c r="G49" s="212">
        <v>30</v>
      </c>
      <c r="H49" s="212">
        <v>29</v>
      </c>
      <c r="I49" s="212">
        <v>27</v>
      </c>
      <c r="J49" s="212">
        <v>63</v>
      </c>
      <c r="K49" s="212"/>
      <c r="L49" s="212"/>
      <c r="M49" s="212"/>
      <c r="N49" s="212"/>
      <c r="O49" s="212"/>
      <c r="P49" s="212" t="s">
        <v>83</v>
      </c>
    </row>
    <row r="50" spans="1:16" x14ac:dyDescent="0.25">
      <c r="A50" s="214">
        <v>47</v>
      </c>
      <c r="B50" s="213" t="s">
        <v>172</v>
      </c>
      <c r="C50" s="212">
        <v>25</v>
      </c>
      <c r="D50" s="212">
        <v>21</v>
      </c>
      <c r="E50" s="212">
        <v>25</v>
      </c>
      <c r="F50" s="212">
        <v>37</v>
      </c>
      <c r="G50" s="212">
        <v>32</v>
      </c>
      <c r="H50" s="212">
        <v>31</v>
      </c>
      <c r="I50" s="212">
        <v>34</v>
      </c>
      <c r="J50" s="212"/>
      <c r="K50" s="212"/>
      <c r="L50" s="212"/>
      <c r="M50" s="212"/>
      <c r="N50" s="212"/>
      <c r="O50" s="212"/>
      <c r="P50" s="212" t="s">
        <v>83</v>
      </c>
    </row>
    <row r="51" spans="1:16" x14ac:dyDescent="0.25">
      <c r="A51" s="214">
        <v>48</v>
      </c>
      <c r="B51" s="213" t="s">
        <v>171</v>
      </c>
      <c r="C51" s="212">
        <v>27</v>
      </c>
      <c r="D51" s="212">
        <v>51</v>
      </c>
      <c r="E51" s="212"/>
      <c r="F51" s="212">
        <v>40</v>
      </c>
      <c r="G51" s="212">
        <v>35</v>
      </c>
      <c r="H51" s="212">
        <v>34</v>
      </c>
      <c r="I51" s="212">
        <v>32</v>
      </c>
      <c r="J51" s="212">
        <v>72</v>
      </c>
      <c r="K51" s="212">
        <v>71</v>
      </c>
      <c r="L51" s="212"/>
      <c r="M51" s="212"/>
      <c r="N51" s="212"/>
      <c r="O51" s="212"/>
      <c r="P51" s="212" t="s">
        <v>83</v>
      </c>
    </row>
    <row r="52" spans="1:16" x14ac:dyDescent="0.25">
      <c r="A52" s="214">
        <v>49</v>
      </c>
      <c r="B52" s="213" t="s">
        <v>170</v>
      </c>
      <c r="C52" s="212">
        <v>27</v>
      </c>
      <c r="D52" s="212">
        <v>26</v>
      </c>
      <c r="E52" s="212"/>
      <c r="F52" s="212">
        <v>41</v>
      </c>
      <c r="G52" s="212">
        <v>35</v>
      </c>
      <c r="H52" s="212">
        <v>34</v>
      </c>
      <c r="I52" s="212">
        <v>32</v>
      </c>
      <c r="J52" s="212">
        <v>72</v>
      </c>
      <c r="K52" s="212">
        <v>71</v>
      </c>
      <c r="L52" s="212"/>
      <c r="M52" s="212"/>
      <c r="N52" s="212"/>
      <c r="O52" s="212"/>
      <c r="P52" s="212" t="s">
        <v>83</v>
      </c>
    </row>
    <row r="53" spans="1:16" x14ac:dyDescent="0.25">
      <c r="A53" s="214">
        <v>50</v>
      </c>
      <c r="B53" s="213" t="s">
        <v>169</v>
      </c>
      <c r="C53" s="212">
        <v>23</v>
      </c>
      <c r="D53" s="212">
        <v>24</v>
      </c>
      <c r="E53" s="212">
        <v>24</v>
      </c>
      <c r="F53" s="212">
        <v>29</v>
      </c>
      <c r="G53" s="212">
        <v>25</v>
      </c>
      <c r="H53" s="212">
        <v>24</v>
      </c>
      <c r="I53" s="212">
        <v>23</v>
      </c>
      <c r="J53" s="212">
        <v>51</v>
      </c>
      <c r="K53" s="212">
        <v>50</v>
      </c>
      <c r="L53" s="212"/>
      <c r="M53" s="212"/>
      <c r="N53" s="212"/>
      <c r="O53" s="212"/>
      <c r="P53" s="212" t="s">
        <v>83</v>
      </c>
    </row>
    <row r="54" spans="1:16" x14ac:dyDescent="0.25">
      <c r="A54" s="214">
        <v>51</v>
      </c>
      <c r="B54" s="213" t="s">
        <v>145</v>
      </c>
      <c r="C54" s="212">
        <v>19</v>
      </c>
      <c r="D54" s="212">
        <v>41</v>
      </c>
      <c r="E54" s="212"/>
      <c r="F54" s="212">
        <v>49</v>
      </c>
      <c r="G54" s="212">
        <v>48</v>
      </c>
      <c r="H54" s="212">
        <v>37</v>
      </c>
      <c r="I54" s="212">
        <v>38</v>
      </c>
      <c r="J54" s="212">
        <v>30</v>
      </c>
      <c r="K54" s="212">
        <v>39</v>
      </c>
      <c r="L54" s="212"/>
      <c r="M54" s="212"/>
      <c r="N54" s="212"/>
      <c r="O54" s="212"/>
      <c r="P54" s="212" t="s">
        <v>83</v>
      </c>
    </row>
    <row r="55" spans="1:16" x14ac:dyDescent="0.25">
      <c r="A55" s="214">
        <v>52</v>
      </c>
      <c r="B55" s="213" t="s">
        <v>168</v>
      </c>
      <c r="C55" s="212"/>
      <c r="D55" s="212">
        <v>59</v>
      </c>
      <c r="E55" s="212"/>
      <c r="F55" s="212">
        <v>56</v>
      </c>
      <c r="G55" s="212">
        <v>59</v>
      </c>
      <c r="H55" s="212">
        <v>57</v>
      </c>
      <c r="I55" s="212">
        <v>84</v>
      </c>
      <c r="J55" s="212">
        <v>79</v>
      </c>
      <c r="K55" s="212">
        <v>78</v>
      </c>
      <c r="L55" s="212"/>
      <c r="M55" s="212"/>
      <c r="N55" s="212"/>
      <c r="O55" s="212"/>
      <c r="P55" s="212" t="s">
        <v>83</v>
      </c>
    </row>
    <row r="56" spans="1:16" x14ac:dyDescent="0.25">
      <c r="A56" s="214">
        <v>53</v>
      </c>
      <c r="B56" s="213" t="s">
        <v>167</v>
      </c>
      <c r="C56" s="212">
        <v>33</v>
      </c>
      <c r="D56" s="212">
        <v>49</v>
      </c>
      <c r="E56" s="212"/>
      <c r="F56" s="212">
        <v>47</v>
      </c>
      <c r="G56" s="212">
        <v>50</v>
      </c>
      <c r="H56" s="212">
        <v>48</v>
      </c>
      <c r="I56" s="212">
        <v>69</v>
      </c>
      <c r="J56" s="212">
        <v>65</v>
      </c>
      <c r="K56" s="212">
        <v>64</v>
      </c>
      <c r="L56" s="212"/>
      <c r="M56" s="212"/>
      <c r="N56" s="212"/>
      <c r="O56" s="212"/>
      <c r="P56" s="212" t="s">
        <v>83</v>
      </c>
    </row>
    <row r="57" spans="1:16" x14ac:dyDescent="0.25">
      <c r="A57" s="214">
        <v>54</v>
      </c>
      <c r="B57" s="213" t="s">
        <v>166</v>
      </c>
      <c r="C57" s="212"/>
      <c r="D57" s="212">
        <v>37</v>
      </c>
      <c r="E57" s="212"/>
      <c r="F57" s="212">
        <v>36</v>
      </c>
      <c r="G57" s="212">
        <v>37</v>
      </c>
      <c r="H57" s="212">
        <v>36</v>
      </c>
      <c r="I57" s="212">
        <v>52</v>
      </c>
      <c r="J57" s="212">
        <v>50</v>
      </c>
      <c r="K57" s="212">
        <v>49</v>
      </c>
      <c r="L57" s="212"/>
      <c r="M57" s="212"/>
      <c r="N57" s="212"/>
      <c r="O57" s="212"/>
      <c r="P57" s="212" t="s">
        <v>83</v>
      </c>
    </row>
    <row r="58" spans="1:16" x14ac:dyDescent="0.25">
      <c r="A58" s="214">
        <v>55</v>
      </c>
      <c r="B58" s="213" t="s">
        <v>165</v>
      </c>
      <c r="C58" s="212">
        <v>34</v>
      </c>
      <c r="D58" s="212">
        <v>30</v>
      </c>
      <c r="E58" s="212"/>
      <c r="F58" s="212">
        <v>29</v>
      </c>
      <c r="G58" s="212">
        <v>30</v>
      </c>
      <c r="H58" s="212">
        <v>29</v>
      </c>
      <c r="I58" s="212">
        <v>42</v>
      </c>
      <c r="J58" s="212">
        <v>50</v>
      </c>
      <c r="K58" s="212">
        <v>49</v>
      </c>
      <c r="L58" s="212"/>
      <c r="M58" s="212"/>
      <c r="N58" s="212"/>
      <c r="O58" s="212"/>
      <c r="P58" s="212" t="s">
        <v>83</v>
      </c>
    </row>
    <row r="59" spans="1:16" x14ac:dyDescent="0.25">
      <c r="A59" s="214">
        <v>56</v>
      </c>
      <c r="B59" s="213" t="s">
        <v>145</v>
      </c>
      <c r="C59" s="212">
        <v>29</v>
      </c>
      <c r="D59" s="212"/>
      <c r="E59" s="212"/>
      <c r="F59" s="212"/>
      <c r="G59" s="212"/>
      <c r="H59" s="212"/>
      <c r="I59" s="212"/>
      <c r="J59" s="212"/>
      <c r="K59" s="212"/>
      <c r="L59" s="212"/>
      <c r="M59" s="212"/>
      <c r="N59" s="212"/>
      <c r="O59" s="212"/>
      <c r="P59" s="212" t="s">
        <v>83</v>
      </c>
    </row>
    <row r="60" spans="1:16" x14ac:dyDescent="0.25">
      <c r="A60" s="214">
        <v>57</v>
      </c>
      <c r="B60" s="213" t="s">
        <v>165</v>
      </c>
      <c r="C60" s="212">
        <v>34</v>
      </c>
      <c r="D60" s="212"/>
      <c r="E60" s="212"/>
      <c r="F60" s="212"/>
      <c r="G60" s="212"/>
      <c r="H60" s="212"/>
      <c r="I60" s="212"/>
      <c r="J60" s="212">
        <v>26</v>
      </c>
      <c r="K60" s="212">
        <v>25</v>
      </c>
      <c r="L60" s="212"/>
      <c r="M60" s="212"/>
      <c r="N60" s="212"/>
      <c r="O60" s="212"/>
      <c r="P60" s="212">
        <v>68</v>
      </c>
    </row>
    <row r="61" spans="1:16" x14ac:dyDescent="0.25">
      <c r="A61" s="214">
        <v>58</v>
      </c>
      <c r="B61" s="213" t="s">
        <v>164</v>
      </c>
      <c r="C61" s="212"/>
      <c r="D61" s="212"/>
      <c r="E61" s="212"/>
      <c r="F61" s="212"/>
      <c r="G61" s="212"/>
      <c r="H61" s="212"/>
      <c r="I61" s="212"/>
      <c r="J61" s="212">
        <v>18</v>
      </c>
      <c r="K61" s="212">
        <v>17</v>
      </c>
      <c r="L61" s="212"/>
      <c r="M61" s="212"/>
      <c r="N61" s="212"/>
      <c r="O61" s="212"/>
      <c r="P61" s="212" t="s">
        <v>83</v>
      </c>
    </row>
    <row r="62" spans="1:16" x14ac:dyDescent="0.25">
      <c r="A62" s="214">
        <v>59</v>
      </c>
      <c r="B62" s="213" t="s">
        <v>145</v>
      </c>
      <c r="C62" s="212">
        <v>29</v>
      </c>
      <c r="D62" s="212"/>
      <c r="E62" s="212"/>
      <c r="F62" s="212"/>
      <c r="G62" s="212"/>
      <c r="H62" s="212"/>
      <c r="I62" s="212"/>
      <c r="J62" s="212">
        <v>18</v>
      </c>
      <c r="K62" s="212">
        <v>17</v>
      </c>
      <c r="L62" s="212"/>
      <c r="M62" s="212"/>
      <c r="N62" s="212"/>
      <c r="O62" s="212"/>
      <c r="P62" s="212" t="s">
        <v>83</v>
      </c>
    </row>
    <row r="63" spans="1:16" x14ac:dyDescent="0.25">
      <c r="A63" s="214">
        <v>64</v>
      </c>
      <c r="B63" s="213" t="s">
        <v>163</v>
      </c>
      <c r="C63" s="212">
        <v>27</v>
      </c>
      <c r="D63" s="212"/>
      <c r="E63" s="212"/>
      <c r="F63" s="212"/>
      <c r="G63" s="212"/>
      <c r="H63" s="212"/>
      <c r="I63" s="212"/>
      <c r="J63" s="212"/>
      <c r="K63" s="212"/>
      <c r="L63" s="212"/>
      <c r="M63" s="212"/>
      <c r="N63" s="212"/>
      <c r="O63" s="212"/>
      <c r="P63" s="212" t="s">
        <v>83</v>
      </c>
    </row>
    <row r="64" spans="1:16" x14ac:dyDescent="0.25">
      <c r="A64" s="214">
        <v>65</v>
      </c>
      <c r="B64" s="213" t="s">
        <v>145</v>
      </c>
      <c r="C64" s="212">
        <v>22</v>
      </c>
      <c r="D64" s="212"/>
      <c r="E64" s="212"/>
      <c r="F64" s="212"/>
      <c r="G64" s="212"/>
      <c r="H64" s="212"/>
      <c r="I64" s="212"/>
      <c r="J64" s="212"/>
      <c r="K64" s="212"/>
      <c r="L64" s="212"/>
      <c r="M64" s="212"/>
      <c r="N64" s="212"/>
      <c r="O64" s="212"/>
      <c r="P64" s="212" t="s">
        <v>83</v>
      </c>
    </row>
    <row r="65" spans="1:16" x14ac:dyDescent="0.25">
      <c r="A65" s="214">
        <v>68</v>
      </c>
      <c r="B65" s="213" t="s">
        <v>162</v>
      </c>
      <c r="C65" s="212">
        <v>28</v>
      </c>
      <c r="D65" s="212"/>
      <c r="E65" s="212"/>
      <c r="F65" s="212"/>
      <c r="G65" s="212"/>
      <c r="H65" s="212"/>
      <c r="I65" s="212"/>
      <c r="J65" s="212"/>
      <c r="K65" s="212"/>
      <c r="L65" s="212"/>
      <c r="M65" s="212"/>
      <c r="N65" s="212"/>
      <c r="O65" s="212"/>
      <c r="P65" s="212" t="s">
        <v>83</v>
      </c>
    </row>
    <row r="66" spans="1:16" x14ac:dyDescent="0.25">
      <c r="A66" s="214">
        <v>69</v>
      </c>
      <c r="B66" s="213" t="s">
        <v>161</v>
      </c>
      <c r="C66" s="212">
        <v>26</v>
      </c>
      <c r="D66" s="212"/>
      <c r="E66" s="212">
        <v>32</v>
      </c>
      <c r="F66" s="212"/>
      <c r="G66" s="212"/>
      <c r="H66" s="212"/>
      <c r="I66" s="212"/>
      <c r="J66" s="212"/>
      <c r="K66" s="212"/>
      <c r="L66" s="212"/>
      <c r="M66" s="212"/>
      <c r="N66" s="212"/>
      <c r="O66" s="212"/>
      <c r="P66" s="212" t="s">
        <v>83</v>
      </c>
    </row>
    <row r="67" spans="1:16" x14ac:dyDescent="0.25">
      <c r="A67" s="214">
        <v>70</v>
      </c>
      <c r="B67" s="213" t="s">
        <v>145</v>
      </c>
      <c r="C67" s="212">
        <v>20</v>
      </c>
      <c r="D67" s="212"/>
      <c r="E67" s="212"/>
      <c r="F67" s="212"/>
      <c r="G67" s="212"/>
      <c r="H67" s="212"/>
      <c r="I67" s="212"/>
      <c r="J67" s="212"/>
      <c r="K67" s="212"/>
      <c r="L67" s="212"/>
      <c r="M67" s="212"/>
      <c r="N67" s="212"/>
      <c r="O67" s="212"/>
      <c r="P67" s="212" t="s">
        <v>83</v>
      </c>
    </row>
    <row r="68" spans="1:16" x14ac:dyDescent="0.25">
      <c r="A68" s="214">
        <v>72</v>
      </c>
      <c r="B68" s="213" t="s">
        <v>160</v>
      </c>
      <c r="C68" s="212"/>
      <c r="D68" s="212"/>
      <c r="E68" s="212"/>
      <c r="F68" s="212"/>
      <c r="G68" s="212"/>
      <c r="H68" s="212"/>
      <c r="I68" s="212">
        <v>33</v>
      </c>
      <c r="J68" s="212">
        <v>48</v>
      </c>
      <c r="K68" s="212">
        <v>48</v>
      </c>
      <c r="L68" s="212"/>
      <c r="M68" s="212"/>
      <c r="N68" s="212"/>
      <c r="O68" s="212"/>
      <c r="P68" s="212" t="s">
        <v>83</v>
      </c>
    </row>
    <row r="69" spans="1:16" x14ac:dyDescent="0.25">
      <c r="A69" s="214">
        <v>73</v>
      </c>
      <c r="B69" s="213" t="s">
        <v>159</v>
      </c>
      <c r="C69" s="212"/>
      <c r="D69" s="212"/>
      <c r="E69" s="212"/>
      <c r="F69" s="212"/>
      <c r="G69" s="212"/>
      <c r="H69" s="212"/>
      <c r="I69" s="212">
        <v>31</v>
      </c>
      <c r="J69" s="212">
        <v>32</v>
      </c>
      <c r="K69" s="212">
        <v>31</v>
      </c>
      <c r="L69" s="212"/>
      <c r="M69" s="212"/>
      <c r="N69" s="212"/>
      <c r="O69" s="212"/>
      <c r="P69" s="212" t="s">
        <v>83</v>
      </c>
    </row>
    <row r="70" spans="1:16" x14ac:dyDescent="0.25">
      <c r="A70" s="214">
        <v>74</v>
      </c>
      <c r="B70" s="213" t="s">
        <v>158</v>
      </c>
      <c r="C70" s="212"/>
      <c r="D70" s="212"/>
      <c r="E70" s="212"/>
      <c r="F70" s="212"/>
      <c r="G70" s="212"/>
      <c r="H70" s="212"/>
      <c r="I70" s="212">
        <v>25</v>
      </c>
      <c r="J70" s="212">
        <v>33</v>
      </c>
      <c r="K70" s="212">
        <v>32</v>
      </c>
      <c r="L70" s="212"/>
      <c r="M70" s="212"/>
      <c r="N70" s="212"/>
      <c r="O70" s="212"/>
      <c r="P70" s="212" t="s">
        <v>83</v>
      </c>
    </row>
    <row r="71" spans="1:16" x14ac:dyDescent="0.25">
      <c r="A71" s="214">
        <v>76</v>
      </c>
      <c r="B71" s="213" t="s">
        <v>157</v>
      </c>
      <c r="C71" s="212"/>
      <c r="D71" s="212">
        <v>59</v>
      </c>
      <c r="E71" s="212"/>
      <c r="F71" s="212">
        <v>58</v>
      </c>
      <c r="G71" s="212">
        <v>61</v>
      </c>
      <c r="H71" s="212">
        <v>58</v>
      </c>
      <c r="I71" s="212">
        <v>84</v>
      </c>
      <c r="J71" s="212">
        <v>79</v>
      </c>
      <c r="K71" s="212">
        <v>78</v>
      </c>
      <c r="L71" s="212">
        <v>125</v>
      </c>
      <c r="M71" s="212">
        <v>120</v>
      </c>
      <c r="N71" s="212">
        <v>153</v>
      </c>
      <c r="O71" s="212">
        <v>143</v>
      </c>
      <c r="P71" s="212" t="s">
        <v>83</v>
      </c>
    </row>
    <row r="72" spans="1:16" x14ac:dyDescent="0.25">
      <c r="A72" s="214">
        <v>77</v>
      </c>
      <c r="B72" s="213" t="s">
        <v>104</v>
      </c>
      <c r="C72" s="212"/>
      <c r="D72" s="212">
        <v>27</v>
      </c>
      <c r="E72" s="212"/>
      <c r="F72" s="212">
        <v>27</v>
      </c>
      <c r="G72" s="212">
        <v>27</v>
      </c>
      <c r="H72" s="212">
        <v>26</v>
      </c>
      <c r="I72" s="212">
        <v>37</v>
      </c>
      <c r="J72" s="212">
        <v>36</v>
      </c>
      <c r="K72" s="212">
        <v>35</v>
      </c>
      <c r="L72" s="212">
        <v>59</v>
      </c>
      <c r="M72" s="212">
        <v>56</v>
      </c>
      <c r="N72" s="212">
        <v>72</v>
      </c>
      <c r="O72" s="212">
        <v>67</v>
      </c>
      <c r="P72" s="212" t="s">
        <v>83</v>
      </c>
    </row>
    <row r="73" spans="1:16" x14ac:dyDescent="0.25">
      <c r="A73" s="214">
        <v>78</v>
      </c>
      <c r="B73" s="213" t="s">
        <v>156</v>
      </c>
      <c r="C73" s="212">
        <v>33</v>
      </c>
      <c r="D73" s="212">
        <v>27</v>
      </c>
      <c r="E73" s="212"/>
      <c r="F73" s="212">
        <v>27</v>
      </c>
      <c r="G73" s="212">
        <v>27</v>
      </c>
      <c r="H73" s="212">
        <v>26</v>
      </c>
      <c r="I73" s="212">
        <v>37</v>
      </c>
      <c r="J73" s="212">
        <v>36</v>
      </c>
      <c r="K73" s="212">
        <v>35</v>
      </c>
      <c r="L73" s="212">
        <v>59</v>
      </c>
      <c r="M73" s="212">
        <v>56</v>
      </c>
      <c r="N73" s="212">
        <v>72</v>
      </c>
      <c r="O73" s="212">
        <v>67</v>
      </c>
      <c r="P73" s="212">
        <v>111</v>
      </c>
    </row>
    <row r="74" spans="1:16" x14ac:dyDescent="0.25">
      <c r="A74" s="214">
        <v>79</v>
      </c>
      <c r="B74" s="213" t="s">
        <v>155</v>
      </c>
      <c r="C74" s="212"/>
      <c r="D74" s="212">
        <v>29</v>
      </c>
      <c r="E74" s="212"/>
      <c r="F74" s="212">
        <v>28</v>
      </c>
      <c r="G74" s="212">
        <v>29</v>
      </c>
      <c r="H74" s="212">
        <v>28</v>
      </c>
      <c r="I74" s="212">
        <v>40</v>
      </c>
      <c r="J74" s="212">
        <v>37</v>
      </c>
      <c r="K74" s="212">
        <v>38</v>
      </c>
      <c r="L74" s="212">
        <v>61</v>
      </c>
      <c r="M74" s="212">
        <v>59</v>
      </c>
      <c r="N74" s="212">
        <v>74</v>
      </c>
      <c r="O74" s="212">
        <v>69</v>
      </c>
      <c r="P74" s="212" t="s">
        <v>83</v>
      </c>
    </row>
    <row r="75" spans="1:16" x14ac:dyDescent="0.25">
      <c r="A75" s="214">
        <v>80</v>
      </c>
      <c r="B75" s="213" t="s">
        <v>145</v>
      </c>
      <c r="C75" s="212">
        <v>22</v>
      </c>
      <c r="D75" s="212">
        <v>20</v>
      </c>
      <c r="E75" s="212"/>
      <c r="F75" s="212">
        <v>19</v>
      </c>
      <c r="G75" s="212">
        <v>20</v>
      </c>
      <c r="H75" s="212">
        <v>19</v>
      </c>
      <c r="I75" s="212">
        <v>28</v>
      </c>
      <c r="J75" s="212">
        <v>27</v>
      </c>
      <c r="K75" s="212">
        <v>27</v>
      </c>
      <c r="L75" s="212">
        <v>45</v>
      </c>
      <c r="M75" s="212">
        <v>43</v>
      </c>
      <c r="N75" s="212">
        <v>57</v>
      </c>
      <c r="O75" s="212">
        <v>54</v>
      </c>
      <c r="P75" s="212" t="s">
        <v>83</v>
      </c>
    </row>
    <row r="76" spans="1:16" x14ac:dyDescent="0.25">
      <c r="A76" s="214">
        <v>81</v>
      </c>
      <c r="B76" s="213" t="s">
        <v>154</v>
      </c>
      <c r="C76" s="212">
        <v>33</v>
      </c>
      <c r="D76" s="212">
        <v>29</v>
      </c>
      <c r="E76" s="212">
        <v>37</v>
      </c>
      <c r="F76" s="212">
        <v>28</v>
      </c>
      <c r="G76" s="212">
        <v>29</v>
      </c>
      <c r="H76" s="212">
        <v>28</v>
      </c>
      <c r="I76" s="212">
        <v>40</v>
      </c>
      <c r="J76" s="212">
        <v>38</v>
      </c>
      <c r="K76" s="212">
        <v>38</v>
      </c>
      <c r="L76" s="212">
        <v>61</v>
      </c>
      <c r="M76" s="212">
        <v>59</v>
      </c>
      <c r="N76" s="212">
        <v>74</v>
      </c>
      <c r="O76" s="212">
        <v>70</v>
      </c>
      <c r="P76" s="212" t="s">
        <v>83</v>
      </c>
    </row>
    <row r="77" spans="1:16" x14ac:dyDescent="0.25">
      <c r="A77" s="214">
        <v>82</v>
      </c>
      <c r="B77" s="213" t="s">
        <v>153</v>
      </c>
      <c r="C77" s="212">
        <v>31</v>
      </c>
      <c r="D77" s="212">
        <v>27</v>
      </c>
      <c r="E77" s="212">
        <v>38</v>
      </c>
      <c r="F77" s="212">
        <v>27</v>
      </c>
      <c r="G77" s="212">
        <v>27</v>
      </c>
      <c r="H77" s="212">
        <v>26</v>
      </c>
      <c r="I77" s="212">
        <v>37</v>
      </c>
      <c r="J77" s="212">
        <v>36</v>
      </c>
      <c r="K77" s="212">
        <v>35</v>
      </c>
      <c r="L77" s="212">
        <v>59</v>
      </c>
      <c r="M77" s="212">
        <v>56</v>
      </c>
      <c r="N77" s="212">
        <v>72</v>
      </c>
      <c r="O77" s="212">
        <v>67</v>
      </c>
      <c r="P77" s="212">
        <v>77</v>
      </c>
    </row>
    <row r="78" spans="1:16" x14ac:dyDescent="0.25">
      <c r="A78" s="214">
        <v>83</v>
      </c>
      <c r="B78" s="213" t="s">
        <v>152</v>
      </c>
      <c r="C78" s="212">
        <v>32</v>
      </c>
      <c r="D78" s="212">
        <v>27</v>
      </c>
      <c r="E78" s="212"/>
      <c r="F78" s="212">
        <v>27</v>
      </c>
      <c r="G78" s="212">
        <v>27</v>
      </c>
      <c r="H78" s="212">
        <v>26</v>
      </c>
      <c r="I78" s="212">
        <v>37</v>
      </c>
      <c r="J78" s="212">
        <v>36</v>
      </c>
      <c r="K78" s="212">
        <v>35</v>
      </c>
      <c r="L78" s="212">
        <v>59</v>
      </c>
      <c r="M78" s="212">
        <v>56</v>
      </c>
      <c r="N78" s="212">
        <v>72</v>
      </c>
      <c r="O78" s="212">
        <v>67</v>
      </c>
      <c r="P78" s="212" t="s">
        <v>83</v>
      </c>
    </row>
    <row r="79" spans="1:16" x14ac:dyDescent="0.25">
      <c r="A79" s="214">
        <v>84</v>
      </c>
      <c r="B79" s="213" t="s">
        <v>151</v>
      </c>
      <c r="C79" s="212">
        <v>31</v>
      </c>
      <c r="D79" s="212">
        <v>27</v>
      </c>
      <c r="E79" s="212">
        <v>31</v>
      </c>
      <c r="F79" s="212">
        <v>27</v>
      </c>
      <c r="G79" s="212">
        <v>27</v>
      </c>
      <c r="H79" s="212">
        <v>26</v>
      </c>
      <c r="I79" s="212">
        <v>37</v>
      </c>
      <c r="J79" s="212">
        <v>36</v>
      </c>
      <c r="K79" s="212">
        <v>35</v>
      </c>
      <c r="L79" s="212">
        <v>59</v>
      </c>
      <c r="M79" s="212">
        <v>56</v>
      </c>
      <c r="N79" s="212">
        <v>72</v>
      </c>
      <c r="O79" s="212">
        <v>67</v>
      </c>
      <c r="P79" s="212" t="s">
        <v>83</v>
      </c>
    </row>
    <row r="80" spans="1:16" x14ac:dyDescent="0.25">
      <c r="A80" s="214">
        <v>85</v>
      </c>
      <c r="B80" s="213" t="s">
        <v>150</v>
      </c>
      <c r="C80" s="212">
        <v>35</v>
      </c>
      <c r="D80" s="212">
        <v>27</v>
      </c>
      <c r="E80" s="212">
        <v>42</v>
      </c>
      <c r="F80" s="212">
        <v>27</v>
      </c>
      <c r="G80" s="212">
        <v>27</v>
      </c>
      <c r="H80" s="212">
        <v>26</v>
      </c>
      <c r="I80" s="212">
        <v>37</v>
      </c>
      <c r="J80" s="212">
        <v>36</v>
      </c>
      <c r="K80" s="212">
        <v>35</v>
      </c>
      <c r="L80" s="212">
        <v>59</v>
      </c>
      <c r="M80" s="212">
        <v>56</v>
      </c>
      <c r="N80" s="212">
        <v>72</v>
      </c>
      <c r="O80" s="212">
        <v>67</v>
      </c>
      <c r="P80" s="212">
        <v>77</v>
      </c>
    </row>
    <row r="81" spans="1:16" x14ac:dyDescent="0.25">
      <c r="A81" s="214">
        <v>86</v>
      </c>
      <c r="B81" s="213" t="s">
        <v>149</v>
      </c>
      <c r="C81" s="212"/>
      <c r="D81" s="212">
        <v>27</v>
      </c>
      <c r="E81" s="212"/>
      <c r="F81" s="212">
        <v>27</v>
      </c>
      <c r="G81" s="212">
        <v>27</v>
      </c>
      <c r="H81" s="212">
        <v>26</v>
      </c>
      <c r="I81" s="212">
        <v>37</v>
      </c>
      <c r="J81" s="212">
        <v>36</v>
      </c>
      <c r="K81" s="212">
        <v>35</v>
      </c>
      <c r="L81" s="212">
        <v>59</v>
      </c>
      <c r="M81" s="212">
        <v>56</v>
      </c>
      <c r="N81" s="212">
        <v>72</v>
      </c>
      <c r="O81" s="212">
        <v>67</v>
      </c>
      <c r="P81" s="212" t="s">
        <v>83</v>
      </c>
    </row>
    <row r="82" spans="1:16" x14ac:dyDescent="0.25">
      <c r="A82" s="214">
        <v>87</v>
      </c>
      <c r="B82" s="213" t="s">
        <v>148</v>
      </c>
      <c r="C82" s="212">
        <v>30</v>
      </c>
      <c r="D82" s="212">
        <v>27</v>
      </c>
      <c r="E82" s="212"/>
      <c r="F82" s="212">
        <v>27</v>
      </c>
      <c r="G82" s="212">
        <v>27</v>
      </c>
      <c r="H82" s="212">
        <v>26</v>
      </c>
      <c r="I82" s="212">
        <v>37</v>
      </c>
      <c r="J82" s="212">
        <v>36</v>
      </c>
      <c r="K82" s="212">
        <v>35</v>
      </c>
      <c r="L82" s="212">
        <v>59</v>
      </c>
      <c r="M82" s="212">
        <v>56</v>
      </c>
      <c r="N82" s="212">
        <v>72</v>
      </c>
      <c r="O82" s="212">
        <v>67</v>
      </c>
      <c r="P82" s="212" t="s">
        <v>83</v>
      </c>
    </row>
    <row r="83" spans="1:16" x14ac:dyDescent="0.25">
      <c r="A83" s="214">
        <v>88</v>
      </c>
      <c r="B83" s="213" t="s">
        <v>147</v>
      </c>
      <c r="C83" s="212">
        <v>31</v>
      </c>
      <c r="D83" s="212">
        <v>27</v>
      </c>
      <c r="E83" s="212">
        <v>37</v>
      </c>
      <c r="F83" s="212">
        <v>27</v>
      </c>
      <c r="G83" s="212">
        <v>27</v>
      </c>
      <c r="H83" s="212">
        <v>26</v>
      </c>
      <c r="I83" s="212">
        <v>37</v>
      </c>
      <c r="J83" s="212">
        <v>36</v>
      </c>
      <c r="K83" s="212">
        <v>35</v>
      </c>
      <c r="L83" s="212">
        <v>59</v>
      </c>
      <c r="M83" s="212">
        <v>56</v>
      </c>
      <c r="N83" s="212">
        <v>72</v>
      </c>
      <c r="O83" s="212">
        <v>67</v>
      </c>
      <c r="P83" s="212" t="s">
        <v>83</v>
      </c>
    </row>
    <row r="84" spans="1:16" x14ac:dyDescent="0.25">
      <c r="A84" s="214">
        <v>89</v>
      </c>
      <c r="B84" s="213" t="s">
        <v>146</v>
      </c>
      <c r="C84" s="212"/>
      <c r="D84" s="212">
        <v>27</v>
      </c>
      <c r="E84" s="212"/>
      <c r="F84" s="212">
        <v>27</v>
      </c>
      <c r="G84" s="212">
        <v>27</v>
      </c>
      <c r="H84" s="212">
        <v>26</v>
      </c>
      <c r="I84" s="212">
        <v>37</v>
      </c>
      <c r="J84" s="212">
        <v>36</v>
      </c>
      <c r="K84" s="212">
        <v>35</v>
      </c>
      <c r="L84" s="212">
        <v>59</v>
      </c>
      <c r="M84" s="212">
        <v>56</v>
      </c>
      <c r="N84" s="212">
        <v>72</v>
      </c>
      <c r="O84" s="212">
        <v>67</v>
      </c>
      <c r="P84" s="212" t="s">
        <v>83</v>
      </c>
    </row>
    <row r="85" spans="1:16" x14ac:dyDescent="0.25">
      <c r="A85" s="214">
        <v>90</v>
      </c>
      <c r="B85" s="213" t="s">
        <v>145</v>
      </c>
      <c r="C85" s="212">
        <v>21</v>
      </c>
      <c r="D85" s="212">
        <v>35</v>
      </c>
      <c r="E85" s="212">
        <v>22</v>
      </c>
      <c r="F85" s="212">
        <v>33</v>
      </c>
      <c r="G85" s="212">
        <v>26</v>
      </c>
      <c r="H85" s="212">
        <v>25</v>
      </c>
      <c r="I85" s="212">
        <v>28</v>
      </c>
      <c r="J85" s="212">
        <v>27</v>
      </c>
      <c r="K85" s="212">
        <v>30</v>
      </c>
      <c r="L85" s="212">
        <v>45</v>
      </c>
      <c r="M85" s="212">
        <v>43</v>
      </c>
      <c r="N85" s="212">
        <v>57</v>
      </c>
      <c r="O85" s="212">
        <v>54</v>
      </c>
      <c r="P85" s="212" t="s">
        <v>83</v>
      </c>
    </row>
    <row r="86" spans="1:16" x14ac:dyDescent="0.25">
      <c r="A86" s="214">
        <v>92</v>
      </c>
      <c r="B86" s="213" t="s">
        <v>144</v>
      </c>
      <c r="C86" s="212">
        <v>25</v>
      </c>
      <c r="D86" s="212">
        <v>32</v>
      </c>
      <c r="E86" s="212"/>
      <c r="F86" s="212">
        <v>32</v>
      </c>
      <c r="G86" s="212">
        <v>33</v>
      </c>
      <c r="H86" s="212">
        <v>31</v>
      </c>
      <c r="I86" s="212">
        <v>45</v>
      </c>
      <c r="J86" s="212"/>
      <c r="K86" s="212"/>
      <c r="L86" s="212"/>
      <c r="M86" s="212"/>
      <c r="N86" s="212"/>
      <c r="O86" s="212"/>
      <c r="P86" s="212">
        <v>42</v>
      </c>
    </row>
    <row r="87" spans="1:16" x14ac:dyDescent="0.25">
      <c r="A87" s="214">
        <v>93</v>
      </c>
      <c r="B87" s="213" t="s">
        <v>141</v>
      </c>
      <c r="C87" s="212"/>
      <c r="D87" s="212">
        <v>31</v>
      </c>
      <c r="E87" s="212"/>
      <c r="F87" s="212">
        <v>30</v>
      </c>
      <c r="G87" s="212">
        <v>31</v>
      </c>
      <c r="H87" s="212">
        <v>30</v>
      </c>
      <c r="I87" s="212">
        <v>42</v>
      </c>
      <c r="J87" s="212">
        <v>30</v>
      </c>
      <c r="K87" s="212">
        <v>30</v>
      </c>
      <c r="L87" s="212"/>
      <c r="M87" s="212"/>
      <c r="N87" s="212"/>
      <c r="O87" s="212"/>
      <c r="P87" s="212">
        <v>49</v>
      </c>
    </row>
    <row r="88" spans="1:16" x14ac:dyDescent="0.25">
      <c r="A88" s="214">
        <v>94</v>
      </c>
      <c r="B88" s="213" t="s">
        <v>143</v>
      </c>
      <c r="C88" s="212"/>
      <c r="D88" s="212">
        <v>35</v>
      </c>
      <c r="E88" s="212"/>
      <c r="F88" s="212">
        <v>33</v>
      </c>
      <c r="G88" s="212">
        <v>33</v>
      </c>
      <c r="H88" s="212">
        <v>31</v>
      </c>
      <c r="I88" s="212">
        <v>25</v>
      </c>
      <c r="J88" s="212">
        <v>24</v>
      </c>
      <c r="K88" s="212"/>
      <c r="L88" s="212"/>
      <c r="M88" s="212"/>
      <c r="N88" s="212"/>
      <c r="O88" s="212"/>
      <c r="P88" s="212" t="s">
        <v>83</v>
      </c>
    </row>
    <row r="89" spans="1:16" x14ac:dyDescent="0.25">
      <c r="A89" s="214">
        <v>95</v>
      </c>
      <c r="B89" s="213" t="s">
        <v>142</v>
      </c>
      <c r="C89" s="212"/>
      <c r="D89" s="212">
        <v>62</v>
      </c>
      <c r="E89" s="212"/>
      <c r="F89" s="212">
        <v>59</v>
      </c>
      <c r="G89" s="212">
        <v>58</v>
      </c>
      <c r="H89" s="212">
        <v>43</v>
      </c>
      <c r="I89" s="212">
        <v>47</v>
      </c>
      <c r="J89" s="212"/>
      <c r="K89" s="212">
        <v>42</v>
      </c>
      <c r="L89" s="212"/>
      <c r="M89" s="212"/>
      <c r="N89" s="212"/>
      <c r="O89" s="212"/>
      <c r="P89" s="212" t="s">
        <v>83</v>
      </c>
    </row>
    <row r="90" spans="1:16" x14ac:dyDescent="0.25">
      <c r="A90" s="214">
        <v>96</v>
      </c>
      <c r="B90" s="213" t="s">
        <v>141</v>
      </c>
      <c r="C90" s="212">
        <v>26</v>
      </c>
      <c r="D90" s="212">
        <v>31</v>
      </c>
      <c r="E90" s="212"/>
      <c r="F90" s="212">
        <v>30</v>
      </c>
      <c r="G90" s="212">
        <v>29</v>
      </c>
      <c r="H90" s="212">
        <v>21</v>
      </c>
      <c r="I90" s="212">
        <v>23</v>
      </c>
      <c r="J90" s="212">
        <v>23</v>
      </c>
      <c r="K90" s="212">
        <v>30</v>
      </c>
      <c r="L90" s="212"/>
      <c r="M90" s="212"/>
      <c r="N90" s="212"/>
      <c r="O90" s="212"/>
      <c r="P90" s="212">
        <v>38</v>
      </c>
    </row>
    <row r="91" spans="1:16" x14ac:dyDescent="0.25">
      <c r="A91" s="214">
        <v>97</v>
      </c>
      <c r="B91" s="213" t="s">
        <v>140</v>
      </c>
      <c r="C91" s="212"/>
      <c r="D91" s="212">
        <v>50</v>
      </c>
      <c r="E91" s="212"/>
      <c r="F91" s="212">
        <v>48</v>
      </c>
      <c r="G91" s="212">
        <v>47</v>
      </c>
      <c r="H91" s="212">
        <v>45</v>
      </c>
      <c r="I91" s="212">
        <v>49</v>
      </c>
      <c r="J91" s="212">
        <v>63</v>
      </c>
      <c r="K91" s="212">
        <v>68</v>
      </c>
      <c r="L91" s="212"/>
      <c r="M91" s="212"/>
      <c r="N91" s="212"/>
      <c r="O91" s="212"/>
      <c r="P91" s="212" t="s">
        <v>83</v>
      </c>
    </row>
    <row r="92" spans="1:16" x14ac:dyDescent="0.25">
      <c r="A92" s="214">
        <v>98</v>
      </c>
      <c r="B92" s="213" t="s">
        <v>139</v>
      </c>
      <c r="C92" s="212"/>
      <c r="D92" s="212">
        <v>50</v>
      </c>
      <c r="E92" s="212"/>
      <c r="F92" s="212">
        <v>48</v>
      </c>
      <c r="G92" s="212">
        <v>47</v>
      </c>
      <c r="H92" s="212">
        <v>45</v>
      </c>
      <c r="I92" s="212">
        <v>49</v>
      </c>
      <c r="J92" s="212">
        <v>31</v>
      </c>
      <c r="K92" s="212">
        <v>32</v>
      </c>
      <c r="L92" s="212"/>
      <c r="M92" s="212"/>
      <c r="N92" s="212"/>
      <c r="O92" s="212"/>
      <c r="P92" s="212">
        <v>52</v>
      </c>
    </row>
    <row r="93" spans="1:16" x14ac:dyDescent="0.25">
      <c r="A93" s="214">
        <v>99</v>
      </c>
      <c r="B93" s="213" t="s">
        <v>138</v>
      </c>
      <c r="C93" s="212"/>
      <c r="D93" s="212">
        <v>32</v>
      </c>
      <c r="E93" s="212">
        <v>9</v>
      </c>
      <c r="F93" s="212">
        <v>30</v>
      </c>
      <c r="G93" s="212">
        <v>30</v>
      </c>
      <c r="H93" s="212">
        <v>28</v>
      </c>
      <c r="I93" s="212">
        <v>31</v>
      </c>
      <c r="J93" s="212">
        <v>24</v>
      </c>
      <c r="K93" s="212">
        <v>23</v>
      </c>
      <c r="L93" s="212"/>
      <c r="M93" s="212"/>
      <c r="N93" s="212"/>
      <c r="O93" s="212"/>
      <c r="P93" s="212">
        <v>37</v>
      </c>
    </row>
    <row r="94" spans="1:16" x14ac:dyDescent="0.25">
      <c r="A94" s="214">
        <v>100</v>
      </c>
      <c r="B94" s="213" t="s">
        <v>137</v>
      </c>
      <c r="C94" s="212"/>
      <c r="D94" s="212">
        <v>32</v>
      </c>
      <c r="E94" s="212"/>
      <c r="F94" s="212">
        <v>30</v>
      </c>
      <c r="G94" s="212">
        <v>30</v>
      </c>
      <c r="H94" s="212">
        <v>28</v>
      </c>
      <c r="I94" s="212">
        <v>31</v>
      </c>
      <c r="J94" s="212">
        <v>24</v>
      </c>
      <c r="K94" s="212">
        <v>23</v>
      </c>
      <c r="L94" s="212"/>
      <c r="M94" s="212"/>
      <c r="N94" s="212"/>
      <c r="O94" s="212"/>
      <c r="P94" s="212">
        <v>29</v>
      </c>
    </row>
    <row r="95" spans="1:16" x14ac:dyDescent="0.25">
      <c r="A95" s="214">
        <v>101</v>
      </c>
      <c r="B95" s="213" t="s">
        <v>136</v>
      </c>
      <c r="C95" s="212"/>
      <c r="D95" s="212">
        <v>31</v>
      </c>
      <c r="E95" s="212"/>
      <c r="F95" s="212">
        <v>30</v>
      </c>
      <c r="G95" s="212">
        <v>31</v>
      </c>
      <c r="H95" s="212">
        <v>30</v>
      </c>
      <c r="I95" s="212">
        <v>42</v>
      </c>
      <c r="J95" s="212">
        <v>40</v>
      </c>
      <c r="K95" s="212">
        <v>40</v>
      </c>
      <c r="L95" s="212">
        <v>65</v>
      </c>
      <c r="M95" s="212">
        <v>62</v>
      </c>
      <c r="N95" s="212">
        <v>79</v>
      </c>
      <c r="O95" s="212">
        <v>74</v>
      </c>
      <c r="P95" s="212" t="s">
        <v>83</v>
      </c>
    </row>
    <row r="96" spans="1:16" x14ac:dyDescent="0.25">
      <c r="A96" s="214">
        <v>102</v>
      </c>
      <c r="B96" s="213" t="s">
        <v>135</v>
      </c>
      <c r="C96" s="212"/>
      <c r="D96" s="212">
        <v>38</v>
      </c>
      <c r="E96" s="212"/>
      <c r="F96" s="212">
        <v>37</v>
      </c>
      <c r="G96" s="212">
        <v>35</v>
      </c>
      <c r="H96" s="212">
        <v>33</v>
      </c>
      <c r="I96" s="212">
        <v>47</v>
      </c>
      <c r="J96" s="212">
        <v>45</v>
      </c>
      <c r="K96" s="212">
        <v>44</v>
      </c>
      <c r="L96" s="212">
        <v>72</v>
      </c>
      <c r="M96" s="212">
        <v>70</v>
      </c>
      <c r="N96" s="212">
        <v>88</v>
      </c>
      <c r="O96" s="212">
        <v>83</v>
      </c>
      <c r="P96" s="212" t="s">
        <v>83</v>
      </c>
    </row>
    <row r="97" spans="1:16" x14ac:dyDescent="0.25">
      <c r="A97" s="214">
        <v>103</v>
      </c>
      <c r="B97" s="213" t="s">
        <v>134</v>
      </c>
      <c r="C97" s="212"/>
      <c r="D97" s="212">
        <v>38</v>
      </c>
      <c r="E97" s="212"/>
      <c r="F97" s="212">
        <v>37</v>
      </c>
      <c r="G97" s="212">
        <v>35</v>
      </c>
      <c r="H97" s="212">
        <v>33</v>
      </c>
      <c r="I97" s="212">
        <v>47</v>
      </c>
      <c r="J97" s="212">
        <v>45</v>
      </c>
      <c r="K97" s="212">
        <v>44</v>
      </c>
      <c r="L97" s="212">
        <v>72</v>
      </c>
      <c r="M97" s="212">
        <v>70</v>
      </c>
      <c r="N97" s="212">
        <v>88</v>
      </c>
      <c r="O97" s="212">
        <v>83</v>
      </c>
      <c r="P97" s="212">
        <v>120</v>
      </c>
    </row>
    <row r="98" spans="1:16" x14ac:dyDescent="0.25">
      <c r="A98" s="214">
        <v>104</v>
      </c>
      <c r="B98" s="213" t="s">
        <v>133</v>
      </c>
      <c r="C98" s="212">
        <v>21</v>
      </c>
      <c r="D98" s="212">
        <v>24</v>
      </c>
      <c r="E98" s="212"/>
      <c r="F98" s="212">
        <v>24</v>
      </c>
      <c r="G98" s="212">
        <v>25</v>
      </c>
      <c r="H98" s="212">
        <v>24</v>
      </c>
      <c r="I98" s="212">
        <v>35</v>
      </c>
      <c r="J98" s="212">
        <v>34</v>
      </c>
      <c r="K98" s="212">
        <v>33</v>
      </c>
      <c r="L98" s="212">
        <v>55</v>
      </c>
      <c r="M98" s="212">
        <v>53</v>
      </c>
      <c r="N98" s="212">
        <v>67</v>
      </c>
      <c r="O98" s="212">
        <v>63</v>
      </c>
      <c r="P98" s="212" t="s">
        <v>83</v>
      </c>
    </row>
    <row r="99" spans="1:16" x14ac:dyDescent="0.25">
      <c r="A99" s="214">
        <v>105</v>
      </c>
      <c r="B99" s="213" t="s">
        <v>132</v>
      </c>
      <c r="C99" s="212"/>
      <c r="D99" s="212">
        <v>38</v>
      </c>
      <c r="E99" s="212"/>
      <c r="F99" s="212">
        <v>37</v>
      </c>
      <c r="G99" s="212">
        <v>35</v>
      </c>
      <c r="H99" s="212">
        <v>33</v>
      </c>
      <c r="I99" s="212">
        <v>47</v>
      </c>
      <c r="J99" s="212">
        <v>45</v>
      </c>
      <c r="K99" s="212">
        <v>44</v>
      </c>
      <c r="L99" s="212">
        <v>72</v>
      </c>
      <c r="M99" s="212">
        <v>70</v>
      </c>
      <c r="N99" s="212">
        <v>88</v>
      </c>
      <c r="O99" s="212">
        <v>83</v>
      </c>
      <c r="P99" s="212" t="s">
        <v>83</v>
      </c>
    </row>
    <row r="100" spans="1:16" x14ac:dyDescent="0.25">
      <c r="A100" s="214">
        <v>106</v>
      </c>
      <c r="B100" s="213" t="s">
        <v>131</v>
      </c>
      <c r="C100" s="212"/>
      <c r="D100" s="212">
        <v>29</v>
      </c>
      <c r="E100" s="212"/>
      <c r="F100" s="212">
        <v>28</v>
      </c>
      <c r="G100" s="212">
        <v>29</v>
      </c>
      <c r="H100" s="212">
        <v>28</v>
      </c>
      <c r="I100" s="212">
        <v>40</v>
      </c>
      <c r="J100" s="212">
        <v>38</v>
      </c>
      <c r="K100" s="212">
        <v>37</v>
      </c>
      <c r="L100" s="212">
        <v>61</v>
      </c>
      <c r="M100" s="212">
        <v>59</v>
      </c>
      <c r="N100" s="212">
        <v>74</v>
      </c>
      <c r="O100" s="212">
        <v>70</v>
      </c>
      <c r="P100" s="212" t="s">
        <v>83</v>
      </c>
    </row>
    <row r="101" spans="1:16" x14ac:dyDescent="0.25">
      <c r="A101" s="214">
        <v>107</v>
      </c>
      <c r="B101" s="213" t="s">
        <v>130</v>
      </c>
      <c r="C101" s="212"/>
      <c r="D101" s="212">
        <v>24</v>
      </c>
      <c r="E101" s="212"/>
      <c r="F101" s="212">
        <v>24</v>
      </c>
      <c r="G101" s="212">
        <v>25</v>
      </c>
      <c r="H101" s="212">
        <v>24</v>
      </c>
      <c r="I101" s="212">
        <v>35</v>
      </c>
      <c r="J101" s="212">
        <v>34</v>
      </c>
      <c r="K101" s="212">
        <v>33</v>
      </c>
      <c r="L101" s="212">
        <v>55</v>
      </c>
      <c r="M101" s="212">
        <v>53</v>
      </c>
      <c r="N101" s="212">
        <v>67</v>
      </c>
      <c r="O101" s="212">
        <v>63</v>
      </c>
      <c r="P101" s="212">
        <v>91</v>
      </c>
    </row>
    <row r="102" spans="1:16" x14ac:dyDescent="0.25">
      <c r="A102" s="214">
        <v>108</v>
      </c>
      <c r="B102" s="213" t="s">
        <v>129</v>
      </c>
      <c r="C102" s="212"/>
      <c r="D102" s="212">
        <v>31</v>
      </c>
      <c r="E102" s="212"/>
      <c r="F102" s="212">
        <v>30</v>
      </c>
      <c r="G102" s="212">
        <v>31</v>
      </c>
      <c r="H102" s="212">
        <v>30</v>
      </c>
      <c r="I102" s="212">
        <v>42</v>
      </c>
      <c r="J102" s="212">
        <v>40</v>
      </c>
      <c r="K102" s="212">
        <v>39</v>
      </c>
      <c r="L102" s="212"/>
      <c r="M102" s="212"/>
      <c r="N102" s="212"/>
      <c r="O102" s="212"/>
      <c r="P102" s="212" t="s">
        <v>83</v>
      </c>
    </row>
    <row r="103" spans="1:16" x14ac:dyDescent="0.25">
      <c r="A103" s="214">
        <v>109</v>
      </c>
      <c r="B103" s="213" t="s">
        <v>128</v>
      </c>
      <c r="C103" s="212">
        <v>27</v>
      </c>
      <c r="D103" s="212">
        <v>21</v>
      </c>
      <c r="E103" s="212"/>
      <c r="F103" s="212">
        <v>21</v>
      </c>
      <c r="G103" s="212">
        <v>22</v>
      </c>
      <c r="H103" s="212">
        <v>21</v>
      </c>
      <c r="I103" s="212">
        <v>31</v>
      </c>
      <c r="J103" s="212">
        <v>29</v>
      </c>
      <c r="K103" s="212">
        <v>29</v>
      </c>
      <c r="L103" s="212"/>
      <c r="M103" s="212"/>
      <c r="N103" s="212"/>
      <c r="O103" s="212"/>
      <c r="P103" s="212">
        <v>56</v>
      </c>
    </row>
    <row r="104" spans="1:16" x14ac:dyDescent="0.25">
      <c r="A104" s="214">
        <v>110</v>
      </c>
      <c r="B104" s="213" t="s">
        <v>87</v>
      </c>
      <c r="C104" s="212"/>
      <c r="D104" s="212">
        <v>29</v>
      </c>
      <c r="E104" s="212"/>
      <c r="F104" s="212">
        <v>28</v>
      </c>
      <c r="G104" s="212">
        <v>29</v>
      </c>
      <c r="H104" s="212">
        <v>28</v>
      </c>
      <c r="I104" s="212">
        <v>40</v>
      </c>
      <c r="J104" s="212">
        <v>38</v>
      </c>
      <c r="K104" s="212">
        <v>38</v>
      </c>
      <c r="L104" s="212"/>
      <c r="M104" s="212"/>
      <c r="N104" s="212"/>
      <c r="O104" s="212"/>
      <c r="P104" s="212" t="s">
        <v>83</v>
      </c>
    </row>
    <row r="105" spans="1:16" x14ac:dyDescent="0.25">
      <c r="A105" s="214">
        <v>111</v>
      </c>
      <c r="B105" s="213" t="s">
        <v>127</v>
      </c>
      <c r="C105" s="212">
        <v>32</v>
      </c>
      <c r="D105" s="212">
        <v>29</v>
      </c>
      <c r="E105" s="212"/>
      <c r="F105" s="212">
        <v>28</v>
      </c>
      <c r="G105" s="212">
        <v>29</v>
      </c>
      <c r="H105" s="212">
        <v>28</v>
      </c>
      <c r="I105" s="212">
        <v>40</v>
      </c>
      <c r="J105" s="212">
        <v>38</v>
      </c>
      <c r="K105" s="212">
        <v>38</v>
      </c>
      <c r="L105" s="212"/>
      <c r="M105" s="212"/>
      <c r="N105" s="212"/>
      <c r="O105" s="212"/>
      <c r="P105" s="212">
        <v>95</v>
      </c>
    </row>
    <row r="106" spans="1:16" x14ac:dyDescent="0.25">
      <c r="A106" s="214">
        <v>112</v>
      </c>
      <c r="B106" s="213" t="s">
        <v>126</v>
      </c>
      <c r="C106" s="212">
        <v>22</v>
      </c>
      <c r="D106" s="212">
        <v>31</v>
      </c>
      <c r="E106" s="212"/>
      <c r="F106" s="212">
        <v>30</v>
      </c>
      <c r="G106" s="212">
        <v>30</v>
      </c>
      <c r="H106" s="212">
        <v>28</v>
      </c>
      <c r="I106" s="212">
        <v>42</v>
      </c>
      <c r="J106" s="212">
        <v>40</v>
      </c>
      <c r="K106" s="212">
        <v>39</v>
      </c>
      <c r="L106" s="212"/>
      <c r="M106" s="212"/>
      <c r="N106" s="212"/>
      <c r="O106" s="212"/>
      <c r="P106" s="212" t="s">
        <v>83</v>
      </c>
    </row>
    <row r="107" spans="1:16" x14ac:dyDescent="0.25">
      <c r="A107" s="214">
        <v>113</v>
      </c>
      <c r="B107" s="213" t="s">
        <v>125</v>
      </c>
      <c r="C107" s="212"/>
      <c r="D107" s="212">
        <v>31</v>
      </c>
      <c r="E107" s="212"/>
      <c r="F107" s="212">
        <v>30</v>
      </c>
      <c r="G107" s="212">
        <v>30</v>
      </c>
      <c r="H107" s="212">
        <v>28</v>
      </c>
      <c r="I107" s="212">
        <v>42</v>
      </c>
      <c r="J107" s="212">
        <v>40</v>
      </c>
      <c r="K107" s="212">
        <v>39</v>
      </c>
      <c r="L107" s="212"/>
      <c r="M107" s="212"/>
      <c r="N107" s="212"/>
      <c r="O107" s="212"/>
      <c r="P107" s="212" t="s">
        <v>83</v>
      </c>
    </row>
    <row r="108" spans="1:16" x14ac:dyDescent="0.25">
      <c r="A108" s="214">
        <v>117</v>
      </c>
      <c r="B108" s="213" t="s">
        <v>124</v>
      </c>
      <c r="C108" s="212"/>
      <c r="D108" s="212"/>
      <c r="E108" s="212">
        <v>29</v>
      </c>
      <c r="F108" s="212"/>
      <c r="G108" s="212"/>
      <c r="H108" s="212"/>
      <c r="I108" s="212"/>
      <c r="J108" s="212"/>
      <c r="K108" s="212"/>
      <c r="L108" s="212"/>
      <c r="M108" s="212"/>
      <c r="N108" s="212"/>
      <c r="O108" s="212"/>
      <c r="P108" s="212" t="s">
        <v>83</v>
      </c>
    </row>
    <row r="109" spans="1:16" x14ac:dyDescent="0.25">
      <c r="A109" s="214">
        <v>118</v>
      </c>
      <c r="B109" s="213" t="s">
        <v>123</v>
      </c>
      <c r="C109" s="212"/>
      <c r="D109" s="212">
        <v>190</v>
      </c>
      <c r="E109" s="212"/>
      <c r="F109" s="212">
        <v>337</v>
      </c>
      <c r="G109" s="212">
        <v>337</v>
      </c>
      <c r="H109" s="212">
        <v>319</v>
      </c>
      <c r="I109" s="212">
        <v>302</v>
      </c>
      <c r="J109" s="212">
        <v>365</v>
      </c>
      <c r="K109" s="212">
        <v>359</v>
      </c>
      <c r="L109" s="212"/>
      <c r="M109" s="212"/>
      <c r="N109" s="212"/>
      <c r="O109" s="212"/>
      <c r="P109" s="212" t="s">
        <v>83</v>
      </c>
    </row>
    <row r="110" spans="1:16" x14ac:dyDescent="0.25">
      <c r="A110" s="214">
        <v>119</v>
      </c>
      <c r="B110" s="213" t="s">
        <v>122</v>
      </c>
      <c r="C110" s="212"/>
      <c r="D110" s="212">
        <v>79</v>
      </c>
      <c r="E110" s="212"/>
      <c r="F110" s="212">
        <v>83</v>
      </c>
      <c r="G110" s="212">
        <v>83</v>
      </c>
      <c r="H110" s="212">
        <v>79</v>
      </c>
      <c r="I110" s="212">
        <v>75</v>
      </c>
      <c r="J110" s="212">
        <v>122</v>
      </c>
      <c r="K110" s="212">
        <v>120</v>
      </c>
      <c r="L110" s="212"/>
      <c r="M110" s="212"/>
      <c r="N110" s="212"/>
      <c r="O110" s="212"/>
      <c r="P110" s="212" t="s">
        <v>83</v>
      </c>
    </row>
    <row r="111" spans="1:16" x14ac:dyDescent="0.25">
      <c r="A111" s="214">
        <v>120</v>
      </c>
      <c r="B111" s="213" t="s">
        <v>121</v>
      </c>
      <c r="C111" s="212"/>
      <c r="D111" s="212">
        <v>56</v>
      </c>
      <c r="E111" s="212"/>
      <c r="F111" s="212">
        <v>52</v>
      </c>
      <c r="G111" s="212">
        <v>52</v>
      </c>
      <c r="H111" s="212">
        <v>50</v>
      </c>
      <c r="I111" s="212">
        <v>35</v>
      </c>
      <c r="J111" s="212">
        <v>57</v>
      </c>
      <c r="K111" s="212">
        <v>57</v>
      </c>
      <c r="L111" s="212"/>
      <c r="M111" s="212"/>
      <c r="N111" s="212"/>
      <c r="O111" s="212"/>
      <c r="P111" s="212" t="s">
        <v>83</v>
      </c>
    </row>
    <row r="112" spans="1:16" x14ac:dyDescent="0.25">
      <c r="A112" s="214">
        <v>121</v>
      </c>
      <c r="B112" s="213" t="s">
        <v>120</v>
      </c>
      <c r="C112" s="212"/>
      <c r="D112" s="212">
        <v>106</v>
      </c>
      <c r="E112" s="212"/>
      <c r="F112" s="212">
        <v>71</v>
      </c>
      <c r="G112" s="212">
        <v>71</v>
      </c>
      <c r="H112" s="212">
        <v>67</v>
      </c>
      <c r="I112" s="212">
        <v>63</v>
      </c>
      <c r="J112" s="212">
        <v>104</v>
      </c>
      <c r="K112" s="212">
        <v>103</v>
      </c>
      <c r="L112" s="212"/>
      <c r="M112" s="212"/>
      <c r="N112" s="212"/>
      <c r="O112" s="212"/>
      <c r="P112" s="212" t="s">
        <v>83</v>
      </c>
    </row>
    <row r="113" spans="1:16" x14ac:dyDescent="0.25">
      <c r="A113" s="214">
        <v>122</v>
      </c>
      <c r="B113" s="213" t="s">
        <v>119</v>
      </c>
      <c r="C113" s="212"/>
      <c r="D113" s="212">
        <v>43</v>
      </c>
      <c r="E113" s="212"/>
      <c r="F113" s="212">
        <v>110</v>
      </c>
      <c r="G113" s="212">
        <v>110</v>
      </c>
      <c r="H113" s="212">
        <v>105</v>
      </c>
      <c r="I113" s="212">
        <v>99</v>
      </c>
      <c r="J113" s="212">
        <v>166</v>
      </c>
      <c r="K113" s="212">
        <v>163</v>
      </c>
      <c r="L113" s="212"/>
      <c r="M113" s="212"/>
      <c r="N113" s="212"/>
      <c r="O113" s="212"/>
      <c r="P113" s="212" t="s">
        <v>83</v>
      </c>
    </row>
    <row r="114" spans="1:16" x14ac:dyDescent="0.25">
      <c r="A114" s="214">
        <v>123</v>
      </c>
      <c r="B114" s="213" t="s">
        <v>118</v>
      </c>
      <c r="C114" s="212"/>
      <c r="D114" s="212">
        <v>29</v>
      </c>
      <c r="E114" s="212"/>
      <c r="F114" s="212">
        <v>24</v>
      </c>
      <c r="G114" s="212">
        <v>25</v>
      </c>
      <c r="H114" s="212">
        <v>23</v>
      </c>
      <c r="I114" s="212">
        <v>22</v>
      </c>
      <c r="J114" s="212">
        <v>37</v>
      </c>
      <c r="K114" s="212">
        <v>36</v>
      </c>
      <c r="L114" s="212"/>
      <c r="M114" s="212"/>
      <c r="N114" s="212"/>
      <c r="O114" s="212"/>
      <c r="P114" s="212" t="s">
        <v>83</v>
      </c>
    </row>
    <row r="115" spans="1:16" x14ac:dyDescent="0.25">
      <c r="A115" s="214">
        <v>124</v>
      </c>
      <c r="B115" s="213" t="s">
        <v>117</v>
      </c>
      <c r="C115" s="212"/>
      <c r="D115" s="212">
        <v>44</v>
      </c>
      <c r="E115" s="212"/>
      <c r="F115" s="212">
        <v>50</v>
      </c>
      <c r="G115" s="212">
        <v>49</v>
      </c>
      <c r="H115" s="212">
        <v>47</v>
      </c>
      <c r="I115" s="212">
        <v>45</v>
      </c>
      <c r="J115" s="212">
        <v>69</v>
      </c>
      <c r="K115" s="212">
        <v>68</v>
      </c>
      <c r="L115" s="212"/>
      <c r="M115" s="212"/>
      <c r="N115" s="212"/>
      <c r="O115" s="212"/>
      <c r="P115" s="212" t="s">
        <v>83</v>
      </c>
    </row>
    <row r="116" spans="1:16" x14ac:dyDescent="0.25">
      <c r="A116" s="214">
        <v>125</v>
      </c>
      <c r="B116" s="213" t="s">
        <v>116</v>
      </c>
      <c r="C116" s="212"/>
      <c r="D116" s="212">
        <v>29</v>
      </c>
      <c r="E116" s="212"/>
      <c r="F116" s="212">
        <v>23</v>
      </c>
      <c r="G116" s="212">
        <v>22</v>
      </c>
      <c r="H116" s="212">
        <v>21</v>
      </c>
      <c r="I116" s="212">
        <v>20</v>
      </c>
      <c r="J116" s="212">
        <v>29</v>
      </c>
      <c r="K116" s="212">
        <v>29</v>
      </c>
      <c r="L116" s="212"/>
      <c r="M116" s="212"/>
      <c r="N116" s="212"/>
      <c r="O116" s="212"/>
      <c r="P116" s="212" t="s">
        <v>83</v>
      </c>
    </row>
    <row r="117" spans="1:16" x14ac:dyDescent="0.25">
      <c r="A117" s="214">
        <v>126</v>
      </c>
      <c r="B117" s="213" t="s">
        <v>115</v>
      </c>
      <c r="C117" s="212"/>
      <c r="D117" s="212">
        <v>29</v>
      </c>
      <c r="E117" s="212"/>
      <c r="F117" s="212">
        <v>28</v>
      </c>
      <c r="G117" s="212">
        <v>29</v>
      </c>
      <c r="H117" s="212">
        <v>28</v>
      </c>
      <c r="I117" s="212">
        <v>40</v>
      </c>
      <c r="J117" s="212">
        <v>38</v>
      </c>
      <c r="K117" s="212">
        <v>37</v>
      </c>
      <c r="L117" s="212">
        <v>62</v>
      </c>
      <c r="M117" s="212">
        <v>59</v>
      </c>
      <c r="N117" s="212">
        <v>75</v>
      </c>
      <c r="O117" s="212">
        <v>70</v>
      </c>
      <c r="P117" s="212" t="s">
        <v>83</v>
      </c>
    </row>
    <row r="118" spans="1:16" x14ac:dyDescent="0.25">
      <c r="A118" s="214">
        <v>127</v>
      </c>
      <c r="B118" s="213" t="s">
        <v>114</v>
      </c>
      <c r="C118" s="212"/>
      <c r="D118" s="212">
        <v>25</v>
      </c>
      <c r="E118" s="212"/>
      <c r="F118" s="212">
        <v>25</v>
      </c>
      <c r="G118" s="212">
        <v>25</v>
      </c>
      <c r="H118" s="212">
        <v>24</v>
      </c>
      <c r="I118" s="212">
        <v>35</v>
      </c>
      <c r="J118" s="212">
        <v>34</v>
      </c>
      <c r="K118" s="212">
        <v>33</v>
      </c>
      <c r="L118" s="212">
        <v>55</v>
      </c>
      <c r="M118" s="212">
        <v>53</v>
      </c>
      <c r="N118" s="212">
        <v>67</v>
      </c>
      <c r="O118" s="212">
        <v>63</v>
      </c>
      <c r="P118" s="212">
        <v>41</v>
      </c>
    </row>
    <row r="119" spans="1:16" x14ac:dyDescent="0.25">
      <c r="A119" s="214">
        <v>128</v>
      </c>
      <c r="B119" s="213" t="s">
        <v>113</v>
      </c>
      <c r="C119" s="212"/>
      <c r="D119" s="212">
        <v>29</v>
      </c>
      <c r="E119" s="212"/>
      <c r="F119" s="212">
        <v>28</v>
      </c>
      <c r="G119" s="212">
        <v>29</v>
      </c>
      <c r="H119" s="212">
        <v>28</v>
      </c>
      <c r="I119" s="212">
        <v>40</v>
      </c>
      <c r="J119" s="212">
        <v>38</v>
      </c>
      <c r="K119" s="212">
        <v>37</v>
      </c>
      <c r="L119" s="212">
        <v>62</v>
      </c>
      <c r="M119" s="212">
        <v>59</v>
      </c>
      <c r="N119" s="212">
        <v>75</v>
      </c>
      <c r="O119" s="212">
        <v>70</v>
      </c>
      <c r="P119" s="212" t="s">
        <v>83</v>
      </c>
    </row>
    <row r="120" spans="1:16" x14ac:dyDescent="0.25">
      <c r="A120" s="214">
        <v>129</v>
      </c>
      <c r="B120" s="213" t="s">
        <v>112</v>
      </c>
      <c r="C120" s="212"/>
      <c r="D120" s="212">
        <v>49</v>
      </c>
      <c r="E120" s="212"/>
      <c r="F120" s="212">
        <v>48</v>
      </c>
      <c r="G120" s="212">
        <v>54</v>
      </c>
      <c r="H120" s="212">
        <v>53</v>
      </c>
      <c r="I120" s="212">
        <v>69</v>
      </c>
      <c r="J120" s="212">
        <v>65</v>
      </c>
      <c r="K120" s="212">
        <v>64</v>
      </c>
      <c r="L120" s="212">
        <v>105</v>
      </c>
      <c r="M120" s="212">
        <v>101</v>
      </c>
      <c r="N120" s="212">
        <v>126</v>
      </c>
      <c r="O120" s="212">
        <v>118</v>
      </c>
      <c r="P120" s="212" t="s">
        <v>83</v>
      </c>
    </row>
    <row r="121" spans="1:16" x14ac:dyDescent="0.25">
      <c r="A121" s="214">
        <v>130</v>
      </c>
      <c r="B121" s="213" t="s">
        <v>106</v>
      </c>
      <c r="C121" s="212"/>
      <c r="D121" s="212">
        <v>32</v>
      </c>
      <c r="E121" s="212"/>
      <c r="F121" s="212">
        <v>32</v>
      </c>
      <c r="G121" s="212">
        <v>33</v>
      </c>
      <c r="H121" s="212">
        <v>31</v>
      </c>
      <c r="I121" s="212">
        <v>45</v>
      </c>
      <c r="J121" s="212">
        <v>43</v>
      </c>
      <c r="K121" s="212">
        <v>42</v>
      </c>
      <c r="L121" s="212">
        <v>69</v>
      </c>
      <c r="M121" s="212">
        <v>66</v>
      </c>
      <c r="N121" s="212">
        <v>84</v>
      </c>
      <c r="O121" s="212">
        <v>79</v>
      </c>
      <c r="P121" s="212" t="s">
        <v>83</v>
      </c>
    </row>
    <row r="122" spans="1:16" x14ac:dyDescent="0.25">
      <c r="A122" s="214">
        <v>131</v>
      </c>
      <c r="B122" s="213" t="s">
        <v>111</v>
      </c>
      <c r="C122" s="212">
        <v>36</v>
      </c>
      <c r="D122" s="212">
        <v>29</v>
      </c>
      <c r="E122" s="212"/>
      <c r="F122" s="212">
        <v>28</v>
      </c>
      <c r="G122" s="212">
        <v>29</v>
      </c>
      <c r="H122" s="212">
        <v>28</v>
      </c>
      <c r="I122" s="212">
        <v>40</v>
      </c>
      <c r="J122" s="212"/>
      <c r="K122" s="212"/>
      <c r="L122" s="212"/>
      <c r="M122" s="212"/>
      <c r="N122" s="212"/>
      <c r="O122" s="212"/>
      <c r="P122" s="212" t="s">
        <v>83</v>
      </c>
    </row>
    <row r="123" spans="1:16" x14ac:dyDescent="0.25">
      <c r="A123" s="214">
        <v>132</v>
      </c>
      <c r="B123" s="213" t="s">
        <v>110</v>
      </c>
      <c r="C123" s="212">
        <v>38</v>
      </c>
      <c r="D123" s="212">
        <v>29</v>
      </c>
      <c r="E123" s="212"/>
      <c r="F123" s="212">
        <v>28</v>
      </c>
      <c r="G123" s="212">
        <v>29</v>
      </c>
      <c r="H123" s="212">
        <v>28</v>
      </c>
      <c r="I123" s="212">
        <v>40</v>
      </c>
      <c r="J123" s="212"/>
      <c r="K123" s="212"/>
      <c r="L123" s="212"/>
      <c r="M123" s="212"/>
      <c r="N123" s="212"/>
      <c r="O123" s="212"/>
      <c r="P123" s="212" t="s">
        <v>83</v>
      </c>
    </row>
    <row r="124" spans="1:16" x14ac:dyDescent="0.25">
      <c r="A124" s="214">
        <v>133</v>
      </c>
      <c r="B124" s="213" t="s">
        <v>107</v>
      </c>
      <c r="C124" s="212"/>
      <c r="D124" s="212">
        <v>128</v>
      </c>
      <c r="E124" s="212"/>
      <c r="F124" s="212">
        <v>127</v>
      </c>
      <c r="G124" s="212">
        <v>131</v>
      </c>
      <c r="H124" s="212">
        <v>126</v>
      </c>
      <c r="I124" s="212">
        <v>141</v>
      </c>
      <c r="J124" s="212">
        <v>133</v>
      </c>
      <c r="K124" s="212">
        <v>130</v>
      </c>
      <c r="L124" s="212">
        <v>207</v>
      </c>
      <c r="M124" s="212">
        <v>200</v>
      </c>
      <c r="N124" s="212">
        <v>254</v>
      </c>
      <c r="O124" s="212">
        <v>238</v>
      </c>
      <c r="P124" s="212" t="s">
        <v>83</v>
      </c>
    </row>
    <row r="125" spans="1:16" x14ac:dyDescent="0.25">
      <c r="A125" s="214">
        <v>134</v>
      </c>
      <c r="B125" s="213" t="s">
        <v>106</v>
      </c>
      <c r="C125" s="212"/>
      <c r="D125" s="212">
        <v>32</v>
      </c>
      <c r="E125" s="212"/>
      <c r="F125" s="212">
        <v>32</v>
      </c>
      <c r="G125" s="212">
        <v>33</v>
      </c>
      <c r="H125" s="212">
        <v>31</v>
      </c>
      <c r="I125" s="212">
        <v>42</v>
      </c>
      <c r="J125" s="212">
        <v>40</v>
      </c>
      <c r="K125" s="212">
        <v>40</v>
      </c>
      <c r="L125" s="212">
        <v>65</v>
      </c>
      <c r="M125" s="212"/>
      <c r="N125" s="212">
        <v>79</v>
      </c>
      <c r="O125" s="212">
        <v>74</v>
      </c>
      <c r="P125" s="212" t="s">
        <v>83</v>
      </c>
    </row>
    <row r="126" spans="1:16" x14ac:dyDescent="0.25">
      <c r="A126" s="214">
        <v>135</v>
      </c>
      <c r="B126" s="213" t="s">
        <v>105</v>
      </c>
      <c r="C126" s="212"/>
      <c r="D126" s="212">
        <v>27</v>
      </c>
      <c r="E126" s="212"/>
      <c r="F126" s="212">
        <v>27</v>
      </c>
      <c r="G126" s="212">
        <v>27</v>
      </c>
      <c r="H126" s="212">
        <v>26</v>
      </c>
      <c r="I126" s="212">
        <v>37</v>
      </c>
      <c r="J126" s="212">
        <v>36</v>
      </c>
      <c r="K126" s="212">
        <v>35</v>
      </c>
      <c r="L126" s="212">
        <v>59</v>
      </c>
      <c r="M126" s="212">
        <v>56</v>
      </c>
      <c r="N126" s="212">
        <v>72</v>
      </c>
      <c r="O126" s="212">
        <v>67</v>
      </c>
      <c r="P126" s="212" t="s">
        <v>83</v>
      </c>
    </row>
    <row r="127" spans="1:16" x14ac:dyDescent="0.25">
      <c r="A127" s="214">
        <v>136</v>
      </c>
      <c r="B127" s="213" t="s">
        <v>109</v>
      </c>
      <c r="C127" s="212"/>
      <c r="D127" s="212"/>
      <c r="E127" s="212"/>
      <c r="F127" s="212"/>
      <c r="G127" s="212"/>
      <c r="H127" s="212"/>
      <c r="I127" s="212"/>
      <c r="J127" s="212"/>
      <c r="K127" s="212"/>
      <c r="L127" s="212"/>
      <c r="M127" s="212"/>
      <c r="N127" s="212"/>
      <c r="O127" s="212"/>
      <c r="P127" s="212">
        <v>72</v>
      </c>
    </row>
    <row r="128" spans="1:16" x14ac:dyDescent="0.25">
      <c r="A128" s="214">
        <v>137</v>
      </c>
      <c r="B128" s="213" t="s">
        <v>108</v>
      </c>
      <c r="C128" s="212"/>
      <c r="D128" s="212">
        <v>31</v>
      </c>
      <c r="E128" s="212"/>
      <c r="F128" s="212">
        <v>30</v>
      </c>
      <c r="G128" s="212">
        <v>31</v>
      </c>
      <c r="H128" s="212">
        <v>30</v>
      </c>
      <c r="I128" s="212">
        <v>42</v>
      </c>
      <c r="J128" s="212">
        <v>40</v>
      </c>
      <c r="K128" s="212">
        <v>40</v>
      </c>
      <c r="L128" s="212"/>
      <c r="M128" s="212"/>
      <c r="N128" s="212"/>
      <c r="O128" s="212"/>
      <c r="P128" s="212" t="s">
        <v>83</v>
      </c>
    </row>
    <row r="129" spans="1:16" x14ac:dyDescent="0.25">
      <c r="A129" s="214">
        <v>138</v>
      </c>
      <c r="B129" s="213" t="s">
        <v>107</v>
      </c>
      <c r="C129" s="212"/>
      <c r="D129" s="212">
        <v>59</v>
      </c>
      <c r="E129" s="212"/>
      <c r="F129" s="212">
        <v>58</v>
      </c>
      <c r="G129" s="212">
        <v>61</v>
      </c>
      <c r="H129" s="212">
        <v>58</v>
      </c>
      <c r="I129" s="212">
        <v>84</v>
      </c>
      <c r="J129" s="212">
        <v>79</v>
      </c>
      <c r="K129" s="212">
        <v>78</v>
      </c>
      <c r="L129" s="212">
        <v>207</v>
      </c>
      <c r="M129" s="212">
        <v>200</v>
      </c>
      <c r="N129" s="212">
        <v>254</v>
      </c>
      <c r="O129" s="212">
        <v>238</v>
      </c>
      <c r="P129" s="212" t="s">
        <v>83</v>
      </c>
    </row>
    <row r="130" spans="1:16" x14ac:dyDescent="0.25">
      <c r="A130" s="214">
        <v>140</v>
      </c>
      <c r="B130" s="213" t="s">
        <v>106</v>
      </c>
      <c r="C130" s="212"/>
      <c r="D130" s="212">
        <v>32</v>
      </c>
      <c r="E130" s="212"/>
      <c r="F130" s="212">
        <v>32</v>
      </c>
      <c r="G130" s="212">
        <v>33</v>
      </c>
      <c r="H130" s="212">
        <v>31</v>
      </c>
      <c r="I130" s="212">
        <v>45</v>
      </c>
      <c r="J130" s="212">
        <v>43</v>
      </c>
      <c r="K130" s="212">
        <v>42</v>
      </c>
      <c r="L130" s="212">
        <v>65</v>
      </c>
      <c r="M130" s="212">
        <v>62</v>
      </c>
      <c r="N130" s="212">
        <v>79</v>
      </c>
      <c r="O130" s="212">
        <v>74</v>
      </c>
      <c r="P130" s="212" t="s">
        <v>83</v>
      </c>
    </row>
    <row r="131" spans="1:16" x14ac:dyDescent="0.25">
      <c r="A131" s="214">
        <v>141</v>
      </c>
      <c r="B131" s="213" t="s">
        <v>105</v>
      </c>
      <c r="C131" s="212"/>
      <c r="D131" s="212">
        <v>27</v>
      </c>
      <c r="E131" s="212"/>
      <c r="F131" s="212">
        <v>27</v>
      </c>
      <c r="G131" s="212">
        <v>27</v>
      </c>
      <c r="H131" s="212">
        <v>26</v>
      </c>
      <c r="I131" s="212">
        <v>37</v>
      </c>
      <c r="J131" s="212">
        <v>36</v>
      </c>
      <c r="K131" s="212">
        <v>35</v>
      </c>
      <c r="L131" s="212">
        <v>59</v>
      </c>
      <c r="M131" s="212">
        <v>56</v>
      </c>
      <c r="N131" s="212">
        <v>72</v>
      </c>
      <c r="O131" s="212">
        <v>67</v>
      </c>
      <c r="P131" s="212" t="s">
        <v>83</v>
      </c>
    </row>
    <row r="132" spans="1:16" x14ac:dyDescent="0.25">
      <c r="A132" s="214">
        <v>142</v>
      </c>
      <c r="B132" s="213" t="s">
        <v>104</v>
      </c>
      <c r="C132" s="212"/>
      <c r="D132" s="212">
        <v>27</v>
      </c>
      <c r="E132" s="212"/>
      <c r="F132" s="212">
        <v>27</v>
      </c>
      <c r="G132" s="212">
        <v>27</v>
      </c>
      <c r="H132" s="212">
        <v>26</v>
      </c>
      <c r="I132" s="212">
        <v>37</v>
      </c>
      <c r="J132" s="212">
        <v>36</v>
      </c>
      <c r="K132" s="212">
        <v>35</v>
      </c>
      <c r="L132" s="212">
        <v>59</v>
      </c>
      <c r="M132" s="212">
        <v>56</v>
      </c>
      <c r="N132" s="212">
        <v>72</v>
      </c>
      <c r="O132" s="212">
        <v>67</v>
      </c>
      <c r="P132" s="212" t="s">
        <v>83</v>
      </c>
    </row>
    <row r="133" spans="1:16" x14ac:dyDescent="0.25">
      <c r="A133" s="214">
        <v>143</v>
      </c>
      <c r="B133" s="213" t="s">
        <v>103</v>
      </c>
      <c r="C133" s="212"/>
      <c r="D133" s="212">
        <v>20</v>
      </c>
      <c r="E133" s="212"/>
      <c r="F133" s="212">
        <v>19</v>
      </c>
      <c r="G133" s="212">
        <v>20</v>
      </c>
      <c r="H133" s="212">
        <v>19</v>
      </c>
      <c r="I133" s="212">
        <v>28</v>
      </c>
      <c r="J133" s="212">
        <v>27</v>
      </c>
      <c r="K133" s="212">
        <v>27</v>
      </c>
      <c r="L133" s="212">
        <v>45</v>
      </c>
      <c r="M133" s="212">
        <v>43</v>
      </c>
      <c r="N133" s="212">
        <v>57</v>
      </c>
      <c r="O133" s="212">
        <v>54</v>
      </c>
      <c r="P133" s="212" t="s">
        <v>83</v>
      </c>
    </row>
    <row r="134" spans="1:16" x14ac:dyDescent="0.25">
      <c r="A134" s="214">
        <v>144</v>
      </c>
      <c r="B134" s="213" t="s">
        <v>102</v>
      </c>
      <c r="C134" s="212"/>
      <c r="D134" s="212">
        <v>20</v>
      </c>
      <c r="E134" s="212"/>
      <c r="F134" s="212">
        <v>19</v>
      </c>
      <c r="G134" s="212">
        <v>20</v>
      </c>
      <c r="H134" s="212">
        <v>19</v>
      </c>
      <c r="I134" s="212">
        <v>28</v>
      </c>
      <c r="J134" s="212">
        <v>27</v>
      </c>
      <c r="K134" s="212">
        <v>27</v>
      </c>
      <c r="L134" s="212">
        <v>45</v>
      </c>
      <c r="M134" s="212">
        <v>43</v>
      </c>
      <c r="N134" s="212">
        <v>57</v>
      </c>
      <c r="O134" s="212">
        <v>54</v>
      </c>
      <c r="P134" s="212" t="s">
        <v>83</v>
      </c>
    </row>
    <row r="135" spans="1:16" x14ac:dyDescent="0.25">
      <c r="A135" s="214">
        <v>145</v>
      </c>
      <c r="B135" s="213" t="s">
        <v>101</v>
      </c>
      <c r="C135" s="212"/>
      <c r="D135" s="212">
        <v>59</v>
      </c>
      <c r="E135" s="212"/>
      <c r="F135" s="212">
        <v>58</v>
      </c>
      <c r="G135" s="212">
        <v>61</v>
      </c>
      <c r="H135" s="212">
        <v>58</v>
      </c>
      <c r="I135" s="212">
        <v>84</v>
      </c>
      <c r="J135" s="212">
        <v>79</v>
      </c>
      <c r="K135" s="212">
        <v>78</v>
      </c>
      <c r="L135" s="212">
        <v>125</v>
      </c>
      <c r="M135" s="212">
        <v>120</v>
      </c>
      <c r="N135" s="212">
        <v>153</v>
      </c>
      <c r="O135" s="212">
        <v>144</v>
      </c>
      <c r="P135" s="212" t="s">
        <v>83</v>
      </c>
    </row>
    <row r="136" spans="1:16" x14ac:dyDescent="0.25">
      <c r="A136" s="214">
        <v>146</v>
      </c>
      <c r="B136" s="213" t="s">
        <v>100</v>
      </c>
      <c r="C136" s="212"/>
      <c r="D136" s="212">
        <v>59</v>
      </c>
      <c r="E136" s="212"/>
      <c r="F136" s="212">
        <v>58</v>
      </c>
      <c r="G136" s="212">
        <v>61</v>
      </c>
      <c r="H136" s="212">
        <v>58</v>
      </c>
      <c r="I136" s="212">
        <v>84</v>
      </c>
      <c r="J136" s="212">
        <v>79</v>
      </c>
      <c r="K136" s="212">
        <v>78</v>
      </c>
      <c r="L136" s="212">
        <v>125</v>
      </c>
      <c r="M136" s="212">
        <v>120</v>
      </c>
      <c r="N136" s="212">
        <v>153</v>
      </c>
      <c r="O136" s="212">
        <v>144</v>
      </c>
      <c r="P136" s="212" t="s">
        <v>83</v>
      </c>
    </row>
    <row r="137" spans="1:16" x14ac:dyDescent="0.25">
      <c r="A137" s="214">
        <v>147</v>
      </c>
      <c r="B137" s="213" t="s">
        <v>99</v>
      </c>
      <c r="C137" s="212"/>
      <c r="D137" s="212">
        <v>49</v>
      </c>
      <c r="E137" s="212"/>
      <c r="F137" s="212">
        <v>48</v>
      </c>
      <c r="G137" s="212">
        <v>50</v>
      </c>
      <c r="H137" s="212">
        <v>48</v>
      </c>
      <c r="I137" s="212">
        <v>69</v>
      </c>
      <c r="J137" s="212">
        <v>66</v>
      </c>
      <c r="K137" s="212">
        <v>65</v>
      </c>
      <c r="L137" s="212">
        <v>105</v>
      </c>
      <c r="M137" s="212">
        <v>101</v>
      </c>
      <c r="N137" s="212">
        <v>126</v>
      </c>
      <c r="O137" s="212">
        <v>118</v>
      </c>
      <c r="P137" s="212" t="s">
        <v>83</v>
      </c>
    </row>
    <row r="138" spans="1:16" x14ac:dyDescent="0.25">
      <c r="A138" s="214">
        <v>148</v>
      </c>
      <c r="B138" s="213" t="s">
        <v>98</v>
      </c>
      <c r="C138" s="212"/>
      <c r="D138" s="212">
        <v>49</v>
      </c>
      <c r="E138" s="212"/>
      <c r="F138" s="212">
        <v>48</v>
      </c>
      <c r="G138" s="212">
        <v>50</v>
      </c>
      <c r="H138" s="212">
        <v>48</v>
      </c>
      <c r="I138" s="212">
        <v>69</v>
      </c>
      <c r="J138" s="212">
        <v>66</v>
      </c>
      <c r="K138" s="212">
        <v>65</v>
      </c>
      <c r="L138" s="212">
        <v>105</v>
      </c>
      <c r="M138" s="212">
        <v>101</v>
      </c>
      <c r="N138" s="212">
        <v>126</v>
      </c>
      <c r="O138" s="212">
        <v>118</v>
      </c>
      <c r="P138" s="212" t="s">
        <v>83</v>
      </c>
    </row>
    <row r="139" spans="1:16" x14ac:dyDescent="0.25">
      <c r="A139" s="214">
        <v>149</v>
      </c>
      <c r="B139" s="213" t="s">
        <v>97</v>
      </c>
      <c r="C139" s="212"/>
      <c r="D139" s="212">
        <v>49</v>
      </c>
      <c r="E139" s="212"/>
      <c r="F139" s="212">
        <v>48</v>
      </c>
      <c r="G139" s="212">
        <v>50</v>
      </c>
      <c r="H139" s="212">
        <v>48</v>
      </c>
      <c r="I139" s="212">
        <v>69</v>
      </c>
      <c r="J139" s="212">
        <v>66</v>
      </c>
      <c r="K139" s="212">
        <v>65</v>
      </c>
      <c r="L139" s="212"/>
      <c r="M139" s="212">
        <v>101</v>
      </c>
      <c r="N139" s="212">
        <v>126</v>
      </c>
      <c r="O139" s="212">
        <v>118</v>
      </c>
      <c r="P139" s="212" t="s">
        <v>83</v>
      </c>
    </row>
    <row r="140" spans="1:16" x14ac:dyDescent="0.25">
      <c r="A140" s="214">
        <v>150</v>
      </c>
      <c r="B140" s="213" t="s">
        <v>96</v>
      </c>
      <c r="C140" s="212"/>
      <c r="D140" s="212">
        <v>27</v>
      </c>
      <c r="E140" s="212"/>
      <c r="F140" s="212">
        <v>27</v>
      </c>
      <c r="G140" s="212">
        <v>27</v>
      </c>
      <c r="H140" s="212">
        <v>26</v>
      </c>
      <c r="I140" s="212">
        <v>29</v>
      </c>
      <c r="J140" s="212">
        <v>36</v>
      </c>
      <c r="K140" s="212">
        <v>35</v>
      </c>
      <c r="L140" s="212">
        <v>59</v>
      </c>
      <c r="M140" s="212">
        <v>56</v>
      </c>
      <c r="N140" s="212">
        <v>72</v>
      </c>
      <c r="O140" s="212">
        <v>67</v>
      </c>
      <c r="P140" s="212">
        <v>48</v>
      </c>
    </row>
    <row r="141" spans="1:16" x14ac:dyDescent="0.25">
      <c r="A141" s="214">
        <v>151</v>
      </c>
      <c r="B141" s="213" t="s">
        <v>95</v>
      </c>
      <c r="C141" s="212"/>
      <c r="D141" s="212">
        <v>27</v>
      </c>
      <c r="E141" s="212"/>
      <c r="F141" s="212">
        <v>27</v>
      </c>
      <c r="G141" s="212">
        <v>27</v>
      </c>
      <c r="H141" s="212">
        <v>26</v>
      </c>
      <c r="I141" s="212">
        <v>29</v>
      </c>
      <c r="J141" s="212">
        <v>42</v>
      </c>
      <c r="K141" s="212">
        <v>42</v>
      </c>
      <c r="L141" s="212">
        <v>66</v>
      </c>
      <c r="M141" s="212">
        <v>63</v>
      </c>
      <c r="N141" s="212">
        <v>60</v>
      </c>
      <c r="O141" s="212">
        <v>56</v>
      </c>
      <c r="P141" s="212" t="s">
        <v>83</v>
      </c>
    </row>
    <row r="142" spans="1:16" x14ac:dyDescent="0.25">
      <c r="A142" s="214">
        <v>152</v>
      </c>
      <c r="B142" s="213" t="s">
        <v>94</v>
      </c>
      <c r="C142" s="212"/>
      <c r="D142" s="212">
        <v>66</v>
      </c>
      <c r="E142" s="212"/>
      <c r="F142" s="212">
        <v>65</v>
      </c>
      <c r="G142" s="212">
        <v>68</v>
      </c>
      <c r="H142" s="212">
        <v>65</v>
      </c>
      <c r="I142" s="212">
        <v>94</v>
      </c>
      <c r="J142" s="212">
        <v>89</v>
      </c>
      <c r="K142" s="212">
        <v>87</v>
      </c>
      <c r="L142" s="212">
        <v>140</v>
      </c>
      <c r="M142" s="212">
        <v>135</v>
      </c>
      <c r="N142" s="212">
        <v>171</v>
      </c>
      <c r="O142" s="212">
        <v>160</v>
      </c>
      <c r="P142" s="212" t="s">
        <v>83</v>
      </c>
    </row>
    <row r="143" spans="1:16" x14ac:dyDescent="0.25">
      <c r="A143" s="214">
        <v>153</v>
      </c>
      <c r="B143" s="213" t="s">
        <v>93</v>
      </c>
      <c r="C143" s="212"/>
      <c r="D143" s="212">
        <v>66</v>
      </c>
      <c r="E143" s="212"/>
      <c r="F143" s="212">
        <v>65</v>
      </c>
      <c r="G143" s="212">
        <v>68</v>
      </c>
      <c r="H143" s="212">
        <v>65</v>
      </c>
      <c r="I143" s="212">
        <v>94</v>
      </c>
      <c r="J143" s="212">
        <v>89</v>
      </c>
      <c r="K143" s="212">
        <v>87</v>
      </c>
      <c r="L143" s="212">
        <v>140</v>
      </c>
      <c r="M143" s="212">
        <v>135</v>
      </c>
      <c r="N143" s="212">
        <v>171</v>
      </c>
      <c r="O143" s="212">
        <v>160</v>
      </c>
      <c r="P143" s="212" t="s">
        <v>83</v>
      </c>
    </row>
    <row r="144" spans="1:16" x14ac:dyDescent="0.25">
      <c r="A144" s="214">
        <v>154</v>
      </c>
      <c r="B144" s="213" t="s">
        <v>92</v>
      </c>
      <c r="C144" s="212"/>
      <c r="D144" s="212">
        <v>49</v>
      </c>
      <c r="E144" s="212"/>
      <c r="F144" s="212">
        <v>48</v>
      </c>
      <c r="G144" s="212">
        <v>50</v>
      </c>
      <c r="H144" s="212">
        <v>48</v>
      </c>
      <c r="I144" s="212">
        <v>69</v>
      </c>
      <c r="J144" s="212">
        <v>66</v>
      </c>
      <c r="K144" s="212">
        <v>65</v>
      </c>
      <c r="L144" s="212">
        <v>105</v>
      </c>
      <c r="M144" s="212">
        <v>101</v>
      </c>
      <c r="N144" s="212">
        <v>126</v>
      </c>
      <c r="O144" s="212">
        <v>118</v>
      </c>
      <c r="P144" s="212" t="s">
        <v>83</v>
      </c>
    </row>
    <row r="145" spans="1:16" x14ac:dyDescent="0.25">
      <c r="A145" s="214">
        <v>155</v>
      </c>
      <c r="B145" s="213" t="s">
        <v>91</v>
      </c>
      <c r="C145" s="212"/>
      <c r="D145" s="212">
        <v>37</v>
      </c>
      <c r="E145" s="212"/>
      <c r="F145" s="212">
        <v>37</v>
      </c>
      <c r="G145" s="212">
        <v>38</v>
      </c>
      <c r="H145" s="212">
        <v>37</v>
      </c>
      <c r="I145" s="212">
        <v>52</v>
      </c>
      <c r="J145" s="212">
        <v>50</v>
      </c>
      <c r="K145" s="212">
        <v>49</v>
      </c>
      <c r="L145" s="212">
        <v>80</v>
      </c>
      <c r="M145" s="212">
        <v>77</v>
      </c>
      <c r="N145" s="212">
        <v>95</v>
      </c>
      <c r="O145" s="212">
        <v>89</v>
      </c>
      <c r="P145" s="212" t="s">
        <v>83</v>
      </c>
    </row>
    <row r="146" spans="1:16" x14ac:dyDescent="0.25">
      <c r="A146" s="214">
        <v>156</v>
      </c>
      <c r="B146" s="213" t="s">
        <v>90</v>
      </c>
      <c r="C146" s="212"/>
      <c r="D146" s="212">
        <v>66</v>
      </c>
      <c r="E146" s="212"/>
      <c r="F146" s="212">
        <v>65</v>
      </c>
      <c r="G146" s="212">
        <v>68</v>
      </c>
      <c r="H146" s="212">
        <v>65</v>
      </c>
      <c r="I146" s="212">
        <v>94</v>
      </c>
      <c r="J146" s="212">
        <v>89</v>
      </c>
      <c r="K146" s="212">
        <v>65</v>
      </c>
      <c r="L146" s="212">
        <v>105</v>
      </c>
      <c r="M146" s="212">
        <v>101</v>
      </c>
      <c r="N146" s="212">
        <v>126</v>
      </c>
      <c r="O146" s="212">
        <v>118</v>
      </c>
      <c r="P146" s="212">
        <v>83</v>
      </c>
    </row>
    <row r="147" spans="1:16" x14ac:dyDescent="0.25">
      <c r="A147" s="214">
        <v>157</v>
      </c>
      <c r="B147" s="213" t="s">
        <v>89</v>
      </c>
      <c r="C147" s="212"/>
      <c r="D147" s="212">
        <v>31</v>
      </c>
      <c r="E147" s="212"/>
      <c r="F147" s="212">
        <v>30</v>
      </c>
      <c r="G147" s="212">
        <v>31</v>
      </c>
      <c r="H147" s="212">
        <v>30</v>
      </c>
      <c r="I147" s="212">
        <v>42</v>
      </c>
      <c r="J147" s="212">
        <v>50</v>
      </c>
      <c r="K147" s="212">
        <v>49</v>
      </c>
      <c r="L147" s="212">
        <v>80</v>
      </c>
      <c r="M147" s="212">
        <v>77</v>
      </c>
      <c r="N147" s="212">
        <v>95</v>
      </c>
      <c r="O147" s="212">
        <v>89</v>
      </c>
      <c r="P147" s="212" t="s">
        <v>83</v>
      </c>
    </row>
    <row r="148" spans="1:16" x14ac:dyDescent="0.25">
      <c r="A148" s="214">
        <v>158</v>
      </c>
      <c r="B148" s="213" t="s">
        <v>88</v>
      </c>
      <c r="C148" s="212"/>
      <c r="D148" s="212">
        <v>31</v>
      </c>
      <c r="E148" s="212"/>
      <c r="F148" s="212">
        <v>30</v>
      </c>
      <c r="G148" s="212">
        <v>31</v>
      </c>
      <c r="H148" s="212">
        <v>30</v>
      </c>
      <c r="I148" s="212">
        <v>42</v>
      </c>
      <c r="J148" s="212">
        <v>40</v>
      </c>
      <c r="K148" s="212">
        <v>39</v>
      </c>
      <c r="L148" s="212">
        <v>61</v>
      </c>
      <c r="M148" s="212">
        <v>59</v>
      </c>
      <c r="N148" s="212">
        <v>74</v>
      </c>
      <c r="O148" s="212">
        <v>70</v>
      </c>
      <c r="P148" s="212" t="s">
        <v>83</v>
      </c>
    </row>
    <row r="149" spans="1:16" x14ac:dyDescent="0.25">
      <c r="A149" s="214">
        <v>159</v>
      </c>
      <c r="B149" s="213" t="s">
        <v>87</v>
      </c>
      <c r="C149" s="212">
        <v>34</v>
      </c>
      <c r="D149" s="212">
        <v>34</v>
      </c>
      <c r="E149" s="212"/>
      <c r="F149" s="212">
        <v>33</v>
      </c>
      <c r="G149" s="212">
        <v>38</v>
      </c>
      <c r="H149" s="212">
        <v>37</v>
      </c>
      <c r="I149" s="212">
        <v>52</v>
      </c>
      <c r="J149" s="212">
        <v>50</v>
      </c>
      <c r="K149" s="212">
        <v>49</v>
      </c>
      <c r="L149" s="212">
        <v>80</v>
      </c>
      <c r="M149" s="212">
        <v>77</v>
      </c>
      <c r="N149" s="212">
        <v>95</v>
      </c>
      <c r="O149" s="212">
        <v>89</v>
      </c>
      <c r="P149" s="212" t="s">
        <v>83</v>
      </c>
    </row>
    <row r="150" spans="1:16" x14ac:dyDescent="0.25">
      <c r="A150" s="214">
        <v>160</v>
      </c>
      <c r="B150" s="213" t="s">
        <v>86</v>
      </c>
      <c r="C150" s="212"/>
      <c r="D150" s="212">
        <v>165</v>
      </c>
      <c r="E150" s="212"/>
      <c r="F150" s="212">
        <v>163</v>
      </c>
      <c r="G150" s="212">
        <v>167</v>
      </c>
      <c r="H150" s="212">
        <v>161</v>
      </c>
      <c r="I150" s="212">
        <v>224</v>
      </c>
      <c r="J150" s="212">
        <v>211</v>
      </c>
      <c r="K150" s="212">
        <v>208</v>
      </c>
      <c r="L150" s="212">
        <v>323</v>
      </c>
      <c r="M150" s="212">
        <v>311</v>
      </c>
      <c r="N150" s="212">
        <v>401</v>
      </c>
      <c r="O150" s="212">
        <v>375</v>
      </c>
      <c r="P150" s="212" t="s">
        <v>83</v>
      </c>
    </row>
    <row r="151" spans="1:16" x14ac:dyDescent="0.25">
      <c r="A151" s="214">
        <v>161</v>
      </c>
      <c r="B151" s="213" t="s">
        <v>85</v>
      </c>
      <c r="C151" s="212"/>
      <c r="D151" s="212">
        <v>146</v>
      </c>
      <c r="E151" s="212"/>
      <c r="F151" s="212">
        <v>144</v>
      </c>
      <c r="G151" s="212">
        <v>149</v>
      </c>
      <c r="H151" s="212">
        <v>143</v>
      </c>
      <c r="I151" s="212">
        <v>204</v>
      </c>
      <c r="J151" s="212">
        <v>192</v>
      </c>
      <c r="K151" s="212">
        <v>189</v>
      </c>
      <c r="L151" s="212">
        <v>294</v>
      </c>
      <c r="M151" s="212">
        <v>284</v>
      </c>
      <c r="N151" s="212">
        <v>366</v>
      </c>
      <c r="O151" s="212">
        <v>343</v>
      </c>
      <c r="P151" s="212" t="s">
        <v>83</v>
      </c>
    </row>
    <row r="152" spans="1:16" x14ac:dyDescent="0.25">
      <c r="A152" s="214">
        <v>162</v>
      </c>
      <c r="B152" s="213" t="s">
        <v>84</v>
      </c>
      <c r="C152" s="212"/>
      <c r="D152" s="212">
        <v>98</v>
      </c>
      <c r="E152" s="212"/>
      <c r="F152" s="212">
        <v>97</v>
      </c>
      <c r="G152" s="212">
        <v>102</v>
      </c>
      <c r="H152" s="212">
        <v>98</v>
      </c>
      <c r="I152" s="212">
        <v>141</v>
      </c>
      <c r="J152" s="212">
        <v>133</v>
      </c>
      <c r="K152" s="212">
        <v>130</v>
      </c>
      <c r="L152" s="212">
        <v>207</v>
      </c>
      <c r="M152" s="212">
        <v>200</v>
      </c>
      <c r="N152" s="212">
        <v>254</v>
      </c>
      <c r="O152" s="212">
        <v>238</v>
      </c>
      <c r="P152" s="212" t="s">
        <v>83</v>
      </c>
    </row>
    <row r="153" spans="1:16" s="176" customFormat="1" x14ac:dyDescent="0.25">
      <c r="A153" s="211" t="s">
        <v>82</v>
      </c>
      <c r="B153" s="210"/>
      <c r="C153" s="210">
        <v>28</v>
      </c>
      <c r="D153" s="210">
        <v>45</v>
      </c>
      <c r="E153" s="210">
        <v>28</v>
      </c>
      <c r="F153" s="210">
        <v>47</v>
      </c>
      <c r="G153" s="210">
        <v>47</v>
      </c>
      <c r="H153" s="210">
        <v>45</v>
      </c>
      <c r="I153" s="210">
        <v>55</v>
      </c>
      <c r="J153" s="210">
        <v>55</v>
      </c>
      <c r="K153" s="210">
        <v>55</v>
      </c>
      <c r="L153" s="210">
        <v>86</v>
      </c>
      <c r="M153" s="210">
        <v>83</v>
      </c>
      <c r="N153" s="210">
        <v>105</v>
      </c>
      <c r="O153" s="210">
        <v>98</v>
      </c>
      <c r="P153" s="210">
        <v>64</v>
      </c>
    </row>
  </sheetData>
  <autoFilter ref="A7:P7"/>
  <hyperlinks>
    <hyperlink ref="B3" r:id="rId1"/>
  </hyperlinks>
  <pageMargins left="0.7" right="0.7" top="0.75" bottom="0.75" header="0.3" footer="0.3"/>
  <pageSetup paperSize="9" orientation="portrait"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55"/>
  <sheetViews>
    <sheetView showGridLines="0" workbookViewId="0">
      <pane xSplit="2" topLeftCell="C1" activePane="topRight" state="frozen"/>
      <selection activeCell="C1" sqref="C1"/>
      <selection pane="topRight" activeCell="A5" sqref="A5"/>
    </sheetView>
  </sheetViews>
  <sheetFormatPr defaultColWidth="11.7109375" defaultRowHeight="12" x14ac:dyDescent="0.25"/>
  <cols>
    <col min="1" max="1" width="30.28515625" style="3" customWidth="1"/>
    <col min="2" max="2" width="17.7109375" style="37" customWidth="1"/>
    <col min="3" max="3" width="15.85546875" style="3" bestFit="1" customWidth="1"/>
    <col min="4" max="6" width="15.28515625" style="3" bestFit="1" customWidth="1"/>
    <col min="7" max="7" width="11.140625" style="3" customWidth="1"/>
    <col min="8" max="11" width="10.85546875" style="3" customWidth="1"/>
    <col min="12" max="12" width="9.5703125" style="3" bestFit="1" customWidth="1"/>
    <col min="13" max="14" width="9" style="3" bestFit="1" customWidth="1"/>
    <col min="15" max="15" width="7.7109375" style="3" bestFit="1" customWidth="1"/>
    <col min="16" max="17" width="7" style="3" bestFit="1" customWidth="1"/>
    <col min="18" max="19" width="7.7109375" style="3" bestFit="1" customWidth="1"/>
    <col min="20" max="20" width="7.85546875" style="3" customWidth="1"/>
    <col min="21" max="25" width="9.7109375" style="4" customWidth="1"/>
    <col min="26" max="16384" width="11.7109375" style="3"/>
  </cols>
  <sheetData>
    <row r="1" spans="1:25" ht="14.4" x14ac:dyDescent="0.25">
      <c r="A1" s="1" t="s">
        <v>0</v>
      </c>
      <c r="B1" s="2"/>
    </row>
    <row r="2" spans="1:25" s="7" customFormat="1" ht="14.4" x14ac:dyDescent="0.25">
      <c r="A2" s="5" t="s">
        <v>18</v>
      </c>
      <c r="B2" s="6"/>
      <c r="C2" s="294"/>
      <c r="D2" s="289"/>
      <c r="E2" s="289"/>
      <c r="F2" s="289"/>
      <c r="G2" s="289"/>
      <c r="H2" s="289"/>
      <c r="I2" s="39"/>
      <c r="J2" s="294"/>
      <c r="K2" s="289"/>
      <c r="L2" s="289"/>
      <c r="M2" s="289"/>
      <c r="N2" s="289"/>
      <c r="O2" s="289"/>
      <c r="P2" s="39"/>
      <c r="Q2" s="294"/>
      <c r="R2" s="289"/>
      <c r="S2" s="289"/>
      <c r="T2" s="289"/>
      <c r="U2" s="289"/>
      <c r="V2" s="289"/>
      <c r="W2" s="289"/>
      <c r="X2" s="289"/>
      <c r="Y2" s="289"/>
    </row>
    <row r="3" spans="1:25" s="7" customFormat="1" ht="12" customHeight="1" x14ac:dyDescent="0.25">
      <c r="A3" s="304" t="s">
        <v>229</v>
      </c>
      <c r="B3" s="6"/>
      <c r="C3" s="258"/>
      <c r="D3" s="257"/>
      <c r="E3" s="257"/>
      <c r="F3" s="257"/>
      <c r="G3" s="257"/>
      <c r="H3" s="257"/>
      <c r="I3" s="257"/>
      <c r="J3" s="258"/>
      <c r="K3" s="257"/>
      <c r="L3" s="257"/>
      <c r="M3" s="257"/>
      <c r="N3" s="257"/>
      <c r="O3" s="257"/>
      <c r="P3" s="257"/>
      <c r="Q3" s="258"/>
      <c r="R3" s="257"/>
      <c r="S3" s="257"/>
      <c r="T3" s="257"/>
      <c r="U3" s="257"/>
      <c r="V3" s="257"/>
      <c r="W3" s="257"/>
      <c r="X3" s="257"/>
      <c r="Y3" s="257"/>
    </row>
    <row r="4" spans="1:25" s="7" customFormat="1" ht="12" customHeight="1" x14ac:dyDescent="0.25">
      <c r="A4" s="304" t="s">
        <v>230</v>
      </c>
      <c r="B4" s="6"/>
      <c r="C4" s="258"/>
      <c r="D4" s="257"/>
      <c r="E4" s="257"/>
      <c r="F4" s="257"/>
      <c r="G4" s="257"/>
      <c r="H4" s="257"/>
      <c r="I4" s="257"/>
      <c r="J4" s="258"/>
      <c r="K4" s="257"/>
      <c r="L4" s="257"/>
      <c r="M4" s="257"/>
      <c r="N4" s="257"/>
      <c r="O4" s="257"/>
      <c r="P4" s="257"/>
      <c r="Q4" s="258"/>
      <c r="R4" s="257"/>
      <c r="S4" s="257"/>
      <c r="T4" s="257"/>
      <c r="U4" s="257"/>
      <c r="V4" s="257"/>
      <c r="W4" s="257"/>
      <c r="X4" s="257"/>
      <c r="Y4" s="257"/>
    </row>
    <row r="5" spans="1:25" s="7" customFormat="1" ht="14.4" x14ac:dyDescent="0.25">
      <c r="A5" s="5"/>
      <c r="B5" s="6"/>
      <c r="C5" s="258"/>
      <c r="D5" s="257"/>
      <c r="E5" s="257"/>
      <c r="F5" s="257"/>
      <c r="G5" s="257"/>
      <c r="H5" s="257"/>
      <c r="I5" s="257"/>
      <c r="J5" s="258"/>
      <c r="K5" s="257"/>
      <c r="L5" s="257"/>
      <c r="M5" s="257"/>
      <c r="N5" s="257"/>
      <c r="O5" s="257"/>
      <c r="P5" s="257"/>
      <c r="Q5" s="258"/>
      <c r="R5" s="257"/>
      <c r="S5" s="257"/>
      <c r="T5" s="257"/>
      <c r="U5" s="257"/>
      <c r="V5" s="257"/>
      <c r="W5" s="257"/>
      <c r="X5" s="257"/>
      <c r="Y5" s="257"/>
    </row>
    <row r="6" spans="1:25" s="7" customFormat="1" x14ac:dyDescent="0.25">
      <c r="A6" s="8" t="s">
        <v>1</v>
      </c>
      <c r="B6" s="9"/>
      <c r="C6" s="289"/>
      <c r="D6" s="289"/>
      <c r="E6" s="289"/>
      <c r="F6" s="289"/>
      <c r="G6" s="289"/>
      <c r="H6" s="289"/>
      <c r="I6" s="39"/>
      <c r="U6" s="289"/>
      <c r="V6" s="289"/>
      <c r="W6" s="289"/>
      <c r="X6" s="289"/>
      <c r="Y6" s="289"/>
    </row>
    <row r="7" spans="1:25" s="10" customFormat="1" ht="25.5" customHeight="1" x14ac:dyDescent="0.25">
      <c r="A7" s="292" t="s">
        <v>2</v>
      </c>
      <c r="B7" s="290" t="s">
        <v>19</v>
      </c>
      <c r="C7" s="280" t="s">
        <v>12</v>
      </c>
      <c r="D7" s="280"/>
      <c r="E7" s="280"/>
      <c r="F7" s="281"/>
      <c r="G7" s="290" t="s">
        <v>19</v>
      </c>
      <c r="H7" s="274" t="s">
        <v>29</v>
      </c>
      <c r="I7" s="275"/>
      <c r="J7" s="275"/>
      <c r="K7" s="276"/>
      <c r="L7" s="282" t="s">
        <v>47</v>
      </c>
      <c r="M7" s="283"/>
      <c r="N7" s="283"/>
      <c r="O7" s="284"/>
    </row>
    <row r="8" spans="1:25" s="11" customFormat="1" ht="12.6" customHeight="1" x14ac:dyDescent="0.25">
      <c r="A8" s="293"/>
      <c r="B8" s="291"/>
      <c r="C8" s="154">
        <v>1991</v>
      </c>
      <c r="D8" s="154">
        <v>2000</v>
      </c>
      <c r="E8" s="154">
        <v>2003</v>
      </c>
      <c r="F8" s="159">
        <v>2005</v>
      </c>
      <c r="G8" s="291"/>
      <c r="H8" s="163">
        <v>1991</v>
      </c>
      <c r="I8" s="155">
        <v>2000</v>
      </c>
      <c r="J8" s="155">
        <v>2003</v>
      </c>
      <c r="K8" s="155">
        <v>2005</v>
      </c>
      <c r="L8" s="156">
        <v>1991</v>
      </c>
      <c r="M8" s="156">
        <v>2000</v>
      </c>
      <c r="N8" s="156">
        <v>2003</v>
      </c>
      <c r="O8" s="156">
        <v>2005</v>
      </c>
    </row>
    <row r="9" spans="1:25" s="16" customFormat="1" x14ac:dyDescent="0.25">
      <c r="A9" s="12"/>
      <c r="B9" s="14"/>
      <c r="C9" s="13"/>
      <c r="D9" s="13"/>
      <c r="E9" s="13"/>
      <c r="F9" s="160"/>
      <c r="G9" s="166"/>
      <c r="H9" s="164"/>
      <c r="I9" s="13"/>
      <c r="J9" s="13"/>
      <c r="K9" s="13"/>
      <c r="L9" s="15"/>
      <c r="M9" s="15"/>
      <c r="N9" s="15"/>
      <c r="O9" s="15"/>
    </row>
    <row r="10" spans="1:25" s="18" customFormat="1" x14ac:dyDescent="0.25">
      <c r="A10" s="38" t="s">
        <v>3</v>
      </c>
      <c r="B10" s="17" t="s">
        <v>14</v>
      </c>
      <c r="C10" s="42">
        <v>7685267809.2971096</v>
      </c>
      <c r="D10" s="42">
        <v>10296532260.123301</v>
      </c>
      <c r="E10" s="42">
        <v>10947071689.0156</v>
      </c>
      <c r="F10" s="161">
        <v>11646146341.4634</v>
      </c>
      <c r="G10" s="167"/>
      <c r="H10" s="43">
        <f t="shared" ref="H10:K12" si="0">+H$13*(H18/100)</f>
        <v>31088.746314422606</v>
      </c>
      <c r="I10" s="43">
        <f t="shared" si="0"/>
        <v>35425.254629554751</v>
      </c>
      <c r="J10" s="43">
        <f t="shared" si="0"/>
        <v>31468.291164379149</v>
      </c>
      <c r="K10" s="43">
        <f t="shared" si="0"/>
        <v>30598.092529335026</v>
      </c>
      <c r="L10" s="51">
        <f t="shared" ref="L10:O13" si="1">C10/(H10*1000)</f>
        <v>247.20417258291889</v>
      </c>
      <c r="M10" s="51">
        <f t="shared" si="1"/>
        <v>290.65513763542748</v>
      </c>
      <c r="N10" s="51">
        <f t="shared" si="1"/>
        <v>347.87626794960028</v>
      </c>
      <c r="O10" s="51">
        <f t="shared" si="1"/>
        <v>380.61674368420182</v>
      </c>
    </row>
    <row r="11" spans="1:25" s="18" customFormat="1" x14ac:dyDescent="0.25">
      <c r="A11" s="38" t="s">
        <v>4</v>
      </c>
      <c r="B11" s="17" t="s">
        <v>14</v>
      </c>
      <c r="C11" s="42">
        <v>5883490247.1661797</v>
      </c>
      <c r="D11" s="42">
        <v>11005139036.9405</v>
      </c>
      <c r="E11" s="42">
        <v>13511111889.205099</v>
      </c>
      <c r="F11" s="161">
        <v>15740829268.2927</v>
      </c>
      <c r="G11" s="167"/>
      <c r="H11" s="43">
        <f t="shared" si="0"/>
        <v>6086.652</v>
      </c>
      <c r="I11" s="43">
        <f t="shared" si="0"/>
        <v>5875.6866088056777</v>
      </c>
      <c r="J11" s="43">
        <f t="shared" si="0"/>
        <v>8338.7925839051968</v>
      </c>
      <c r="K11" s="43">
        <f t="shared" si="0"/>
        <v>9223.9574999999986</v>
      </c>
      <c r="L11" s="51">
        <f t="shared" si="1"/>
        <v>966.62175645431671</v>
      </c>
      <c r="M11" s="51">
        <f t="shared" si="1"/>
        <v>1872.996258930403</v>
      </c>
      <c r="N11" s="51">
        <f t="shared" si="1"/>
        <v>1620.2719702230102</v>
      </c>
      <c r="O11" s="51">
        <f t="shared" si="1"/>
        <v>1706.5158060726867</v>
      </c>
    </row>
    <row r="12" spans="1:25" s="18" customFormat="1" x14ac:dyDescent="0.25">
      <c r="A12" s="38" t="s">
        <v>5</v>
      </c>
      <c r="B12" s="17" t="s">
        <v>14</v>
      </c>
      <c r="C12" s="42">
        <v>15392784016.5033</v>
      </c>
      <c r="D12" s="42">
        <v>23096094403.194</v>
      </c>
      <c r="E12" s="42">
        <v>27079036996.292301</v>
      </c>
      <c r="F12" s="161">
        <v>30433138211.382099</v>
      </c>
      <c r="G12" s="167"/>
      <c r="H12" s="43">
        <f t="shared" si="0"/>
        <v>7584.9051572113249</v>
      </c>
      <c r="I12" s="43">
        <f t="shared" si="0"/>
        <v>13405.692499999999</v>
      </c>
      <c r="J12" s="43">
        <f t="shared" si="0"/>
        <v>21060.015671241767</v>
      </c>
      <c r="K12" s="43">
        <f t="shared" si="0"/>
        <v>23791.449970664973</v>
      </c>
      <c r="L12" s="51">
        <f t="shared" si="1"/>
        <v>2029.3970323239516</v>
      </c>
      <c r="M12" s="51">
        <f t="shared" si="1"/>
        <v>1722.8572416675975</v>
      </c>
      <c r="N12" s="51">
        <f t="shared" si="1"/>
        <v>1285.8032690483574</v>
      </c>
      <c r="O12" s="51">
        <f t="shared" si="1"/>
        <v>1279.1628189499327</v>
      </c>
    </row>
    <row r="13" spans="1:25" s="10" customFormat="1" x14ac:dyDescent="0.25">
      <c r="A13" s="50" t="s">
        <v>17</v>
      </c>
      <c r="B13" s="190" t="s">
        <v>64</v>
      </c>
      <c r="C13" s="74">
        <f t="shared" ref="C13:F13" si="2">+C10+C11+C12</f>
        <v>28961542072.966591</v>
      </c>
      <c r="D13" s="74">
        <f t="shared" si="2"/>
        <v>44397765700.257797</v>
      </c>
      <c r="E13" s="74">
        <f t="shared" si="2"/>
        <v>51537220574.513</v>
      </c>
      <c r="F13" s="162">
        <f t="shared" si="2"/>
        <v>57820113821.138199</v>
      </c>
      <c r="G13" s="189" t="s">
        <v>63</v>
      </c>
      <c r="H13" s="196">
        <v>46820.4</v>
      </c>
      <c r="I13" s="52">
        <v>57045.5</v>
      </c>
      <c r="J13" s="52">
        <v>60867.1</v>
      </c>
      <c r="K13" s="52">
        <v>63613.5</v>
      </c>
      <c r="L13" s="53">
        <f t="shared" si="1"/>
        <v>618.5667374257074</v>
      </c>
      <c r="M13" s="53">
        <f t="shared" si="1"/>
        <v>778.2869060707294</v>
      </c>
      <c r="N13" s="53">
        <f t="shared" si="1"/>
        <v>846.71720148508803</v>
      </c>
      <c r="O13" s="53">
        <f t="shared" si="1"/>
        <v>908.92835359064031</v>
      </c>
    </row>
    <row r="14" spans="1:25" s="20" customFormat="1" ht="24" x14ac:dyDescent="0.25">
      <c r="A14" s="191" t="s">
        <v>65</v>
      </c>
      <c r="B14" s="192" t="s">
        <v>14</v>
      </c>
      <c r="C14" s="193">
        <v>29068732238.208698</v>
      </c>
      <c r="D14" s="193">
        <v>44514568369.395699</v>
      </c>
      <c r="E14" s="193">
        <v>51579356859.684402</v>
      </c>
      <c r="F14" s="193">
        <v>57820113821.138199</v>
      </c>
      <c r="G14" s="165"/>
      <c r="H14" s="54">
        <f>SUM(H10:H12)</f>
        <v>44760.303471633932</v>
      </c>
      <c r="I14" s="54">
        <f>SUM(I10:I12)</f>
        <v>54706.633738360426</v>
      </c>
      <c r="J14" s="54">
        <f>SUM(J10:J12)</f>
        <v>60867.099419526116</v>
      </c>
      <c r="K14" s="54">
        <f>SUM(K10:K12)</f>
        <v>63613.5</v>
      </c>
      <c r="L14" s="55"/>
      <c r="M14" s="55"/>
      <c r="N14" s="55"/>
      <c r="O14" s="55"/>
      <c r="P14" s="54"/>
    </row>
    <row r="15" spans="1:25" s="20" customFormat="1" x14ac:dyDescent="0.25">
      <c r="B15" s="22"/>
      <c r="C15" s="23"/>
      <c r="D15" s="23"/>
      <c r="E15" s="23"/>
      <c r="F15" s="23"/>
      <c r="G15" s="23"/>
      <c r="H15" s="23"/>
      <c r="I15" s="23"/>
      <c r="J15" s="23"/>
      <c r="K15" s="24"/>
      <c r="L15" s="24"/>
      <c r="M15" s="24"/>
      <c r="N15" s="24"/>
    </row>
    <row r="16" spans="1:25" s="20" customFormat="1" ht="30.6" customHeight="1" x14ac:dyDescent="0.25">
      <c r="A16" s="25" t="s">
        <v>66</v>
      </c>
      <c r="B16" s="26" t="s">
        <v>19</v>
      </c>
      <c r="C16" s="277" t="s">
        <v>45</v>
      </c>
      <c r="D16" s="278"/>
      <c r="E16" s="278"/>
      <c r="F16" s="278"/>
      <c r="G16" s="279"/>
      <c r="H16" s="274" t="s">
        <v>13</v>
      </c>
      <c r="I16" s="275"/>
      <c r="J16" s="275"/>
      <c r="K16" s="276"/>
      <c r="L16" s="285" t="s">
        <v>46</v>
      </c>
      <c r="M16" s="285"/>
      <c r="N16" s="285"/>
      <c r="O16" s="285"/>
      <c r="P16" s="24"/>
      <c r="Q16" s="24"/>
    </row>
    <row r="17" spans="1:25" s="21" customFormat="1" x14ac:dyDescent="0.25">
      <c r="A17" s="44" t="s">
        <v>8</v>
      </c>
      <c r="B17" s="26"/>
      <c r="C17" s="153">
        <v>1991</v>
      </c>
      <c r="D17" s="153">
        <v>2000</v>
      </c>
      <c r="E17" s="153">
        <v>2003</v>
      </c>
      <c r="F17" s="153">
        <v>2005</v>
      </c>
      <c r="G17" s="153">
        <v>2013</v>
      </c>
      <c r="H17" s="155">
        <v>1991</v>
      </c>
      <c r="I17" s="155">
        <v>2000</v>
      </c>
      <c r="J17" s="155">
        <v>2003</v>
      </c>
      <c r="K17" s="155">
        <v>2005</v>
      </c>
      <c r="L17" s="157">
        <v>1991</v>
      </c>
      <c r="M17" s="157">
        <v>2000</v>
      </c>
      <c r="N17" s="157">
        <v>2003</v>
      </c>
      <c r="O17" s="157">
        <v>2005</v>
      </c>
      <c r="P17" s="45"/>
      <c r="Q17" s="45"/>
    </row>
    <row r="18" spans="1:25" s="20" customFormat="1" x14ac:dyDescent="0.25">
      <c r="A18" s="47" t="s">
        <v>3</v>
      </c>
      <c r="B18" s="26" t="s">
        <v>14</v>
      </c>
      <c r="C18" s="46">
        <v>30.3652011946328</v>
      </c>
      <c r="D18" s="46">
        <v>25.514086141695</v>
      </c>
      <c r="E18" s="46">
        <v>21.753292563740899</v>
      </c>
      <c r="F18" s="46">
        <v>20.142032887534299</v>
      </c>
      <c r="G18" s="46">
        <v>17.2148316211861</v>
      </c>
      <c r="H18" s="46">
        <v>66.400001525878906</v>
      </c>
      <c r="I18" s="46">
        <v>62.099998474121101</v>
      </c>
      <c r="J18" s="46">
        <v>51.700000762939503</v>
      </c>
      <c r="K18" s="46">
        <v>48.099998474121101</v>
      </c>
      <c r="L18" s="63">
        <f t="shared" ref="L18:O21" si="3">+L10/L$13</f>
        <v>0.39964026131070329</v>
      </c>
      <c r="M18" s="63">
        <f t="shared" si="3"/>
        <v>0.37345500145034333</v>
      </c>
      <c r="N18" s="63">
        <f t="shared" si="3"/>
        <v>0.41085295933453042</v>
      </c>
      <c r="O18" s="63">
        <f t="shared" si="3"/>
        <v>0.4187532957692533</v>
      </c>
      <c r="P18" s="24"/>
      <c r="Q18" s="24"/>
    </row>
    <row r="19" spans="1:25" s="20" customFormat="1" x14ac:dyDescent="0.25">
      <c r="A19" s="48" t="s">
        <v>4</v>
      </c>
      <c r="B19" s="26" t="s">
        <v>14</v>
      </c>
      <c r="C19" s="46">
        <v>21.738231455862799</v>
      </c>
      <c r="D19" s="46">
        <v>25.284981703556099</v>
      </c>
      <c r="E19" s="46">
        <v>26.262234241283</v>
      </c>
      <c r="F19" s="46">
        <v>27.223795022240299</v>
      </c>
      <c r="G19" s="46">
        <v>28.873867289828802</v>
      </c>
      <c r="H19" s="46">
        <v>13</v>
      </c>
      <c r="I19" s="46">
        <v>10.300000190734901</v>
      </c>
      <c r="J19" s="46">
        <v>13.699999809265099</v>
      </c>
      <c r="K19" s="46">
        <v>14.5</v>
      </c>
      <c r="L19" s="63">
        <f t="shared" si="3"/>
        <v>1.5626798176654499</v>
      </c>
      <c r="M19" s="63">
        <f t="shared" si="3"/>
        <v>2.4065627268309564</v>
      </c>
      <c r="N19" s="63">
        <f t="shared" si="3"/>
        <v>1.9135928352242713</v>
      </c>
      <c r="O19" s="63">
        <f t="shared" si="3"/>
        <v>1.8775031049820905</v>
      </c>
      <c r="P19" s="24"/>
      <c r="Q19" s="24"/>
    </row>
    <row r="20" spans="1:25" s="20" customFormat="1" x14ac:dyDescent="0.25">
      <c r="A20" s="49" t="s">
        <v>5</v>
      </c>
      <c r="B20" s="26" t="s">
        <v>14</v>
      </c>
      <c r="C20" s="46">
        <v>47.896567349504103</v>
      </c>
      <c r="D20" s="46">
        <v>49.200932154748898</v>
      </c>
      <c r="E20" s="46">
        <v>51.984473194976097</v>
      </c>
      <c r="F20" s="46">
        <v>52.634172090225398</v>
      </c>
      <c r="G20" s="46">
        <v>53.911301088985098</v>
      </c>
      <c r="H20" s="46">
        <v>16.200000762939499</v>
      </c>
      <c r="I20" s="46">
        <v>23.5</v>
      </c>
      <c r="J20" s="46">
        <v>34.599998474121101</v>
      </c>
      <c r="K20" s="46">
        <v>37.400001525878899</v>
      </c>
      <c r="L20" s="63">
        <f t="shared" si="3"/>
        <v>3.2808053028678916</v>
      </c>
      <c r="M20" s="63">
        <f t="shared" si="3"/>
        <v>2.2136531248683595</v>
      </c>
      <c r="N20" s="63">
        <f t="shared" si="3"/>
        <v>1.5185746395527815</v>
      </c>
      <c r="O20" s="63">
        <f t="shared" si="3"/>
        <v>1.4073307471339342</v>
      </c>
      <c r="P20" s="24"/>
      <c r="Q20" s="24"/>
    </row>
    <row r="21" spans="1:25" s="71" customFormat="1" x14ac:dyDescent="0.25">
      <c r="A21" s="50" t="s">
        <v>17</v>
      </c>
      <c r="B21" s="67"/>
      <c r="C21" s="64">
        <f t="shared" ref="C21:K21" si="4">SUM(C18:C20)</f>
        <v>99.999999999999702</v>
      </c>
      <c r="D21" s="64">
        <f t="shared" si="4"/>
        <v>100</v>
      </c>
      <c r="E21" s="64">
        <f t="shared" si="4"/>
        <v>100</v>
      </c>
      <c r="F21" s="64">
        <f t="shared" si="4"/>
        <v>100</v>
      </c>
      <c r="G21" s="64">
        <f t="shared" si="4"/>
        <v>100</v>
      </c>
      <c r="H21" s="68">
        <f t="shared" si="4"/>
        <v>95.600002288818402</v>
      </c>
      <c r="I21" s="68">
        <f t="shared" si="4"/>
        <v>95.899998664856</v>
      </c>
      <c r="J21" s="68">
        <f t="shared" si="4"/>
        <v>99.999999046325712</v>
      </c>
      <c r="K21" s="68">
        <f t="shared" si="4"/>
        <v>100</v>
      </c>
      <c r="L21" s="69">
        <f t="shared" si="3"/>
        <v>1</v>
      </c>
      <c r="M21" s="69">
        <f t="shared" si="3"/>
        <v>1</v>
      </c>
      <c r="N21" s="69">
        <f t="shared" si="3"/>
        <v>1</v>
      </c>
      <c r="O21" s="69">
        <f t="shared" si="3"/>
        <v>1</v>
      </c>
      <c r="P21" s="70"/>
      <c r="Q21" s="70"/>
    </row>
    <row r="22" spans="1:25" s="20" customFormat="1" x14ac:dyDescent="0.25">
      <c r="A22" s="171"/>
      <c r="B22" s="170"/>
      <c r="C22" s="172"/>
      <c r="D22" s="172"/>
      <c r="E22" s="172"/>
      <c r="F22" s="172"/>
      <c r="G22" s="172"/>
      <c r="H22" s="58"/>
      <c r="I22" s="58"/>
      <c r="J22" s="58"/>
      <c r="K22" s="58"/>
      <c r="L22" s="58">
        <f>SUM(L18:L20)</f>
        <v>5.2431253818440453</v>
      </c>
      <c r="M22" s="58">
        <f>SUM(M18:M20)</f>
        <v>4.9936708531496592</v>
      </c>
      <c r="N22" s="58">
        <f>SUM(N18:N20)</f>
        <v>3.8430204341115832</v>
      </c>
      <c r="O22" s="58">
        <f>SUM(O18:O20)</f>
        <v>3.703587147885278</v>
      </c>
      <c r="P22" s="23"/>
      <c r="Q22" s="23"/>
    </row>
    <row r="23" spans="1:25" s="20" customFormat="1" x14ac:dyDescent="0.25">
      <c r="A23" s="57" t="s">
        <v>7</v>
      </c>
      <c r="B23" s="56"/>
      <c r="C23" s="58"/>
      <c r="D23" s="59"/>
      <c r="E23" s="59"/>
      <c r="F23" s="59"/>
      <c r="G23" s="59"/>
      <c r="H23" s="59"/>
      <c r="I23" s="59"/>
      <c r="J23" s="59"/>
      <c r="K23" s="59"/>
      <c r="L23" s="59"/>
      <c r="M23" s="59"/>
      <c r="N23" s="59"/>
      <c r="O23" s="59"/>
      <c r="P23" s="59"/>
      <c r="Q23" s="59"/>
      <c r="R23" s="59"/>
      <c r="S23" s="59"/>
      <c r="T23" s="29"/>
      <c r="U23" s="24"/>
      <c r="V23" s="24"/>
      <c r="W23" s="24"/>
      <c r="X23" s="24"/>
      <c r="Y23" s="24"/>
    </row>
    <row r="24" spans="1:25" s="20" customFormat="1" x14ac:dyDescent="0.25">
      <c r="A24" s="30" t="s">
        <v>7</v>
      </c>
      <c r="B24" s="26"/>
      <c r="C24" s="60"/>
      <c r="D24" s="61"/>
      <c r="E24" s="61"/>
      <c r="F24" s="62" t="s">
        <v>9</v>
      </c>
      <c r="G24" s="65">
        <v>14</v>
      </c>
      <c r="H24" s="65">
        <v>9</v>
      </c>
      <c r="I24" s="65">
        <v>3</v>
      </c>
      <c r="J24" s="168">
        <v>2</v>
      </c>
      <c r="L24" s="23"/>
      <c r="M24" s="23"/>
      <c r="N24" s="23"/>
      <c r="O24" s="23"/>
      <c r="P24" s="23"/>
      <c r="Q24" s="23"/>
      <c r="R24" s="23"/>
      <c r="S24" s="24"/>
      <c r="T24" s="24"/>
      <c r="U24" s="24"/>
      <c r="V24" s="24"/>
      <c r="W24" s="24"/>
    </row>
    <row r="25" spans="1:25" s="20" customFormat="1" ht="14.4" x14ac:dyDescent="0.25">
      <c r="A25" s="25" t="s">
        <v>67</v>
      </c>
      <c r="B25" s="26"/>
      <c r="C25" s="286" t="s">
        <v>48</v>
      </c>
      <c r="D25" s="287"/>
      <c r="E25" s="287"/>
      <c r="F25" s="288"/>
      <c r="G25" s="271" t="s">
        <v>10</v>
      </c>
      <c r="H25" s="272"/>
      <c r="I25" s="272"/>
      <c r="J25" s="273"/>
      <c r="K25" s="31"/>
      <c r="L25" s="31"/>
      <c r="M25" s="23"/>
      <c r="N25" s="23"/>
      <c r="O25" s="23"/>
      <c r="P25" s="23"/>
      <c r="Q25" s="23"/>
      <c r="R25" s="23"/>
      <c r="S25" s="24"/>
      <c r="T25" s="24"/>
      <c r="U25" s="24"/>
    </row>
    <row r="26" spans="1:25" s="20" customFormat="1" ht="24" x14ac:dyDescent="0.25">
      <c r="A26" s="32" t="s">
        <v>11</v>
      </c>
      <c r="B26" s="26"/>
      <c r="C26" s="158">
        <v>1991</v>
      </c>
      <c r="D26" s="158">
        <v>2000</v>
      </c>
      <c r="E26" s="158">
        <v>2003</v>
      </c>
      <c r="F26" s="158">
        <v>2005</v>
      </c>
      <c r="G26" s="66" t="s">
        <v>49</v>
      </c>
      <c r="H26" s="66" t="s">
        <v>16</v>
      </c>
      <c r="I26" s="66" t="s">
        <v>50</v>
      </c>
      <c r="J26" s="66" t="s">
        <v>51</v>
      </c>
      <c r="K26" s="33"/>
      <c r="L26" s="33"/>
      <c r="M26" s="23"/>
      <c r="N26" s="23"/>
      <c r="O26" s="23"/>
      <c r="P26" s="23"/>
      <c r="Q26" s="23"/>
      <c r="R26" s="23"/>
      <c r="S26" s="24"/>
      <c r="T26" s="24"/>
      <c r="U26" s="24"/>
    </row>
    <row r="27" spans="1:25" s="20" customFormat="1" x14ac:dyDescent="0.25">
      <c r="A27" s="47" t="s">
        <v>3</v>
      </c>
      <c r="B27" s="26"/>
      <c r="C27" s="27">
        <f t="shared" ref="C27:F30" si="5">(+L10/$L10)*100</f>
        <v>100</v>
      </c>
      <c r="D27" s="27">
        <f t="shared" si="5"/>
        <v>117.57695454672555</v>
      </c>
      <c r="E27" s="27">
        <f t="shared" si="5"/>
        <v>140.72427027214246</v>
      </c>
      <c r="F27" s="27">
        <f t="shared" si="5"/>
        <v>153.96857573531969</v>
      </c>
      <c r="G27" s="34">
        <f>EXP(LN(O10/L10)/G$24)-1</f>
        <v>3.1307097517843108E-2</v>
      </c>
      <c r="H27" s="34">
        <f>EXP(LN(M10/L10)/H$24)-1</f>
        <v>1.8154250265256966E-2</v>
      </c>
      <c r="I27" s="34">
        <f>+EXP(LN(N10/M10)/I$24)-1</f>
        <v>6.1733692951994268E-2</v>
      </c>
      <c r="J27" s="34">
        <f>EXP(LN(O10/N10)/J$24)-1</f>
        <v>4.599966046395787E-2</v>
      </c>
      <c r="K27" s="23"/>
      <c r="L27" s="23"/>
      <c r="M27" s="23"/>
      <c r="N27" s="23"/>
      <c r="O27" s="23"/>
      <c r="P27" s="23"/>
      <c r="Q27" s="23"/>
      <c r="R27" s="23"/>
      <c r="S27" s="24"/>
      <c r="T27" s="24"/>
      <c r="U27" s="24"/>
    </row>
    <row r="28" spans="1:25" s="20" customFormat="1" x14ac:dyDescent="0.25">
      <c r="A28" s="48" t="s">
        <v>4</v>
      </c>
      <c r="B28" s="26"/>
      <c r="C28" s="27">
        <f t="shared" si="5"/>
        <v>100</v>
      </c>
      <c r="D28" s="27">
        <f t="shared" si="5"/>
        <v>193.76723588353479</v>
      </c>
      <c r="E28" s="27">
        <f t="shared" si="5"/>
        <v>167.62212927695316</v>
      </c>
      <c r="F28" s="27">
        <f t="shared" si="5"/>
        <v>176.54431991396399</v>
      </c>
      <c r="G28" s="34">
        <f>EXP(LN(O11/L11)/G$24)-1</f>
        <v>4.1435579201105632E-2</v>
      </c>
      <c r="H28" s="34">
        <f>EXP(LN(M11/L11)/H$24)-1</f>
        <v>7.6267034403875611E-2</v>
      </c>
      <c r="I28" s="34">
        <f>+EXP(LN(N11/M11)/I$24)-1</f>
        <v>-4.7166532395415683E-2</v>
      </c>
      <c r="J28" s="34">
        <f>EXP(LN(O11/N11)/J$24)-1</f>
        <v>2.6268970417209658E-2</v>
      </c>
      <c r="K28" s="23"/>
      <c r="L28" s="23"/>
      <c r="M28" s="23"/>
      <c r="N28" s="23"/>
      <c r="O28" s="23"/>
      <c r="P28" s="23"/>
      <c r="Q28" s="23"/>
      <c r="R28" s="23"/>
      <c r="S28" s="24"/>
      <c r="T28" s="24"/>
      <c r="U28" s="24"/>
    </row>
    <row r="29" spans="1:25" s="20" customFormat="1" x14ac:dyDescent="0.25">
      <c r="A29" s="28" t="s">
        <v>5</v>
      </c>
      <c r="B29" s="26"/>
      <c r="C29" s="27">
        <f t="shared" si="5"/>
        <v>100</v>
      </c>
      <c r="D29" s="27">
        <f t="shared" si="5"/>
        <v>84.895031096733092</v>
      </c>
      <c r="E29" s="27">
        <f t="shared" si="5"/>
        <v>63.358881902765354</v>
      </c>
      <c r="F29" s="27">
        <f t="shared" si="5"/>
        <v>63.031668942824226</v>
      </c>
      <c r="G29" s="34">
        <f>EXP(LN(O12/L12)/G$24)-1</f>
        <v>-3.2429158934368374E-2</v>
      </c>
      <c r="H29" s="34">
        <f>EXP(LN(M12/L12)/H$24)-1</f>
        <v>-1.8030429010741256E-2</v>
      </c>
      <c r="I29" s="34">
        <f>+EXP(LN(N12/M12)/I$24)-1</f>
        <v>-9.2928035114997809E-2</v>
      </c>
      <c r="J29" s="34">
        <f>EXP(LN(O12/N12)/J$24)-1</f>
        <v>-2.58556111019137E-3</v>
      </c>
      <c r="K29" s="23"/>
      <c r="L29" s="23"/>
      <c r="M29" s="23"/>
      <c r="N29" s="23"/>
      <c r="O29" s="23"/>
      <c r="P29" s="23"/>
      <c r="Q29" s="23"/>
      <c r="R29" s="23"/>
      <c r="S29" s="24"/>
      <c r="T29" s="24"/>
      <c r="U29" s="24"/>
    </row>
    <row r="30" spans="1:25" s="71" customFormat="1" x14ac:dyDescent="0.25">
      <c r="A30" s="35" t="s">
        <v>6</v>
      </c>
      <c r="B30" s="67"/>
      <c r="C30" s="68">
        <f t="shared" si="5"/>
        <v>100</v>
      </c>
      <c r="D30" s="68">
        <f t="shared" si="5"/>
        <v>125.82100830538194</v>
      </c>
      <c r="E30" s="68">
        <f t="shared" si="5"/>
        <v>136.8837265658473</v>
      </c>
      <c r="F30" s="68">
        <f t="shared" si="5"/>
        <v>146.94103297137062</v>
      </c>
      <c r="G30" s="72">
        <f>EXP(LN(O13/L13)/G$24)-1</f>
        <v>2.7871423275803942E-2</v>
      </c>
      <c r="H30" s="72">
        <f>EXP(LN(M13/L13)/H$24)-1</f>
        <v>2.5849579050863936E-2</v>
      </c>
      <c r="I30" s="72">
        <f>+EXP(LN(N13/M13)/I$24)-1</f>
        <v>2.8488767454995179E-2</v>
      </c>
      <c r="J30" s="72">
        <f>EXP(LN(O13/N13)/J$24)-1</f>
        <v>3.6085591695244279E-2</v>
      </c>
      <c r="K30" s="73"/>
      <c r="L30" s="73"/>
      <c r="M30" s="73"/>
      <c r="N30" s="73"/>
      <c r="O30" s="73"/>
      <c r="P30" s="73"/>
      <c r="Q30" s="73"/>
      <c r="R30" s="73"/>
      <c r="S30" s="70"/>
      <c r="T30" s="70"/>
      <c r="U30" s="70"/>
    </row>
    <row r="31" spans="1:25" s="20" customFormat="1" x14ac:dyDescent="0.25">
      <c r="B31" s="22"/>
      <c r="C31" s="36"/>
      <c r="D31" s="23"/>
      <c r="E31" s="23"/>
      <c r="F31" s="23"/>
      <c r="G31" s="23"/>
      <c r="H31" s="169">
        <f>SUM(H27:H30)</f>
        <v>0.10224043470925526</v>
      </c>
      <c r="I31" s="169">
        <f>SUM(I27:I30)</f>
        <v>-4.9872107103424046E-2</v>
      </c>
      <c r="J31" s="169">
        <f>SUM(J27:J30)</f>
        <v>0.10576866146622044</v>
      </c>
      <c r="K31" s="23"/>
      <c r="L31" s="23"/>
      <c r="M31" s="23"/>
      <c r="N31" s="23"/>
      <c r="O31" s="23"/>
      <c r="P31" s="23"/>
      <c r="Q31" s="23"/>
      <c r="R31" s="23"/>
      <c r="S31" s="23"/>
      <c r="T31" s="23"/>
      <c r="U31" s="24"/>
      <c r="V31" s="24"/>
      <c r="W31" s="24"/>
      <c r="X31" s="24"/>
      <c r="Y31" s="24"/>
    </row>
    <row r="33" spans="7:7" x14ac:dyDescent="0.25">
      <c r="G33" s="3">
        <v>1991</v>
      </c>
    </row>
    <row r="34" spans="7:7" x14ac:dyDescent="0.25">
      <c r="G34" s="3">
        <f>+G33+1</f>
        <v>1992</v>
      </c>
    </row>
    <row r="35" spans="7:7" x14ac:dyDescent="0.25">
      <c r="G35" s="3">
        <f t="shared" ref="G35:G55" si="6">+G34+1</f>
        <v>1993</v>
      </c>
    </row>
    <row r="36" spans="7:7" x14ac:dyDescent="0.25">
      <c r="G36" s="3">
        <f t="shared" si="6"/>
        <v>1994</v>
      </c>
    </row>
    <row r="37" spans="7:7" x14ac:dyDescent="0.25">
      <c r="G37" s="3">
        <f t="shared" si="6"/>
        <v>1995</v>
      </c>
    </row>
    <row r="38" spans="7:7" x14ac:dyDescent="0.25">
      <c r="G38" s="3">
        <f t="shared" si="6"/>
        <v>1996</v>
      </c>
    </row>
    <row r="39" spans="7:7" x14ac:dyDescent="0.25">
      <c r="G39" s="3">
        <f t="shared" si="6"/>
        <v>1997</v>
      </c>
    </row>
    <row r="40" spans="7:7" x14ac:dyDescent="0.25">
      <c r="G40" s="3">
        <f t="shared" si="6"/>
        <v>1998</v>
      </c>
    </row>
    <row r="41" spans="7:7" x14ac:dyDescent="0.25">
      <c r="G41" s="3">
        <f t="shared" si="6"/>
        <v>1999</v>
      </c>
    </row>
    <row r="42" spans="7:7" x14ac:dyDescent="0.25">
      <c r="G42" s="3">
        <f t="shared" si="6"/>
        <v>2000</v>
      </c>
    </row>
    <row r="43" spans="7:7" x14ac:dyDescent="0.25">
      <c r="G43" s="3">
        <f t="shared" si="6"/>
        <v>2001</v>
      </c>
    </row>
    <row r="44" spans="7:7" x14ac:dyDescent="0.25">
      <c r="G44" s="3">
        <f t="shared" si="6"/>
        <v>2002</v>
      </c>
    </row>
    <row r="45" spans="7:7" x14ac:dyDescent="0.25">
      <c r="G45" s="3">
        <f t="shared" si="6"/>
        <v>2003</v>
      </c>
    </row>
    <row r="46" spans="7:7" x14ac:dyDescent="0.25">
      <c r="G46" s="3">
        <f t="shared" si="6"/>
        <v>2004</v>
      </c>
    </row>
    <row r="47" spans="7:7" x14ac:dyDescent="0.25">
      <c r="G47" s="3">
        <f t="shared" si="6"/>
        <v>2005</v>
      </c>
    </row>
    <row r="48" spans="7:7" x14ac:dyDescent="0.25">
      <c r="G48" s="3">
        <f t="shared" si="6"/>
        <v>2006</v>
      </c>
    </row>
    <row r="49" spans="7:7" x14ac:dyDescent="0.25">
      <c r="G49" s="3">
        <f t="shared" si="6"/>
        <v>2007</v>
      </c>
    </row>
    <row r="50" spans="7:7" x14ac:dyDescent="0.25">
      <c r="G50" s="3">
        <f t="shared" si="6"/>
        <v>2008</v>
      </c>
    </row>
    <row r="51" spans="7:7" x14ac:dyDescent="0.25">
      <c r="G51" s="3">
        <f t="shared" si="6"/>
        <v>2009</v>
      </c>
    </row>
    <row r="52" spans="7:7" x14ac:dyDescent="0.25">
      <c r="G52" s="3">
        <f t="shared" si="6"/>
        <v>2010</v>
      </c>
    </row>
    <row r="53" spans="7:7" x14ac:dyDescent="0.25">
      <c r="G53" s="3">
        <f t="shared" si="6"/>
        <v>2011</v>
      </c>
    </row>
    <row r="54" spans="7:7" x14ac:dyDescent="0.25">
      <c r="G54" s="3">
        <f t="shared" si="6"/>
        <v>2012</v>
      </c>
    </row>
    <row r="55" spans="7:7" x14ac:dyDescent="0.25">
      <c r="G55" s="3">
        <f t="shared" si="6"/>
        <v>2013</v>
      </c>
    </row>
  </sheetData>
  <autoFilter ref="A9:AE30"/>
  <mergeCells count="17">
    <mergeCell ref="U2:Y2"/>
    <mergeCell ref="C6:H6"/>
    <mergeCell ref="U6:Y6"/>
    <mergeCell ref="G7:G8"/>
    <mergeCell ref="A7:A8"/>
    <mergeCell ref="B7:B8"/>
    <mergeCell ref="C2:H2"/>
    <mergeCell ref="J2:O2"/>
    <mergeCell ref="Q2:T2"/>
    <mergeCell ref="G25:J25"/>
    <mergeCell ref="H7:K7"/>
    <mergeCell ref="C16:G16"/>
    <mergeCell ref="C7:F7"/>
    <mergeCell ref="L7:O7"/>
    <mergeCell ref="H16:K16"/>
    <mergeCell ref="L16:O16"/>
    <mergeCell ref="C25:F25"/>
  </mergeCells>
  <pageMargins left="0.7" right="0.7" top="0.75" bottom="0.75" header="0.3" footer="0.3"/>
  <pageSetup paperSize="9"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40"/>
  <sheetViews>
    <sheetView showGridLines="0" workbookViewId="0">
      <selection activeCell="A2" sqref="A2"/>
    </sheetView>
  </sheetViews>
  <sheetFormatPr defaultRowHeight="12" x14ac:dyDescent="0.25"/>
  <cols>
    <col min="1" max="1" width="24.140625" customWidth="1"/>
  </cols>
  <sheetData>
    <row r="1" spans="1:16" ht="14.4" x14ac:dyDescent="0.25">
      <c r="A1" s="75" t="s">
        <v>20</v>
      </c>
      <c r="B1" s="76"/>
      <c r="C1" s="76"/>
      <c r="D1" s="76"/>
      <c r="E1" s="76"/>
      <c r="F1" s="76"/>
      <c r="G1" s="76"/>
      <c r="H1" s="3"/>
      <c r="I1" s="3"/>
      <c r="J1" s="3"/>
      <c r="K1" s="7"/>
      <c r="L1" s="3"/>
      <c r="M1" s="3"/>
      <c r="N1" s="3"/>
      <c r="O1" s="3"/>
      <c r="P1" s="3"/>
    </row>
    <row r="2" spans="1:16" x14ac:dyDescent="0.25">
      <c r="A2" s="467" t="s">
        <v>291</v>
      </c>
      <c r="B2" s="3"/>
      <c r="C2" s="3"/>
      <c r="D2" s="3"/>
      <c r="E2" s="3"/>
      <c r="F2" s="3"/>
      <c r="G2" s="3"/>
      <c r="H2" s="3"/>
      <c r="I2" s="3"/>
      <c r="J2" s="3"/>
      <c r="K2" s="7"/>
      <c r="L2" s="3"/>
      <c r="M2" s="3"/>
      <c r="N2" s="3"/>
      <c r="O2" s="3"/>
      <c r="P2" s="3"/>
    </row>
    <row r="3" spans="1:16" x14ac:dyDescent="0.25">
      <c r="A3" s="4"/>
      <c r="B3" s="3"/>
      <c r="C3" s="3"/>
      <c r="D3" s="3"/>
      <c r="E3" s="3"/>
      <c r="F3" s="3"/>
      <c r="G3" s="3"/>
      <c r="H3" s="3"/>
      <c r="I3" s="3"/>
      <c r="J3" s="3"/>
      <c r="K3" s="7"/>
      <c r="L3" s="3"/>
      <c r="M3" s="3"/>
      <c r="N3" s="3"/>
      <c r="O3" s="3"/>
      <c r="P3" s="3"/>
    </row>
    <row r="4" spans="1:16" ht="40.799999999999997" x14ac:dyDescent="0.25">
      <c r="A4" s="103" t="s">
        <v>28</v>
      </c>
      <c r="B4" s="77" t="s">
        <v>21</v>
      </c>
      <c r="C4" s="78" t="s">
        <v>22</v>
      </c>
      <c r="D4" s="295" t="s">
        <v>23</v>
      </c>
      <c r="E4" s="296"/>
      <c r="F4" s="295" t="s">
        <v>24</v>
      </c>
      <c r="G4" s="296"/>
      <c r="H4" s="40"/>
      <c r="I4" s="40"/>
      <c r="J4" s="40"/>
      <c r="K4" s="79"/>
      <c r="L4" s="40"/>
      <c r="M4" s="40"/>
      <c r="N4" s="40"/>
      <c r="O4" s="40"/>
      <c r="P4" s="40"/>
    </row>
    <row r="5" spans="1:16" ht="24" x14ac:dyDescent="0.25">
      <c r="A5" s="80"/>
      <c r="B5" s="81" t="s">
        <v>28</v>
      </c>
      <c r="C5" s="82" t="s">
        <v>25</v>
      </c>
      <c r="D5" s="83" t="s">
        <v>15</v>
      </c>
      <c r="E5" s="83" t="s">
        <v>25</v>
      </c>
      <c r="F5" s="83" t="s">
        <v>15</v>
      </c>
      <c r="G5" s="83" t="s">
        <v>25</v>
      </c>
      <c r="H5" s="11"/>
      <c r="I5" s="11"/>
      <c r="J5" s="11"/>
      <c r="K5" s="84"/>
      <c r="L5" s="11"/>
      <c r="M5" s="11"/>
      <c r="N5" s="11"/>
      <c r="O5" s="11"/>
      <c r="P5" s="11"/>
    </row>
    <row r="6" spans="1:16" x14ac:dyDescent="0.25">
      <c r="A6" s="85" t="s">
        <v>3</v>
      </c>
      <c r="B6" s="112">
        <f>+G6-F6</f>
        <v>-4.3000030517578054</v>
      </c>
      <c r="C6" s="106">
        <f>+'GVA-productivity1'!M18</f>
        <v>0.37345500145034333</v>
      </c>
      <c r="D6" s="52">
        <f>+'GVA-productivity1'!H10</f>
        <v>31088.746314422606</v>
      </c>
      <c r="E6" s="52">
        <f>+'GVA-productivity1'!I10</f>
        <v>35425.254629554751</v>
      </c>
      <c r="F6" s="106">
        <f>+'GVA-productivity1'!H18</f>
        <v>66.400001525878906</v>
      </c>
      <c r="G6" s="106">
        <f>+'GVA-productivity1'!I18</f>
        <v>62.099998474121101</v>
      </c>
      <c r="H6" s="3"/>
      <c r="I6" s="3"/>
      <c r="J6" s="3"/>
      <c r="K6" s="7"/>
      <c r="L6" s="3"/>
      <c r="M6" s="3"/>
      <c r="N6" s="3"/>
      <c r="O6" s="3"/>
      <c r="P6" s="3"/>
    </row>
    <row r="7" spans="1:16" x14ac:dyDescent="0.25">
      <c r="A7" s="85" t="s">
        <v>4</v>
      </c>
      <c r="B7" s="112">
        <f t="shared" ref="B7:B9" si="0">+G7-F7</f>
        <v>-2.6999998092650994</v>
      </c>
      <c r="C7" s="106">
        <f>+'GVA-productivity1'!M19</f>
        <v>2.4065627268309564</v>
      </c>
      <c r="D7" s="52">
        <f>+'GVA-productivity1'!H11</f>
        <v>6086.652</v>
      </c>
      <c r="E7" s="52">
        <f>+'GVA-productivity1'!I11</f>
        <v>5875.6866088056777</v>
      </c>
      <c r="F7" s="106">
        <f>+'GVA-productivity1'!H19</f>
        <v>13</v>
      </c>
      <c r="G7" s="106">
        <f>+'GVA-productivity1'!I19</f>
        <v>10.300000190734901</v>
      </c>
      <c r="H7" s="3"/>
      <c r="I7" s="3"/>
      <c r="J7" s="3"/>
      <c r="K7" s="7"/>
      <c r="L7" s="3"/>
      <c r="M7" s="3"/>
      <c r="N7" s="3"/>
      <c r="O7" s="3"/>
      <c r="P7" s="3"/>
    </row>
    <row r="8" spans="1:16" x14ac:dyDescent="0.25">
      <c r="A8" s="85" t="s">
        <v>5</v>
      </c>
      <c r="B8" s="112">
        <f t="shared" si="0"/>
        <v>7.2999992370605007</v>
      </c>
      <c r="C8" s="106">
        <f>+'GVA-productivity1'!M20</f>
        <v>2.2136531248683595</v>
      </c>
      <c r="D8" s="52">
        <f>+'GVA-productivity1'!H12</f>
        <v>7584.9051572113249</v>
      </c>
      <c r="E8" s="52">
        <f>+'GVA-productivity1'!I12</f>
        <v>13405.692499999999</v>
      </c>
      <c r="F8" s="106">
        <f>+'GVA-productivity1'!H20</f>
        <v>16.200000762939499</v>
      </c>
      <c r="G8" s="106">
        <f>+'GVA-productivity1'!I20</f>
        <v>23.5</v>
      </c>
      <c r="H8" s="3"/>
      <c r="I8" s="3"/>
      <c r="J8" s="3"/>
      <c r="K8" s="7"/>
      <c r="L8" s="3"/>
      <c r="M8" s="3"/>
      <c r="N8" s="3"/>
      <c r="O8" s="3"/>
      <c r="P8" s="3"/>
    </row>
    <row r="9" spans="1:16" x14ac:dyDescent="0.25">
      <c r="A9" s="87" t="s">
        <v>26</v>
      </c>
      <c r="B9" s="113">
        <f t="shared" si="0"/>
        <v>0.29999637603759766</v>
      </c>
      <c r="C9" s="108">
        <f>+'GVA-productivity1'!M22</f>
        <v>4.9936708531496592</v>
      </c>
      <c r="D9" s="104">
        <f>+'GVA-productivity1'!H13</f>
        <v>46820.4</v>
      </c>
      <c r="E9" s="104">
        <f>+'GVA-productivity1'!I13</f>
        <v>57045.5</v>
      </c>
      <c r="F9" s="107">
        <f>+'GVA-productivity1'!H21</f>
        <v>95.600002288818402</v>
      </c>
      <c r="G9" s="107">
        <f>+'GVA-productivity1'!I21</f>
        <v>95.899998664856</v>
      </c>
      <c r="H9" s="10"/>
      <c r="I9" s="10"/>
      <c r="J9" s="10"/>
      <c r="K9" s="18"/>
      <c r="L9" s="10"/>
      <c r="M9" s="10"/>
      <c r="N9" s="10"/>
      <c r="O9" s="10"/>
      <c r="P9" s="10"/>
    </row>
    <row r="10" spans="1:16" x14ac:dyDescent="0.25">
      <c r="A10" s="88" t="s">
        <v>27</v>
      </c>
      <c r="B10" s="111">
        <f t="shared" ref="B10:G10" si="1">SUM(B6:B8)</f>
        <v>0.29999637603759588</v>
      </c>
      <c r="C10" s="109">
        <f t="shared" si="1"/>
        <v>4.9936708531496592</v>
      </c>
      <c r="D10" s="105">
        <f t="shared" si="1"/>
        <v>44760.303471633932</v>
      </c>
      <c r="E10" s="105">
        <f t="shared" si="1"/>
        <v>54706.633738360426</v>
      </c>
      <c r="F10" s="110">
        <f t="shared" si="1"/>
        <v>95.600002288818402</v>
      </c>
      <c r="G10" s="110">
        <f t="shared" si="1"/>
        <v>95.899998664856</v>
      </c>
      <c r="H10" s="20"/>
      <c r="I10" s="20"/>
      <c r="J10" s="20"/>
      <c r="K10" s="92"/>
      <c r="L10" s="20"/>
      <c r="M10" s="20"/>
      <c r="N10" s="20"/>
      <c r="O10" s="20"/>
      <c r="P10" s="20"/>
    </row>
    <row r="11" spans="1:16" x14ac:dyDescent="0.25">
      <c r="A11" s="88"/>
      <c r="B11" s="89"/>
      <c r="C11" s="89"/>
      <c r="D11" s="90"/>
      <c r="E11" s="90"/>
      <c r="F11" s="91"/>
      <c r="G11" s="91"/>
      <c r="H11" s="20"/>
      <c r="I11" s="20"/>
      <c r="J11" s="20"/>
      <c r="K11" s="92"/>
      <c r="L11" s="20"/>
      <c r="M11" s="20"/>
      <c r="N11" s="20"/>
      <c r="O11" s="20"/>
      <c r="P11" s="20"/>
    </row>
    <row r="12" spans="1:16" x14ac:dyDescent="0.25">
      <c r="A12" s="3"/>
      <c r="B12" s="93"/>
      <c r="C12" s="3"/>
      <c r="D12" s="94"/>
      <c r="E12" s="3"/>
      <c r="F12" s="3"/>
      <c r="G12" s="3"/>
      <c r="H12" s="3"/>
      <c r="I12" s="3"/>
      <c r="J12" s="3"/>
      <c r="K12" s="7"/>
      <c r="L12" s="3"/>
      <c r="M12" s="3"/>
      <c r="N12" s="3"/>
      <c r="O12" s="3"/>
      <c r="P12" s="3"/>
    </row>
    <row r="13" spans="1:16" x14ac:dyDescent="0.25">
      <c r="A13" s="3"/>
      <c r="B13" s="93"/>
      <c r="C13" s="3"/>
      <c r="D13" s="94"/>
      <c r="E13" s="3"/>
      <c r="F13" s="3"/>
      <c r="G13" s="3"/>
      <c r="H13" s="3"/>
      <c r="I13" s="3"/>
      <c r="J13" s="3"/>
      <c r="K13" s="7"/>
      <c r="L13" s="3"/>
      <c r="M13" s="3"/>
      <c r="N13" s="3"/>
      <c r="O13" s="3"/>
      <c r="P13" s="3"/>
    </row>
    <row r="14" spans="1:16" x14ac:dyDescent="0.25">
      <c r="A14" s="3"/>
      <c r="B14" s="93"/>
      <c r="C14" s="3"/>
      <c r="D14" s="94"/>
      <c r="E14" s="3"/>
      <c r="F14" s="3"/>
      <c r="G14" s="3"/>
      <c r="H14" s="3"/>
      <c r="I14" s="3"/>
      <c r="J14" s="3"/>
      <c r="K14" s="7"/>
      <c r="L14" s="3"/>
      <c r="M14" s="3"/>
      <c r="N14" s="3"/>
      <c r="O14" s="3"/>
      <c r="P14" s="3"/>
    </row>
    <row r="15" spans="1:16" x14ac:dyDescent="0.25">
      <c r="A15" s="3"/>
      <c r="B15" s="93"/>
      <c r="C15" s="3"/>
      <c r="D15" s="94"/>
      <c r="E15" s="3"/>
      <c r="F15" s="3"/>
      <c r="G15" s="3"/>
      <c r="H15" s="3"/>
      <c r="I15" s="3"/>
      <c r="J15" s="3"/>
      <c r="K15" s="7"/>
      <c r="L15" s="3"/>
      <c r="M15" s="3"/>
      <c r="N15" s="3"/>
      <c r="O15" s="3"/>
      <c r="P15" s="3"/>
    </row>
    <row r="16" spans="1:16" x14ac:dyDescent="0.25">
      <c r="A16" s="3"/>
      <c r="B16" s="93"/>
      <c r="C16" s="3"/>
      <c r="D16" s="94"/>
      <c r="E16" s="3"/>
      <c r="F16" s="3"/>
      <c r="G16" s="3"/>
      <c r="H16" s="3"/>
      <c r="I16" s="3"/>
      <c r="J16" s="3"/>
      <c r="K16" s="7"/>
      <c r="L16" s="3"/>
      <c r="M16" s="3"/>
      <c r="N16" s="3"/>
      <c r="O16" s="3"/>
      <c r="P16" s="3"/>
    </row>
    <row r="17" spans="1:16" x14ac:dyDescent="0.25">
      <c r="A17" s="3"/>
      <c r="B17" s="93"/>
      <c r="C17" s="3"/>
      <c r="D17" s="94"/>
      <c r="E17" s="3"/>
      <c r="F17" s="3"/>
      <c r="G17" s="3"/>
      <c r="H17" s="3"/>
      <c r="I17" s="3"/>
      <c r="J17" s="3"/>
      <c r="K17" s="7"/>
      <c r="L17" s="3"/>
      <c r="M17" s="3"/>
      <c r="N17" s="3"/>
      <c r="O17" s="3"/>
      <c r="P17" s="3"/>
    </row>
    <row r="18" spans="1:16" x14ac:dyDescent="0.25">
      <c r="A18" s="3"/>
      <c r="B18" s="93"/>
      <c r="C18" s="3"/>
      <c r="D18" s="94"/>
      <c r="E18" s="3"/>
      <c r="F18" s="3"/>
      <c r="G18" s="3"/>
      <c r="H18" s="3"/>
      <c r="I18" s="3"/>
      <c r="J18" s="3"/>
      <c r="K18" s="7"/>
      <c r="L18" s="3"/>
      <c r="M18" s="3"/>
      <c r="N18" s="3"/>
      <c r="O18" s="3"/>
      <c r="P18" s="3"/>
    </row>
    <row r="19" spans="1:16" ht="40.799999999999997" x14ac:dyDescent="0.25">
      <c r="A19" s="103" t="s">
        <v>52</v>
      </c>
      <c r="B19" s="77" t="s">
        <v>21</v>
      </c>
      <c r="C19" s="78" t="s">
        <v>22</v>
      </c>
      <c r="D19" s="296" t="s">
        <v>23</v>
      </c>
      <c r="E19" s="296"/>
      <c r="F19" s="296" t="s">
        <v>24</v>
      </c>
      <c r="G19" s="296"/>
      <c r="H19" s="3"/>
      <c r="I19" s="3"/>
      <c r="J19" s="3"/>
      <c r="K19" s="7"/>
      <c r="L19" s="3"/>
      <c r="M19" s="3"/>
      <c r="N19" s="3"/>
      <c r="O19" s="3"/>
      <c r="P19" s="3"/>
    </row>
    <row r="20" spans="1:16" x14ac:dyDescent="0.25">
      <c r="A20" s="80"/>
      <c r="B20" s="82" t="s">
        <v>52</v>
      </c>
      <c r="C20" s="82">
        <v>2003</v>
      </c>
      <c r="D20" s="83">
        <v>2000</v>
      </c>
      <c r="E20" s="82">
        <v>2003</v>
      </c>
      <c r="F20" s="83">
        <v>2000</v>
      </c>
      <c r="G20" s="82">
        <v>2003</v>
      </c>
      <c r="H20" s="3"/>
      <c r="I20" s="3"/>
      <c r="J20" s="3"/>
      <c r="K20" s="7"/>
      <c r="L20" s="3"/>
      <c r="M20" s="3"/>
      <c r="N20" s="3"/>
      <c r="O20" s="3"/>
      <c r="P20" s="3"/>
    </row>
    <row r="21" spans="1:16" x14ac:dyDescent="0.25">
      <c r="A21" s="85" t="s">
        <v>3</v>
      </c>
      <c r="B21" s="112">
        <f>+G21-F21</f>
        <v>-10.399997711181598</v>
      </c>
      <c r="C21" s="106">
        <f>+'GVA-productivity1'!N18</f>
        <v>0.41085295933453042</v>
      </c>
      <c r="D21" s="52">
        <f>+'GVA-productivity1'!I10</f>
        <v>35425.254629554751</v>
      </c>
      <c r="E21" s="52">
        <f>+'GVA-productivity1'!J10</f>
        <v>31468.291164379149</v>
      </c>
      <c r="F21" s="106">
        <f>+'GVA-productivity1'!I18</f>
        <v>62.099998474121101</v>
      </c>
      <c r="G21" s="106">
        <f>+'GVA-productivity1'!J18</f>
        <v>51.700000762939503</v>
      </c>
      <c r="H21" s="3"/>
      <c r="I21" s="3"/>
      <c r="J21" s="3"/>
      <c r="K21" s="7"/>
      <c r="L21" s="3"/>
      <c r="M21" s="3"/>
      <c r="N21" s="3"/>
      <c r="O21" s="3"/>
      <c r="P21" s="3"/>
    </row>
    <row r="22" spans="1:16" x14ac:dyDescent="0.25">
      <c r="A22" s="85" t="s">
        <v>4</v>
      </c>
      <c r="B22" s="112">
        <f t="shared" ref="B22:B23" si="2">+G22-F22</f>
        <v>3.3999996185301988</v>
      </c>
      <c r="C22" s="106">
        <f>+'GVA-productivity1'!N19</f>
        <v>1.9135928352242713</v>
      </c>
      <c r="D22" s="52">
        <f>+'GVA-productivity1'!I11</f>
        <v>5875.6866088056777</v>
      </c>
      <c r="E22" s="52">
        <f>+'GVA-productivity1'!J11</f>
        <v>8338.7925839051968</v>
      </c>
      <c r="F22" s="106">
        <f>+'GVA-productivity1'!I19</f>
        <v>10.300000190734901</v>
      </c>
      <c r="G22" s="106">
        <f>+'GVA-productivity1'!J19</f>
        <v>13.699999809265099</v>
      </c>
      <c r="H22" s="3"/>
      <c r="I22" s="3"/>
      <c r="J22" s="3"/>
      <c r="K22" s="7"/>
      <c r="L22" s="3"/>
      <c r="M22" s="3"/>
      <c r="N22" s="3"/>
      <c r="O22" s="3"/>
      <c r="P22" s="3"/>
    </row>
    <row r="23" spans="1:16" x14ac:dyDescent="0.25">
      <c r="A23" s="85" t="s">
        <v>5</v>
      </c>
      <c r="B23" s="112">
        <f t="shared" si="2"/>
        <v>11.099998474121101</v>
      </c>
      <c r="C23" s="106">
        <f>+'GVA-productivity1'!N20</f>
        <v>1.5185746395527815</v>
      </c>
      <c r="D23" s="52">
        <f>+'GVA-productivity1'!I12</f>
        <v>13405.692499999999</v>
      </c>
      <c r="E23" s="52">
        <f>+'GVA-productivity1'!J12</f>
        <v>21060.015671241767</v>
      </c>
      <c r="F23" s="106">
        <f>+'GVA-productivity1'!I20</f>
        <v>23.5</v>
      </c>
      <c r="G23" s="106">
        <f>+'GVA-productivity1'!J20</f>
        <v>34.599998474121101</v>
      </c>
      <c r="H23" s="3"/>
      <c r="I23" s="3"/>
      <c r="J23" s="3"/>
      <c r="K23" s="7"/>
      <c r="L23" s="3"/>
      <c r="M23" s="3"/>
      <c r="N23" s="3"/>
      <c r="O23" s="3"/>
      <c r="P23" s="3"/>
    </row>
    <row r="24" spans="1:16" x14ac:dyDescent="0.25">
      <c r="A24" s="87" t="s">
        <v>26</v>
      </c>
      <c r="B24" s="113">
        <f>+G24-F24</f>
        <v>4.1000003814697124</v>
      </c>
      <c r="C24" s="108">
        <f>+'GVA-productivity1'!N22</f>
        <v>3.8430204341115832</v>
      </c>
      <c r="D24" s="104">
        <f>+'GVA-productivity1'!I13</f>
        <v>57045.5</v>
      </c>
      <c r="E24" s="104">
        <f>+'GVA-productivity1'!J13</f>
        <v>60867.1</v>
      </c>
      <c r="F24" s="107">
        <f>+'GVA-productivity1'!I21</f>
        <v>95.899998664856</v>
      </c>
      <c r="G24" s="107">
        <f>+'GVA-productivity1'!J21</f>
        <v>99.999999046325712</v>
      </c>
      <c r="H24" s="3"/>
      <c r="I24" s="3"/>
      <c r="J24" s="3"/>
      <c r="K24" s="7"/>
      <c r="L24" s="3"/>
      <c r="M24" s="3"/>
      <c r="N24" s="3"/>
      <c r="O24" s="3"/>
      <c r="P24" s="3"/>
    </row>
    <row r="25" spans="1:16" x14ac:dyDescent="0.25">
      <c r="A25" s="88" t="s">
        <v>27</v>
      </c>
      <c r="B25" s="111">
        <v>-3.1225022567582528E-16</v>
      </c>
      <c r="C25" s="109">
        <f>SUM(C21:C23)</f>
        <v>3.8430204341115832</v>
      </c>
      <c r="D25" s="105">
        <f>SUM(D21:D23)</f>
        <v>54706.633738360426</v>
      </c>
      <c r="E25" s="105">
        <f>SUM(E21:E23)</f>
        <v>60867.099419526116</v>
      </c>
      <c r="F25" s="110">
        <f>SUM(F21:F23)</f>
        <v>95.899998664856</v>
      </c>
      <c r="G25" s="110">
        <f>SUM(G21:G23)</f>
        <v>99.999999046325712</v>
      </c>
      <c r="H25" s="3"/>
      <c r="I25" s="3"/>
      <c r="J25" s="3"/>
      <c r="K25" s="7"/>
      <c r="L25" s="3"/>
      <c r="M25" s="3"/>
      <c r="N25" s="3"/>
      <c r="O25" s="3"/>
      <c r="P25" s="3"/>
    </row>
    <row r="26" spans="1:16" x14ac:dyDescent="0.25">
      <c r="A26" s="88"/>
      <c r="B26" s="95"/>
      <c r="C26" s="89"/>
      <c r="D26" s="90"/>
      <c r="E26" s="90"/>
      <c r="F26" s="96"/>
      <c r="G26" s="96"/>
      <c r="H26" s="3"/>
      <c r="I26" s="3"/>
      <c r="J26" s="3"/>
      <c r="K26" s="7"/>
      <c r="L26" s="3"/>
      <c r="M26" s="3"/>
      <c r="N26" s="3"/>
      <c r="O26" s="3"/>
      <c r="P26" s="3"/>
    </row>
    <row r="27" spans="1:16" x14ac:dyDescent="0.25">
      <c r="A27" s="88"/>
      <c r="B27" s="95"/>
      <c r="C27" s="89"/>
      <c r="D27" s="90"/>
      <c r="E27" s="90"/>
      <c r="F27" s="96"/>
      <c r="G27" s="96"/>
      <c r="H27" s="3"/>
      <c r="I27" s="3"/>
      <c r="J27" s="3"/>
      <c r="K27" s="7"/>
      <c r="L27" s="3"/>
      <c r="M27" s="3"/>
      <c r="N27" s="3"/>
      <c r="O27" s="3"/>
      <c r="P27" s="3"/>
    </row>
    <row r="28" spans="1:16" x14ac:dyDescent="0.25">
      <c r="A28" s="3"/>
      <c r="B28" s="93"/>
      <c r="C28" s="3"/>
      <c r="D28" s="3"/>
      <c r="E28" s="3"/>
      <c r="F28" s="3"/>
      <c r="G28" s="3"/>
      <c r="H28" s="3"/>
      <c r="I28" s="3"/>
      <c r="J28" s="3"/>
      <c r="K28" s="7"/>
      <c r="L28" s="3"/>
      <c r="M28" s="3"/>
      <c r="N28" s="3"/>
      <c r="O28" s="3"/>
      <c r="P28" s="3"/>
    </row>
    <row r="29" spans="1:16" x14ac:dyDescent="0.25">
      <c r="A29" s="3"/>
      <c r="B29" s="93"/>
      <c r="C29" s="3"/>
      <c r="D29" s="3"/>
      <c r="E29" s="3"/>
      <c r="F29" s="3"/>
      <c r="G29" s="3"/>
      <c r="H29" s="3"/>
      <c r="I29" s="3"/>
      <c r="J29" s="3"/>
      <c r="K29" s="7"/>
      <c r="L29" s="3"/>
      <c r="M29" s="3"/>
      <c r="N29" s="3"/>
      <c r="O29" s="3"/>
      <c r="P29" s="3"/>
    </row>
    <row r="30" spans="1:16" x14ac:dyDescent="0.25">
      <c r="A30" s="3"/>
      <c r="B30" s="93"/>
      <c r="C30" s="3"/>
      <c r="D30" s="3"/>
      <c r="E30" s="3"/>
      <c r="F30" s="3"/>
      <c r="G30" s="3"/>
      <c r="H30" s="3"/>
      <c r="I30" s="3"/>
      <c r="J30" s="3"/>
      <c r="K30" s="7"/>
      <c r="L30" s="3"/>
      <c r="M30" s="3"/>
      <c r="N30" s="3"/>
      <c r="O30" s="3"/>
      <c r="P30" s="3"/>
    </row>
    <row r="31" spans="1:16" x14ac:dyDescent="0.25">
      <c r="A31" s="3"/>
      <c r="B31" s="93"/>
      <c r="C31" s="3"/>
      <c r="D31" s="3"/>
      <c r="E31" s="3"/>
      <c r="F31" s="3"/>
      <c r="G31" s="3"/>
      <c r="H31" s="3"/>
      <c r="I31" s="3"/>
      <c r="J31" s="3"/>
      <c r="K31" s="7"/>
      <c r="L31" s="3"/>
      <c r="M31" s="3"/>
      <c r="N31" s="3"/>
      <c r="O31" s="3"/>
      <c r="P31" s="3"/>
    </row>
    <row r="32" spans="1:16" x14ac:dyDescent="0.25">
      <c r="A32" s="3"/>
      <c r="B32" s="93"/>
      <c r="C32" s="3"/>
      <c r="D32" s="3"/>
      <c r="E32" s="3"/>
      <c r="F32" s="3"/>
      <c r="G32" s="3"/>
      <c r="H32" s="3"/>
      <c r="I32" s="3"/>
      <c r="J32" s="3"/>
      <c r="K32" s="7"/>
      <c r="L32" s="3"/>
      <c r="M32" s="3"/>
      <c r="N32" s="3"/>
      <c r="O32" s="3"/>
      <c r="P32" s="3"/>
    </row>
    <row r="33" spans="1:16" x14ac:dyDescent="0.25">
      <c r="A33" s="3"/>
      <c r="B33" s="93"/>
      <c r="C33" s="3"/>
      <c r="D33" s="3"/>
      <c r="E33" s="3"/>
      <c r="F33" s="3"/>
      <c r="G33" s="3"/>
      <c r="H33" s="3"/>
      <c r="I33" s="3"/>
      <c r="J33" s="3"/>
      <c r="K33" s="7"/>
      <c r="L33" s="3"/>
      <c r="M33" s="3"/>
      <c r="N33" s="3"/>
      <c r="O33" s="3"/>
      <c r="P33" s="3"/>
    </row>
    <row r="34" spans="1:16" ht="51" x14ac:dyDescent="0.25">
      <c r="A34" s="103" t="s">
        <v>51</v>
      </c>
      <c r="B34" s="97" t="s">
        <v>21</v>
      </c>
      <c r="C34" s="98" t="s">
        <v>22</v>
      </c>
      <c r="D34" s="297" t="s">
        <v>23</v>
      </c>
      <c r="E34" s="297"/>
      <c r="F34" s="297" t="s">
        <v>24</v>
      </c>
      <c r="G34" s="297"/>
      <c r="H34" s="20"/>
      <c r="I34" s="20"/>
      <c r="J34" s="20"/>
      <c r="K34" s="92"/>
      <c r="L34" s="20"/>
      <c r="M34" s="20"/>
      <c r="N34" s="20"/>
      <c r="O34" s="20"/>
      <c r="P34" s="20"/>
    </row>
    <row r="35" spans="1:16" x14ac:dyDescent="0.25">
      <c r="A35" s="80"/>
      <c r="B35" s="99" t="s">
        <v>51</v>
      </c>
      <c r="C35" s="100">
        <v>2005</v>
      </c>
      <c r="D35" s="101">
        <v>2003</v>
      </c>
      <c r="E35" s="100">
        <v>2005</v>
      </c>
      <c r="F35" s="101">
        <v>2003</v>
      </c>
      <c r="G35" s="100">
        <v>2005</v>
      </c>
      <c r="H35" s="3"/>
      <c r="I35" s="3"/>
      <c r="J35" s="3"/>
      <c r="K35" s="7"/>
      <c r="L35" s="3"/>
      <c r="M35" s="3"/>
      <c r="N35" s="3"/>
      <c r="O35" s="3"/>
      <c r="P35" s="3"/>
    </row>
    <row r="36" spans="1:16" x14ac:dyDescent="0.25">
      <c r="A36" s="85" t="s">
        <v>3</v>
      </c>
      <c r="B36" s="114">
        <f t="shared" ref="B36:B39" si="3">+G36-F36</f>
        <v>-3.600002288818402</v>
      </c>
      <c r="C36" s="86">
        <f>+'GVA-productivity1'!O18</f>
        <v>0.4187532957692533</v>
      </c>
      <c r="D36" s="19">
        <f>+'GVA-productivity1'!J10</f>
        <v>31468.291164379149</v>
      </c>
      <c r="E36" s="19">
        <f>+'GVA-productivity1'!K10</f>
        <v>30598.092529335026</v>
      </c>
      <c r="F36" s="86">
        <f>+'GVA-productivity1'!J18</f>
        <v>51.700000762939503</v>
      </c>
      <c r="G36" s="86">
        <f>+'GVA-productivity1'!K18</f>
        <v>48.099998474121101</v>
      </c>
      <c r="H36" s="3"/>
      <c r="I36" s="3"/>
      <c r="J36" s="3"/>
      <c r="K36" s="7"/>
      <c r="L36" s="3"/>
      <c r="M36" s="3"/>
      <c r="N36" s="3"/>
      <c r="O36" s="3"/>
      <c r="P36" s="3"/>
    </row>
    <row r="37" spans="1:16" x14ac:dyDescent="0.25">
      <c r="A37" s="85" t="s">
        <v>4</v>
      </c>
      <c r="B37" s="114">
        <f t="shared" si="3"/>
        <v>0.80000019073490058</v>
      </c>
      <c r="C37" s="86">
        <f>+'GVA-productivity1'!O19</f>
        <v>1.8775031049820905</v>
      </c>
      <c r="D37" s="19">
        <f>+'GVA-productivity1'!J11</f>
        <v>8338.7925839051968</v>
      </c>
      <c r="E37" s="19">
        <f>+'GVA-productivity1'!K11</f>
        <v>9223.9574999999986</v>
      </c>
      <c r="F37" s="86">
        <f>+'GVA-productivity1'!J19</f>
        <v>13.699999809265099</v>
      </c>
      <c r="G37" s="86">
        <f>+'GVA-productivity1'!K19</f>
        <v>14.5</v>
      </c>
      <c r="H37" s="3"/>
      <c r="I37" s="3"/>
      <c r="J37" s="3"/>
      <c r="K37" s="7"/>
      <c r="L37" s="3"/>
      <c r="M37" s="3"/>
      <c r="N37" s="3"/>
      <c r="O37" s="3"/>
      <c r="P37" s="3"/>
    </row>
    <row r="38" spans="1:16" x14ac:dyDescent="0.25">
      <c r="A38" s="85" t="s">
        <v>5</v>
      </c>
      <c r="B38" s="114">
        <f t="shared" si="3"/>
        <v>2.8000030517577983</v>
      </c>
      <c r="C38" s="86">
        <f>+'GVA-productivity1'!O20</f>
        <v>1.4073307471339342</v>
      </c>
      <c r="D38" s="19">
        <f>+'GVA-productivity1'!J12</f>
        <v>21060.015671241767</v>
      </c>
      <c r="E38" s="19">
        <f>+'GVA-productivity1'!K12</f>
        <v>23791.449970664973</v>
      </c>
      <c r="F38" s="86">
        <f>+'GVA-productivity1'!J20</f>
        <v>34.599998474121101</v>
      </c>
      <c r="G38" s="86">
        <f>+'GVA-productivity1'!K20</f>
        <v>37.400001525878899</v>
      </c>
      <c r="H38" s="3"/>
      <c r="I38" s="3"/>
      <c r="J38" s="3"/>
      <c r="K38" s="7"/>
      <c r="L38" s="3"/>
      <c r="M38" s="3"/>
      <c r="N38" s="3"/>
      <c r="O38" s="3"/>
      <c r="P38" s="3"/>
    </row>
    <row r="39" spans="1:16" s="176" customFormat="1" x14ac:dyDescent="0.25">
      <c r="A39" s="87" t="s">
        <v>26</v>
      </c>
      <c r="B39" s="173">
        <f t="shared" si="3"/>
        <v>9.5367428798454057E-7</v>
      </c>
      <c r="C39" s="177">
        <f>+'GVA-productivity1'!O22</f>
        <v>3.703587147885278</v>
      </c>
      <c r="D39" s="175">
        <f>+'GVA-productivity1'!J13</f>
        <v>60867.1</v>
      </c>
      <c r="E39" s="175">
        <f>+'GVA-productivity1'!K13</f>
        <v>63613.5</v>
      </c>
      <c r="F39" s="174">
        <f>+'GVA-productivity1'!J21</f>
        <v>99.999999046325712</v>
      </c>
      <c r="G39" s="174">
        <f>+'GVA-productivity1'!K21</f>
        <v>100</v>
      </c>
      <c r="H39" s="10"/>
      <c r="I39" s="10"/>
      <c r="J39" s="10"/>
      <c r="K39" s="18"/>
      <c r="L39" s="10"/>
      <c r="M39" s="10"/>
      <c r="N39" s="10"/>
      <c r="O39" s="10"/>
      <c r="P39" s="10"/>
    </row>
    <row r="40" spans="1:16" x14ac:dyDescent="0.25">
      <c r="A40" s="102" t="s">
        <v>27</v>
      </c>
      <c r="B40" s="111">
        <v>-3.1225022567582528E-16</v>
      </c>
      <c r="C40" s="109">
        <f>SUM(C36:C38)</f>
        <v>3.703587147885278</v>
      </c>
      <c r="D40" s="105">
        <f>SUM(D36:D38)</f>
        <v>60867.099419526116</v>
      </c>
      <c r="E40" s="105">
        <f>SUM(E36:E38)</f>
        <v>63613.5</v>
      </c>
      <c r="F40" s="110">
        <f>SUM(F36:F38)</f>
        <v>99.999999046325712</v>
      </c>
      <c r="G40" s="110">
        <f>SUM(G36:G38)</f>
        <v>100</v>
      </c>
      <c r="H40" s="3"/>
      <c r="I40" s="3"/>
      <c r="J40" s="3"/>
      <c r="K40" s="7"/>
      <c r="L40" s="3"/>
      <c r="M40" s="3"/>
      <c r="N40" s="3"/>
      <c r="O40" s="3"/>
      <c r="P40" s="3"/>
    </row>
  </sheetData>
  <mergeCells count="6">
    <mergeCell ref="D4:E4"/>
    <mergeCell ref="F4:G4"/>
    <mergeCell ref="D19:E19"/>
    <mergeCell ref="F19:G19"/>
    <mergeCell ref="D34:E34"/>
    <mergeCell ref="F34:G3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0"/>
  <sheetViews>
    <sheetView showGridLines="0" workbookViewId="0">
      <selection activeCell="A2" sqref="A2"/>
    </sheetView>
  </sheetViews>
  <sheetFormatPr defaultRowHeight="12" x14ac:dyDescent="0.25"/>
  <cols>
    <col min="1" max="1" width="28.140625" customWidth="1"/>
    <col min="2" max="6" width="12.85546875" customWidth="1"/>
    <col min="7" max="7" width="12.85546875" style="125" customWidth="1"/>
    <col min="8" max="8" width="3.42578125" customWidth="1"/>
  </cols>
  <sheetData>
    <row r="1" spans="1:7" ht="14.4" x14ac:dyDescent="0.3">
      <c r="A1" s="115" t="s">
        <v>30</v>
      </c>
      <c r="B1" s="116"/>
      <c r="C1" s="41"/>
      <c r="D1" s="41"/>
      <c r="E1" s="41"/>
      <c r="F1" s="41"/>
      <c r="G1" s="124"/>
    </row>
    <row r="2" spans="1:7" ht="11.25" customHeight="1" x14ac:dyDescent="0.25">
      <c r="A2" s="467" t="s">
        <v>291</v>
      </c>
      <c r="B2" s="116"/>
      <c r="C2" s="41"/>
      <c r="D2" s="41"/>
      <c r="E2" s="41"/>
      <c r="F2" s="41"/>
      <c r="G2" s="124"/>
    </row>
    <row r="3" spans="1:7" ht="24" x14ac:dyDescent="0.3">
      <c r="A3" s="117"/>
      <c r="B3" s="116"/>
      <c r="C3" s="41"/>
      <c r="D3" s="41"/>
      <c r="E3" s="118"/>
      <c r="F3" s="119" t="s">
        <v>31</v>
      </c>
      <c r="G3" s="119" t="s">
        <v>32</v>
      </c>
    </row>
    <row r="4" spans="1:7" ht="11.25" customHeight="1" x14ac:dyDescent="0.3">
      <c r="A4" s="117"/>
      <c r="B4" s="116"/>
      <c r="C4" s="41"/>
      <c r="D4" s="41"/>
      <c r="E4" s="120" t="s">
        <v>28</v>
      </c>
      <c r="F4" s="121">
        <f>+F15</f>
        <v>1.9048207288344984E-2</v>
      </c>
      <c r="G4" s="240">
        <f>+B11-F4</f>
        <v>6.8013717625189513E-3</v>
      </c>
    </row>
    <row r="5" spans="1:7" ht="11.25" customHeight="1" x14ac:dyDescent="0.3">
      <c r="A5" s="117"/>
      <c r="B5" s="116"/>
      <c r="C5" s="41"/>
      <c r="D5" s="41"/>
      <c r="E5" s="120" t="s">
        <v>52</v>
      </c>
      <c r="F5" s="121">
        <f>+F22</f>
        <v>1.1640381202491709E-2</v>
      </c>
      <c r="G5" s="240">
        <f>+B18-F5</f>
        <v>1.6848386252503469E-2</v>
      </c>
    </row>
    <row r="6" spans="1:7" ht="11.25" customHeight="1" x14ac:dyDescent="0.3">
      <c r="A6" s="117"/>
      <c r="B6" s="116"/>
      <c r="C6" s="41"/>
      <c r="D6" s="41"/>
      <c r="E6" s="120" t="s">
        <v>51</v>
      </c>
      <c r="F6" s="121">
        <f>+F29</f>
        <v>2.6486069603195744E-2</v>
      </c>
      <c r="G6" s="240">
        <f>+B25-F6</f>
        <v>9.5995220920485347E-3</v>
      </c>
    </row>
    <row r="7" spans="1:7" ht="11.25" customHeight="1" x14ac:dyDescent="0.3">
      <c r="A7" s="117"/>
      <c r="B7" s="116"/>
      <c r="C7" s="41"/>
      <c r="D7" s="41"/>
      <c r="E7" s="243"/>
      <c r="F7" s="232"/>
      <c r="G7" s="233"/>
    </row>
    <row r="8" spans="1:7" s="125" customFormat="1" ht="11.25" customHeight="1" x14ac:dyDescent="0.3">
      <c r="A8" s="122"/>
      <c r="B8" s="123"/>
      <c r="C8" s="124"/>
      <c r="D8" s="124"/>
      <c r="E8" s="241"/>
      <c r="F8" s="242"/>
      <c r="G8" s="233"/>
    </row>
    <row r="9" spans="1:7" ht="49.8" customHeight="1" x14ac:dyDescent="0.25">
      <c r="A9" s="126"/>
      <c r="B9" s="127" t="s">
        <v>33</v>
      </c>
      <c r="C9" s="127" t="s">
        <v>34</v>
      </c>
      <c r="D9" s="127" t="s">
        <v>34</v>
      </c>
      <c r="E9" s="127" t="s">
        <v>35</v>
      </c>
      <c r="F9" s="128" t="s">
        <v>31</v>
      </c>
      <c r="G9" s="235"/>
    </row>
    <row r="10" spans="1:7" ht="12.6" customHeight="1" x14ac:dyDescent="0.25">
      <c r="A10" s="126"/>
      <c r="B10" s="129" t="s">
        <v>28</v>
      </c>
      <c r="C10" s="129" t="s">
        <v>15</v>
      </c>
      <c r="D10" s="129" t="s">
        <v>25</v>
      </c>
      <c r="E10" s="129" t="s">
        <v>36</v>
      </c>
      <c r="F10" s="119" t="s">
        <v>214</v>
      </c>
      <c r="G10" s="234"/>
    </row>
    <row r="11" spans="1:7" x14ac:dyDescent="0.25">
      <c r="A11" s="130" t="s">
        <v>6</v>
      </c>
      <c r="B11" s="136">
        <f>+'GVA-productivity1'!H$30</f>
        <v>2.5849579050863936E-2</v>
      </c>
      <c r="C11" s="136">
        <f>+'GVA-productivity1'!H21/100</f>
        <v>0.95600002288818398</v>
      </c>
      <c r="D11" s="136">
        <f>+'GVA-productivity1'!I21/100</f>
        <v>0.95899998664856001</v>
      </c>
      <c r="E11" s="136">
        <f>+D11-C11</f>
        <v>2.9999637603760343E-3</v>
      </c>
      <c r="F11" s="132"/>
      <c r="G11" s="236"/>
    </row>
    <row r="12" spans="1:7" x14ac:dyDescent="0.25">
      <c r="A12" s="133" t="s">
        <v>3</v>
      </c>
      <c r="B12" s="131">
        <f>+'GVA-productivity1'!H$27</f>
        <v>1.8154250265256966E-2</v>
      </c>
      <c r="C12" s="131">
        <f>+'GVA-productivity1'!H18/100</f>
        <v>0.66400001525878904</v>
      </c>
      <c r="D12" s="131">
        <f>+'GVA-productivity1'!I18/100</f>
        <v>0.62099998474121099</v>
      </c>
      <c r="E12" s="131">
        <f>+D12-C12</f>
        <v>-4.3000030517578058E-2</v>
      </c>
      <c r="F12" s="134">
        <f>(+B12*C12)</f>
        <v>1.20544224531425E-2</v>
      </c>
      <c r="G12" s="237"/>
    </row>
    <row r="13" spans="1:7" x14ac:dyDescent="0.25">
      <c r="A13" s="135" t="s">
        <v>4</v>
      </c>
      <c r="B13" s="131">
        <f>+'GVA-productivity1'!H$28</f>
        <v>7.6267034403875611E-2</v>
      </c>
      <c r="C13" s="131">
        <f>+'GVA-productivity1'!H19/100</f>
        <v>0.13</v>
      </c>
      <c r="D13" s="131">
        <f>+'GVA-productivity1'!I19/100</f>
        <v>0.10300000190734901</v>
      </c>
      <c r="E13" s="131">
        <f>+D13-C13</f>
        <v>-2.6999998092650995E-2</v>
      </c>
      <c r="F13" s="134">
        <f>(+B13*C13)</f>
        <v>9.9147144725038293E-3</v>
      </c>
      <c r="G13" s="237"/>
    </row>
    <row r="14" spans="1:7" x14ac:dyDescent="0.25">
      <c r="A14" s="135" t="s">
        <v>5</v>
      </c>
      <c r="B14" s="131">
        <f>+'GVA-productivity1'!H$29</f>
        <v>-1.8030429010741256E-2</v>
      </c>
      <c r="C14" s="131">
        <f>+'GVA-productivity1'!H20/100</f>
        <v>0.16200000762939498</v>
      </c>
      <c r="D14" s="131">
        <f>+'GVA-productivity1'!I20/100</f>
        <v>0.23499999999999999</v>
      </c>
      <c r="E14" s="131">
        <f>+D14-C14</f>
        <v>7.2999992370605005E-2</v>
      </c>
      <c r="F14" s="134">
        <f>(+B14*C14)</f>
        <v>-2.920929637301348E-3</v>
      </c>
      <c r="G14" s="237"/>
    </row>
    <row r="15" spans="1:7" ht="24" x14ac:dyDescent="0.25">
      <c r="A15" s="178" t="s">
        <v>55</v>
      </c>
      <c r="B15" s="179">
        <f>SUM(B11:B14)</f>
        <v>0.10224043470925526</v>
      </c>
      <c r="C15" s="179">
        <f>SUM(C12:C14)</f>
        <v>0.95600002288818398</v>
      </c>
      <c r="D15" s="179">
        <f>SUM(D12:D14)</f>
        <v>0.95899998664856001</v>
      </c>
      <c r="E15" s="137"/>
      <c r="F15" s="121">
        <f>SUM(F12:F14)</f>
        <v>1.9048207288344984E-2</v>
      </c>
      <c r="G15" s="238"/>
    </row>
    <row r="16" spans="1:7" x14ac:dyDescent="0.25">
      <c r="A16" s="138"/>
      <c r="B16" s="139">
        <f>+'GVA-productivity1'!H31</f>
        <v>0.10224043470925526</v>
      </c>
      <c r="C16" s="139">
        <f>(+'GVA-productivity1'!H21)/100</f>
        <v>0.95600002288818398</v>
      </c>
      <c r="D16" s="139">
        <f>(+'GVA-productivity1'!I21)/100</f>
        <v>0.95899998664856001</v>
      </c>
      <c r="E16" s="138"/>
      <c r="F16" s="138"/>
      <c r="G16" s="239"/>
    </row>
    <row r="17" spans="1:7" x14ac:dyDescent="0.25">
      <c r="A17" s="126"/>
      <c r="B17" s="129" t="s">
        <v>52</v>
      </c>
      <c r="C17" s="129">
        <v>2000</v>
      </c>
      <c r="D17" s="129">
        <v>2003</v>
      </c>
      <c r="E17" s="129" t="s">
        <v>53</v>
      </c>
      <c r="F17" s="119" t="s">
        <v>214</v>
      </c>
      <c r="G17" s="234"/>
    </row>
    <row r="18" spans="1:7" x14ac:dyDescent="0.25">
      <c r="A18" s="130" t="s">
        <v>6</v>
      </c>
      <c r="B18" s="136">
        <f>+'GVA-productivity1'!I$30</f>
        <v>2.8488767454995179E-2</v>
      </c>
      <c r="C18" s="136">
        <f>+D11</f>
        <v>0.95899998664856001</v>
      </c>
      <c r="D18" s="136">
        <f>+'GVA-productivity1'!J21/100</f>
        <v>0.99999999046325716</v>
      </c>
      <c r="E18" s="136">
        <f>+D18-C18</f>
        <v>4.100000381469715E-2</v>
      </c>
      <c r="F18" s="132"/>
      <c r="G18" s="236"/>
    </row>
    <row r="19" spans="1:7" x14ac:dyDescent="0.25">
      <c r="A19" s="133" t="s">
        <v>3</v>
      </c>
      <c r="B19" s="131">
        <f>+'GVA-productivity1'!I$27</f>
        <v>6.1733692951994268E-2</v>
      </c>
      <c r="C19" s="131">
        <f>+D12</f>
        <v>0.62099998474121099</v>
      </c>
      <c r="D19" s="131">
        <f>+'GVA-productivity1'!J18/100</f>
        <v>0.51700000762939502</v>
      </c>
      <c r="E19" s="131">
        <f>+D19-C19</f>
        <v>-0.10399997711181597</v>
      </c>
      <c r="F19" s="134">
        <f>+B19*C19</f>
        <v>3.8336622381207046E-2</v>
      </c>
      <c r="G19" s="237"/>
    </row>
    <row r="20" spans="1:7" x14ac:dyDescent="0.25">
      <c r="A20" s="135" t="s">
        <v>4</v>
      </c>
      <c r="B20" s="131">
        <f>+'GVA-productivity1'!I$28</f>
        <v>-4.7166532395415683E-2</v>
      </c>
      <c r="C20" s="131">
        <f>+D13</f>
        <v>0.10300000190734901</v>
      </c>
      <c r="D20" s="131">
        <f>+'GVA-productivity1'!J19/100</f>
        <v>0.13699999809265098</v>
      </c>
      <c r="E20" s="131">
        <f>+D20-C20</f>
        <v>3.3999996185301973E-2</v>
      </c>
      <c r="F20" s="134">
        <f t="shared" ref="F20:F21" si="0">+B20*C20</f>
        <v>-4.8581529266908544E-3</v>
      </c>
      <c r="G20" s="237"/>
    </row>
    <row r="21" spans="1:7" x14ac:dyDescent="0.25">
      <c r="A21" s="135" t="s">
        <v>5</v>
      </c>
      <c r="B21" s="131">
        <f>+'GVA-productivity1'!I$29</f>
        <v>-9.2928035114997809E-2</v>
      </c>
      <c r="C21" s="131">
        <f>+D14</f>
        <v>0.23499999999999999</v>
      </c>
      <c r="D21" s="131">
        <f>+'GVA-productivity1'!J20/100</f>
        <v>0.34599998474121102</v>
      </c>
      <c r="E21" s="131">
        <f>+D21-C21</f>
        <v>0.11099998474121103</v>
      </c>
      <c r="F21" s="134">
        <f t="shared" si="0"/>
        <v>-2.1838088252024483E-2</v>
      </c>
      <c r="G21" s="237"/>
    </row>
    <row r="22" spans="1:7" ht="24" x14ac:dyDescent="0.25">
      <c r="A22" s="178" t="s">
        <v>55</v>
      </c>
      <c r="B22" s="179">
        <f>SUM(B18:B21)</f>
        <v>-4.9872107103424046E-2</v>
      </c>
      <c r="C22" s="179">
        <f>SUM(C19:C21)</f>
        <v>0.95899998664856001</v>
      </c>
      <c r="D22" s="179">
        <f>SUM(D19:D21)</f>
        <v>0.99999999046325705</v>
      </c>
      <c r="E22" s="137"/>
      <c r="F22" s="121">
        <f>SUM(F19:F21)</f>
        <v>1.1640381202491709E-2</v>
      </c>
      <c r="G22" s="238"/>
    </row>
    <row r="23" spans="1:7" x14ac:dyDescent="0.25">
      <c r="A23" s="138"/>
      <c r="B23" s="139">
        <f>+'GVA-productivity1'!I31</f>
        <v>-4.9872107103424046E-2</v>
      </c>
      <c r="C23" s="139">
        <f>+('GVA-productivity1'!I21)/100</f>
        <v>0.95899998664856001</v>
      </c>
      <c r="D23" s="139">
        <f>+('GVA-productivity1'!J21)/100</f>
        <v>0.99999999046325716</v>
      </c>
      <c r="E23" s="41"/>
      <c r="F23" s="41"/>
      <c r="G23" s="124"/>
    </row>
    <row r="24" spans="1:7" x14ac:dyDescent="0.25">
      <c r="A24" s="126"/>
      <c r="B24" s="129" t="s">
        <v>51</v>
      </c>
      <c r="C24" s="129">
        <v>2003</v>
      </c>
      <c r="D24" s="129">
        <v>2005</v>
      </c>
      <c r="E24" s="129" t="s">
        <v>54</v>
      </c>
      <c r="F24" s="119" t="s">
        <v>214</v>
      </c>
      <c r="G24" s="234"/>
    </row>
    <row r="25" spans="1:7" x14ac:dyDescent="0.25">
      <c r="A25" s="130" t="s">
        <v>6</v>
      </c>
      <c r="B25" s="136">
        <f>+'GVA-productivity1'!J30</f>
        <v>3.6085591695244279E-2</v>
      </c>
      <c r="C25" s="136">
        <f>+D18</f>
        <v>0.99999999046325716</v>
      </c>
      <c r="D25" s="136">
        <f>+'GVA-productivity1'!K21/100</f>
        <v>1</v>
      </c>
      <c r="E25" s="136">
        <f>+D25-C25</f>
        <v>9.5367428398773768E-9</v>
      </c>
      <c r="F25" s="132"/>
      <c r="G25" s="236"/>
    </row>
    <row r="26" spans="1:7" x14ac:dyDescent="0.25">
      <c r="A26" s="133" t="s">
        <v>3</v>
      </c>
      <c r="B26" s="131">
        <f>+'GVA-productivity1'!J27</f>
        <v>4.599966046395787E-2</v>
      </c>
      <c r="C26" s="131">
        <f>+D19</f>
        <v>0.51700000762939502</v>
      </c>
      <c r="D26" s="131">
        <f>+'GVA-productivity1'!K18/100</f>
        <v>0.48099998474121103</v>
      </c>
      <c r="E26" s="131">
        <f>+D26-C26</f>
        <v>-3.6000022888183991E-2</v>
      </c>
      <c r="F26" s="134">
        <f t="shared" ref="F26:F28" si="1">+B26*C26</f>
        <v>2.37818248108158E-2</v>
      </c>
      <c r="G26" s="237"/>
    </row>
    <row r="27" spans="1:7" x14ac:dyDescent="0.25">
      <c r="A27" s="135" t="s">
        <v>4</v>
      </c>
      <c r="B27" s="131">
        <f>+'GVA-productivity1'!J28</f>
        <v>2.6268970417209658E-2</v>
      </c>
      <c r="C27" s="131">
        <f>+D20</f>
        <v>0.13699999809265098</v>
      </c>
      <c r="D27" s="131">
        <f>+'GVA-productivity1'!K19/100</f>
        <v>0.14499999999999999</v>
      </c>
      <c r="E27" s="131">
        <f>+D27-C27</f>
        <v>8.0000019073490081E-3</v>
      </c>
      <c r="F27" s="134">
        <f t="shared" si="1"/>
        <v>3.5988488970536284E-3</v>
      </c>
      <c r="G27" s="237"/>
    </row>
    <row r="28" spans="1:7" x14ac:dyDescent="0.25">
      <c r="A28" s="135" t="s">
        <v>5</v>
      </c>
      <c r="B28" s="131">
        <f>+'GVA-productivity1'!J29</f>
        <v>-2.58556111019137E-3</v>
      </c>
      <c r="C28" s="131">
        <f>+D21</f>
        <v>0.34599998474121102</v>
      </c>
      <c r="D28" s="131">
        <f>+'GVA-productivity1'!K20/100</f>
        <v>0.37400001525878901</v>
      </c>
      <c r="E28" s="131">
        <f>+D28-C28</f>
        <v>2.800003051757799E-2</v>
      </c>
      <c r="F28" s="134">
        <f t="shared" si="1"/>
        <v>-8.9460410467368261E-4</v>
      </c>
      <c r="G28" s="237"/>
    </row>
    <row r="29" spans="1:7" ht="24" x14ac:dyDescent="0.25">
      <c r="A29" s="178" t="s">
        <v>55</v>
      </c>
      <c r="B29" s="179">
        <f>SUM(B25:B28)</f>
        <v>0.10576866146622044</v>
      </c>
      <c r="C29" s="179">
        <f>SUM(C26:C28)</f>
        <v>0.99999999046325705</v>
      </c>
      <c r="D29" s="179">
        <f>SUM(D26:D28)</f>
        <v>1</v>
      </c>
      <c r="E29" s="137"/>
      <c r="F29" s="121">
        <f>SUM(F26:F28)</f>
        <v>2.6486069603195744E-2</v>
      </c>
      <c r="G29" s="238"/>
    </row>
    <row r="30" spans="1:7" x14ac:dyDescent="0.25">
      <c r="A30" s="138"/>
      <c r="B30" s="139">
        <f>+'GVA-productivity1'!J31</f>
        <v>0.10576866146622044</v>
      </c>
      <c r="C30" s="139">
        <f>+('GVA-productivity1'!J21)/100</f>
        <v>0.99999999046325716</v>
      </c>
      <c r="D30" s="139">
        <f>+('GVA-productivity1'!K21)/100</f>
        <v>1</v>
      </c>
      <c r="E30" s="118"/>
      <c r="F30" s="140"/>
      <c r="G30" s="236"/>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8"/>
  <sheetViews>
    <sheetView showGridLines="0" workbookViewId="0">
      <selection activeCell="A2" sqref="A2"/>
    </sheetView>
  </sheetViews>
  <sheetFormatPr defaultRowHeight="12" x14ac:dyDescent="0.25"/>
  <cols>
    <col min="2" max="2" width="29.5703125" customWidth="1"/>
    <col min="3" max="6" width="14.140625" customWidth="1"/>
    <col min="9" max="11" width="14.140625" customWidth="1"/>
  </cols>
  <sheetData>
    <row r="1" spans="1:11" ht="14.4" x14ac:dyDescent="0.25">
      <c r="A1" s="141" t="s">
        <v>42</v>
      </c>
    </row>
    <row r="2" spans="1:11" x14ac:dyDescent="0.25">
      <c r="A2" s="467" t="s">
        <v>291</v>
      </c>
    </row>
    <row r="3" spans="1:11" x14ac:dyDescent="0.25">
      <c r="A3" s="305"/>
    </row>
    <row r="4" spans="1:11" x14ac:dyDescent="0.25">
      <c r="A4" s="305"/>
    </row>
    <row r="5" spans="1:11" x14ac:dyDescent="0.25">
      <c r="A5" s="298" t="s">
        <v>37</v>
      </c>
      <c r="C5" s="298"/>
      <c r="D5" s="298" t="s">
        <v>38</v>
      </c>
      <c r="E5" s="298" t="s">
        <v>39</v>
      </c>
      <c r="F5" s="298"/>
    </row>
    <row r="6" spans="1:11" x14ac:dyDescent="0.25">
      <c r="A6" s="299"/>
      <c r="B6" s="41"/>
      <c r="C6" s="299"/>
      <c r="D6" s="299"/>
      <c r="E6" s="299"/>
      <c r="F6" s="299"/>
      <c r="H6" s="215" t="s">
        <v>222</v>
      </c>
    </row>
    <row r="7" spans="1:11" ht="36" x14ac:dyDescent="0.25">
      <c r="A7" s="142" t="s">
        <v>40</v>
      </c>
      <c r="B7" s="143" t="s">
        <v>2</v>
      </c>
      <c r="C7" s="144" t="s">
        <v>43</v>
      </c>
      <c r="D7" s="144" t="s">
        <v>44</v>
      </c>
      <c r="E7" s="144" t="s">
        <v>56</v>
      </c>
      <c r="F7" s="144" t="str">
        <f>+D7</f>
        <v>Relative productivity 2005</v>
      </c>
      <c r="H7" s="142"/>
      <c r="I7" s="142" t="s">
        <v>3</v>
      </c>
      <c r="J7" s="231" t="s">
        <v>5</v>
      </c>
      <c r="K7" s="142" t="s">
        <v>4</v>
      </c>
    </row>
    <row r="8" spans="1:11" x14ac:dyDescent="0.25">
      <c r="A8" s="145">
        <v>1</v>
      </c>
      <c r="B8" s="146" t="s">
        <v>3</v>
      </c>
      <c r="C8" s="180">
        <f>(VLOOKUP($B8,'GVA-productivity1'!$A$18:$O$20,11,FALSE)/100)</f>
        <v>0.48099998474121103</v>
      </c>
      <c r="D8" s="147">
        <f>VLOOKUP($B8,'GVA-productivity1'!$A$18:$O$20,15,FALSE)</f>
        <v>0.4187532957692533</v>
      </c>
      <c r="E8" s="147">
        <f>+C8</f>
        <v>0.48099998474121103</v>
      </c>
      <c r="F8" s="147">
        <f>+D8</f>
        <v>0.4187532957692533</v>
      </c>
      <c r="H8" s="222">
        <v>0</v>
      </c>
      <c r="I8" s="223">
        <v>0</v>
      </c>
      <c r="J8" s="223"/>
      <c r="K8" s="223"/>
    </row>
    <row r="9" spans="1:11" x14ac:dyDescent="0.25">
      <c r="A9" s="145">
        <v>3</v>
      </c>
      <c r="B9" s="148" t="s">
        <v>5</v>
      </c>
      <c r="C9" s="180">
        <f>(VLOOKUP($B9,'GVA-productivity1'!$A$18:$O$20,11,FALSE)/100)</f>
        <v>0.37400001525878901</v>
      </c>
      <c r="D9" s="147">
        <f>VLOOKUP($B9,'GVA-productivity1'!$A$18:$O$20,15,FALSE)</f>
        <v>1.4073307471339342</v>
      </c>
      <c r="E9" s="147">
        <f>+C9+E8</f>
        <v>0.85499999999999998</v>
      </c>
      <c r="F9" s="147">
        <f>+D9</f>
        <v>1.4073307471339342</v>
      </c>
      <c r="H9" s="222">
        <v>0</v>
      </c>
      <c r="I9" s="224">
        <f>+$F$8</f>
        <v>0.4187532957692533</v>
      </c>
      <c r="J9" s="223"/>
      <c r="K9" s="223"/>
    </row>
    <row r="10" spans="1:11" x14ac:dyDescent="0.25">
      <c r="A10" s="145">
        <v>2</v>
      </c>
      <c r="B10" s="146" t="s">
        <v>4</v>
      </c>
      <c r="C10" s="180">
        <f>(VLOOKUP($B10,'GVA-productivity1'!$A$18:$O$20,11,FALSE)/100)</f>
        <v>0.14499999999999999</v>
      </c>
      <c r="D10" s="147">
        <f>VLOOKUP($B10,'GVA-productivity1'!$A$18:$O$20,15,FALSE)</f>
        <v>1.8775031049820905</v>
      </c>
      <c r="E10" s="147">
        <f>+C10+E9</f>
        <v>1</v>
      </c>
      <c r="F10" s="147">
        <f>+D10</f>
        <v>1.8775031049820905</v>
      </c>
      <c r="H10" s="222">
        <f>AVERAGE(H9,H11)</f>
        <v>24.04999923706055</v>
      </c>
      <c r="I10" s="224">
        <f>+$F$8</f>
        <v>0.4187532957692533</v>
      </c>
      <c r="J10" s="223"/>
      <c r="K10" s="223"/>
    </row>
    <row r="11" spans="1:11" x14ac:dyDescent="0.25">
      <c r="B11" s="149" t="s">
        <v>41</v>
      </c>
      <c r="C11" s="152">
        <f>SUM(C8:C10)</f>
        <v>1</v>
      </c>
      <c r="D11" s="150">
        <f>SUM(D8:D10)</f>
        <v>3.703587147885278</v>
      </c>
      <c r="E11" s="151"/>
      <c r="F11" s="151"/>
      <c r="H11" s="222">
        <f>+$E$8*100</f>
        <v>48.099998474121101</v>
      </c>
      <c r="I11" s="224">
        <f>+$F$8</f>
        <v>0.4187532957692533</v>
      </c>
      <c r="J11" s="223">
        <v>0</v>
      </c>
      <c r="K11" s="225"/>
    </row>
    <row r="12" spans="1:11" x14ac:dyDescent="0.25">
      <c r="H12" s="222">
        <f>+$E$8*100</f>
        <v>48.099998474121101</v>
      </c>
      <c r="I12" s="223">
        <v>0</v>
      </c>
      <c r="J12" s="226">
        <f>+$F$9</f>
        <v>1.4073307471339342</v>
      </c>
      <c r="K12" s="225"/>
    </row>
    <row r="13" spans="1:11" x14ac:dyDescent="0.25">
      <c r="A13" s="306"/>
      <c r="B13" s="307"/>
      <c r="H13" s="222">
        <f>AVERAGE(H12,H14)</f>
        <v>66.799999237060547</v>
      </c>
      <c r="I13" s="223"/>
      <c r="J13" s="226">
        <f>+$F$9</f>
        <v>1.4073307471339342</v>
      </c>
      <c r="K13" s="223"/>
    </row>
    <row r="14" spans="1:11" x14ac:dyDescent="0.25">
      <c r="H14" s="222">
        <f>+$E$9*100</f>
        <v>85.5</v>
      </c>
      <c r="I14" s="223"/>
      <c r="J14" s="226">
        <f>+$F$9</f>
        <v>1.4073307471339342</v>
      </c>
      <c r="K14" s="223">
        <v>0</v>
      </c>
    </row>
    <row r="15" spans="1:11" x14ac:dyDescent="0.25">
      <c r="H15" s="222">
        <f>+$E$9*100</f>
        <v>85.5</v>
      </c>
      <c r="I15" s="223"/>
      <c r="J15" s="223">
        <v>0</v>
      </c>
      <c r="K15" s="226">
        <f>+$F$10</f>
        <v>1.8775031049820905</v>
      </c>
    </row>
    <row r="16" spans="1:11" x14ac:dyDescent="0.25">
      <c r="H16" s="222">
        <f>AVERAGE(H15,H17)</f>
        <v>92.75</v>
      </c>
      <c r="I16" s="223"/>
      <c r="J16" s="223"/>
      <c r="K16" s="226">
        <f>+$F$10</f>
        <v>1.8775031049820905</v>
      </c>
    </row>
    <row r="17" spans="8:11" x14ac:dyDescent="0.25">
      <c r="H17" s="227">
        <f>+$E$10*100</f>
        <v>100</v>
      </c>
      <c r="I17" s="228"/>
      <c r="J17" s="228"/>
      <c r="K17" s="229">
        <f>+$F$10</f>
        <v>1.8775031049820905</v>
      </c>
    </row>
    <row r="18" spans="8:11" x14ac:dyDescent="0.25">
      <c r="H18" s="222">
        <f>+$E$10*100</f>
        <v>100</v>
      </c>
      <c r="I18" s="223"/>
      <c r="J18" s="223"/>
      <c r="K18" s="223">
        <v>0</v>
      </c>
    </row>
  </sheetData>
  <sortState ref="A6:F8">
    <sortCondition ref="D6:D8"/>
  </sortState>
  <mergeCells count="5">
    <mergeCell ref="A5:A6"/>
    <mergeCell ref="C5:C6"/>
    <mergeCell ref="D5:D6"/>
    <mergeCell ref="E5:E6"/>
    <mergeCell ref="F5:F6"/>
  </mergeCells>
  <pageMargins left="0.7" right="0.7" top="0.75" bottom="0.75" header="0.3" footer="0.3"/>
  <pageSetup paperSize="9" orientation="portrait"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O101"/>
  <sheetViews>
    <sheetView showGridLines="0" workbookViewId="0"/>
  </sheetViews>
  <sheetFormatPr defaultRowHeight="12" x14ac:dyDescent="0.25"/>
  <cols>
    <col min="1" max="1" width="10.42578125" style="310" customWidth="1"/>
    <col min="2" max="2" width="42.5703125" style="310" customWidth="1"/>
    <col min="3" max="3" width="4" style="310" customWidth="1"/>
    <col min="4" max="4" width="11.5703125" style="310" bestFit="1" customWidth="1"/>
    <col min="5" max="5" width="11.5703125" style="311" bestFit="1" customWidth="1"/>
    <col min="6" max="7" width="11.5703125" style="310" bestFit="1" customWidth="1"/>
    <col min="8" max="9" width="12.5703125" style="310" bestFit="1" customWidth="1"/>
    <col min="10" max="11" width="8.5703125" style="310" customWidth="1"/>
    <col min="12" max="12" width="8.5703125" style="312" customWidth="1"/>
    <col min="13" max="15" width="8.5703125" style="310" customWidth="1"/>
    <col min="16" max="16384" width="9.140625" style="310"/>
  </cols>
  <sheetData>
    <row r="1" spans="1:15" ht="14.4" x14ac:dyDescent="0.25">
      <c r="A1" s="308" t="s">
        <v>231</v>
      </c>
      <c r="B1" s="309"/>
      <c r="C1" s="309"/>
    </row>
    <row r="2" spans="1:15" s="311" customFormat="1" x14ac:dyDescent="0.25">
      <c r="A2" s="311" t="s">
        <v>232</v>
      </c>
      <c r="B2" s="313" t="s">
        <v>233</v>
      </c>
      <c r="C2" s="313"/>
      <c r="L2" s="312"/>
    </row>
    <row r="3" spans="1:15" s="311" customFormat="1" x14ac:dyDescent="0.25">
      <c r="B3" s="313" t="s">
        <v>234</v>
      </c>
      <c r="C3" s="313"/>
      <c r="L3" s="312"/>
    </row>
    <row r="4" spans="1:15" s="316" customFormat="1" x14ac:dyDescent="0.25">
      <c r="A4" s="314" t="s">
        <v>235</v>
      </c>
      <c r="B4" s="315" t="s">
        <v>236</v>
      </c>
      <c r="C4" s="314"/>
      <c r="L4" s="317"/>
    </row>
    <row r="5" spans="1:15" s="316" customFormat="1" x14ac:dyDescent="0.25">
      <c r="A5" s="318" t="s">
        <v>237</v>
      </c>
      <c r="B5" s="314" t="s">
        <v>238</v>
      </c>
      <c r="C5" s="314"/>
      <c r="L5" s="317"/>
    </row>
    <row r="6" spans="1:15" s="316" customFormat="1" ht="12" customHeight="1" x14ac:dyDescent="0.25">
      <c r="A6" s="318" t="s">
        <v>239</v>
      </c>
      <c r="B6" s="319" t="s">
        <v>240</v>
      </c>
      <c r="C6" s="138"/>
      <c r="L6" s="317"/>
    </row>
    <row r="7" spans="1:15" s="316" customFormat="1" ht="11.4" customHeight="1" x14ac:dyDescent="0.25">
      <c r="A7" s="318" t="s">
        <v>241</v>
      </c>
      <c r="B7" s="319" t="s">
        <v>242</v>
      </c>
      <c r="C7" s="138"/>
      <c r="L7" s="317"/>
    </row>
    <row r="8" spans="1:15" s="316" customFormat="1" x14ac:dyDescent="0.25">
      <c r="A8" s="320">
        <v>2</v>
      </c>
      <c r="B8" s="315" t="s">
        <v>243</v>
      </c>
      <c r="C8" s="314"/>
      <c r="L8" s="317"/>
    </row>
    <row r="9" spans="1:15" s="316" customFormat="1" x14ac:dyDescent="0.25">
      <c r="A9" s="318" t="s">
        <v>237</v>
      </c>
      <c r="B9" s="314" t="s">
        <v>244</v>
      </c>
      <c r="C9" s="314"/>
      <c r="L9" s="317"/>
    </row>
    <row r="10" spans="1:15" s="316" customFormat="1" x14ac:dyDescent="0.25">
      <c r="A10" s="318" t="s">
        <v>239</v>
      </c>
      <c r="B10" s="319" t="s">
        <v>245</v>
      </c>
      <c r="C10" s="314"/>
      <c r="L10" s="317"/>
    </row>
    <row r="11" spans="1:15" s="330" customFormat="1" ht="14.4" customHeight="1" x14ac:dyDescent="0.25">
      <c r="A11" s="321" t="s">
        <v>246</v>
      </c>
      <c r="B11" s="322"/>
      <c r="C11" s="323"/>
      <c r="D11" s="324" t="s">
        <v>247</v>
      </c>
      <c r="E11" s="325"/>
      <c r="F11" s="325"/>
      <c r="G11" s="325"/>
      <c r="H11" s="325"/>
      <c r="I11" s="326"/>
      <c r="J11" s="327" t="s">
        <v>248</v>
      </c>
      <c r="K11" s="328"/>
      <c r="L11" s="328"/>
      <c r="M11" s="328"/>
      <c r="N11" s="328"/>
      <c r="O11" s="329"/>
    </row>
    <row r="12" spans="1:15" ht="15.6" customHeight="1" x14ac:dyDescent="0.25">
      <c r="A12" s="331"/>
      <c r="B12" s="332"/>
      <c r="C12" s="333"/>
      <c r="D12" s="334" t="s">
        <v>249</v>
      </c>
      <c r="E12" s="335"/>
      <c r="F12" s="335"/>
      <c r="G12" s="335"/>
      <c r="H12" s="335"/>
      <c r="I12" s="336"/>
      <c r="J12" s="337" t="s">
        <v>250</v>
      </c>
      <c r="K12" s="338"/>
      <c r="L12" s="338"/>
      <c r="M12" s="338"/>
      <c r="N12" s="338"/>
      <c r="O12" s="339"/>
    </row>
    <row r="13" spans="1:15" s="345" customFormat="1" x14ac:dyDescent="0.25">
      <c r="A13" s="340"/>
      <c r="B13" s="341"/>
      <c r="C13" s="342"/>
      <c r="D13" s="343">
        <v>1975</v>
      </c>
      <c r="E13" s="343">
        <v>1991</v>
      </c>
      <c r="F13" s="343">
        <v>2000</v>
      </c>
      <c r="G13" s="343">
        <v>2005</v>
      </c>
      <c r="H13" s="343">
        <v>2010</v>
      </c>
      <c r="I13" s="343">
        <v>2013</v>
      </c>
      <c r="J13" s="344">
        <v>1975</v>
      </c>
      <c r="K13" s="344">
        <v>1991</v>
      </c>
      <c r="L13" s="344">
        <v>2000</v>
      </c>
      <c r="M13" s="344">
        <v>2005</v>
      </c>
      <c r="N13" s="344">
        <v>2010</v>
      </c>
      <c r="O13" s="344">
        <v>2013</v>
      </c>
    </row>
    <row r="14" spans="1:15" x14ac:dyDescent="0.25">
      <c r="A14" s="346" t="s">
        <v>3</v>
      </c>
      <c r="B14" s="347"/>
      <c r="C14" s="145">
        <v>1</v>
      </c>
      <c r="D14" s="348">
        <v>4494492.8871553</v>
      </c>
      <c r="E14" s="348">
        <v>9693260.8851560596</v>
      </c>
      <c r="F14" s="348">
        <v>12160575.1187918</v>
      </c>
      <c r="G14" s="348">
        <v>12095928.275375299</v>
      </c>
      <c r="H14" s="348">
        <v>19467678.242719602</v>
      </c>
      <c r="I14" s="348">
        <v>23782932.934852198</v>
      </c>
      <c r="J14" s="349">
        <f t="shared" ref="J14:O21" si="0">(+D14/D$23)*100</f>
        <v>51.154128417594357</v>
      </c>
      <c r="K14" s="349">
        <f t="shared" si="0"/>
        <v>29.499400983112768</v>
      </c>
      <c r="L14" s="349">
        <f t="shared" si="0"/>
        <v>24.382689843963878</v>
      </c>
      <c r="M14" s="349">
        <f t="shared" si="0"/>
        <v>19.261990121822503</v>
      </c>
      <c r="N14" s="349">
        <f t="shared" si="0"/>
        <v>17.810502588999295</v>
      </c>
      <c r="O14" s="349">
        <f t="shared" si="0"/>
        <v>16.276063709166667</v>
      </c>
    </row>
    <row r="15" spans="1:15" x14ac:dyDescent="0.25">
      <c r="A15" s="350" t="s">
        <v>251</v>
      </c>
      <c r="B15" s="347"/>
      <c r="C15" s="145">
        <v>2</v>
      </c>
      <c r="D15" s="348">
        <v>24374.412720422031</v>
      </c>
      <c r="E15" s="348">
        <v>828472.36341129965</v>
      </c>
      <c r="F15" s="348">
        <v>1374242.21122583</v>
      </c>
      <c r="G15" s="348">
        <v>1864224.9410691604</v>
      </c>
      <c r="H15" s="348">
        <v>3013756.4213084984</v>
      </c>
      <c r="I15" s="348">
        <v>4589092.8845648998</v>
      </c>
      <c r="J15" s="349">
        <f t="shared" si="0"/>
        <v>0.27741769087392726</v>
      </c>
      <c r="K15" s="349">
        <f t="shared" si="0"/>
        <v>2.5212814079029688</v>
      </c>
      <c r="L15" s="349">
        <f t="shared" si="0"/>
        <v>2.7554388899767459</v>
      </c>
      <c r="M15" s="349">
        <f t="shared" si="0"/>
        <v>2.9686586744096055</v>
      </c>
      <c r="N15" s="349">
        <f t="shared" si="0"/>
        <v>2.7572120247262597</v>
      </c>
      <c r="O15" s="349">
        <f t="shared" si="0"/>
        <v>3.1405869226080769</v>
      </c>
    </row>
    <row r="16" spans="1:15" x14ac:dyDescent="0.25">
      <c r="A16" s="350" t="s">
        <v>252</v>
      </c>
      <c r="B16" s="347"/>
      <c r="C16" s="145">
        <v>3</v>
      </c>
      <c r="D16" s="348">
        <v>961748.44128942594</v>
      </c>
      <c r="E16" s="348">
        <v>4142391.1774133099</v>
      </c>
      <c r="F16" s="348">
        <v>7152116.2822822398</v>
      </c>
      <c r="G16" s="348">
        <v>9784144.2702826411</v>
      </c>
      <c r="H16" s="348">
        <v>18460058.5193795</v>
      </c>
      <c r="I16" s="348">
        <v>25239313.070707001</v>
      </c>
      <c r="J16" s="349">
        <f t="shared" si="0"/>
        <v>10.946152214800593</v>
      </c>
      <c r="K16" s="349">
        <f t="shared" si="0"/>
        <v>12.606496391586234</v>
      </c>
      <c r="L16" s="349">
        <f t="shared" si="0"/>
        <v>14.340426446555924</v>
      </c>
      <c r="M16" s="349">
        <f t="shared" si="0"/>
        <v>15.580622337877006</v>
      </c>
      <c r="N16" s="349">
        <f t="shared" si="0"/>
        <v>16.888655953384848</v>
      </c>
      <c r="O16" s="349">
        <f t="shared" si="0"/>
        <v>17.27275053248108</v>
      </c>
    </row>
    <row r="17" spans="1:15" x14ac:dyDescent="0.25">
      <c r="A17" s="350" t="s">
        <v>253</v>
      </c>
      <c r="B17" s="347"/>
      <c r="C17" s="145">
        <v>4</v>
      </c>
      <c r="D17" s="348">
        <v>238073.00848392901</v>
      </c>
      <c r="E17" s="348">
        <v>1511478.6153565201</v>
      </c>
      <c r="F17" s="348">
        <v>3004091.31068563</v>
      </c>
      <c r="G17" s="348">
        <v>4015677.5353921498</v>
      </c>
      <c r="H17" s="348">
        <v>7103288.3201133301</v>
      </c>
      <c r="I17" s="348">
        <v>10554249.1293735</v>
      </c>
      <c r="J17" s="349">
        <f t="shared" si="0"/>
        <v>2.7096309983167024</v>
      </c>
      <c r="K17" s="349">
        <f t="shared" si="0"/>
        <v>4.5998672975037946</v>
      </c>
      <c r="L17" s="349">
        <f t="shared" si="0"/>
        <v>6.0233850764347814</v>
      </c>
      <c r="M17" s="349">
        <f t="shared" si="0"/>
        <v>6.3947089680265314</v>
      </c>
      <c r="N17" s="349">
        <f t="shared" si="0"/>
        <v>6.4986247172592089</v>
      </c>
      <c r="O17" s="349">
        <f t="shared" si="0"/>
        <v>7.2228951619489337</v>
      </c>
    </row>
    <row r="18" spans="1:15" x14ac:dyDescent="0.25">
      <c r="A18" s="350" t="s">
        <v>254</v>
      </c>
      <c r="B18" s="347"/>
      <c r="C18" s="145">
        <v>5</v>
      </c>
      <c r="D18" s="348">
        <v>1193987.8473173101</v>
      </c>
      <c r="E18" s="348">
        <v>4036566.28010845</v>
      </c>
      <c r="F18" s="348">
        <v>6338154.8043663101</v>
      </c>
      <c r="G18" s="348">
        <v>8843778.84109395</v>
      </c>
      <c r="H18" s="348">
        <v>16315169.5129706</v>
      </c>
      <c r="I18" s="348">
        <v>21233793.965128299</v>
      </c>
      <c r="J18" s="349">
        <f t="shared" si="0"/>
        <v>13.589387991973096</v>
      </c>
      <c r="K18" s="349">
        <f t="shared" si="0"/>
        <v>12.284440571921525</v>
      </c>
      <c r="L18" s="349">
        <f t="shared" si="0"/>
        <v>12.708384370660223</v>
      </c>
      <c r="M18" s="349">
        <f t="shared" si="0"/>
        <v>14.083150693240128</v>
      </c>
      <c r="N18" s="349">
        <f t="shared" si="0"/>
        <v>14.926349471560382</v>
      </c>
      <c r="O18" s="349">
        <f t="shared" si="0"/>
        <v>14.531537565633498</v>
      </c>
    </row>
    <row r="19" spans="1:15" x14ac:dyDescent="0.25">
      <c r="A19" s="350" t="s">
        <v>255</v>
      </c>
      <c r="B19" s="347"/>
      <c r="C19" s="145">
        <v>6</v>
      </c>
      <c r="D19" s="348">
        <v>541948.81986526004</v>
      </c>
      <c r="E19" s="348">
        <v>3083850.77372823</v>
      </c>
      <c r="F19" s="348">
        <v>4238186.8980469899</v>
      </c>
      <c r="G19" s="348">
        <v>6662244.8284811405</v>
      </c>
      <c r="H19" s="348">
        <v>11551330.6847461</v>
      </c>
      <c r="I19" s="348">
        <v>15912337.0498034</v>
      </c>
      <c r="J19" s="349">
        <f t="shared" si="0"/>
        <v>6.1681974414465905</v>
      </c>
      <c r="K19" s="349">
        <f t="shared" si="0"/>
        <v>9.3850512870857266</v>
      </c>
      <c r="L19" s="349">
        <f t="shared" si="0"/>
        <v>8.4978214949835511</v>
      </c>
      <c r="M19" s="349">
        <f t="shared" si="0"/>
        <v>10.609197669980823</v>
      </c>
      <c r="N19" s="349">
        <f t="shared" si="0"/>
        <v>10.568029864783536</v>
      </c>
      <c r="O19" s="349">
        <f t="shared" si="0"/>
        <v>10.889750742424267</v>
      </c>
    </row>
    <row r="20" spans="1:15" x14ac:dyDescent="0.25">
      <c r="A20" s="350" t="s">
        <v>256</v>
      </c>
      <c r="B20" s="347"/>
      <c r="C20" s="145">
        <v>7</v>
      </c>
      <c r="D20" s="348">
        <v>1331552.79827685</v>
      </c>
      <c r="E20" s="348">
        <v>9563158.6071498394</v>
      </c>
      <c r="F20" s="348">
        <v>15606438.0967748</v>
      </c>
      <c r="G20" s="348">
        <v>19530878.4683217</v>
      </c>
      <c r="H20" s="348">
        <v>33393203.927056</v>
      </c>
      <c r="I20" s="348">
        <v>44810423.025371499</v>
      </c>
      <c r="J20" s="349">
        <f t="shared" si="0"/>
        <v>15.155085244994741</v>
      </c>
      <c r="K20" s="349">
        <f t="shared" si="0"/>
        <v>29.103462060886997</v>
      </c>
      <c r="L20" s="349">
        <f t="shared" si="0"/>
        <v>31.291853877424892</v>
      </c>
      <c r="M20" s="349">
        <f t="shared" si="0"/>
        <v>31.101671534643415</v>
      </c>
      <c r="N20" s="349">
        <f t="shared" si="0"/>
        <v>30.550625379286462</v>
      </c>
      <c r="O20" s="349">
        <f t="shared" si="0"/>
        <v>30.666415365737475</v>
      </c>
    </row>
    <row r="21" spans="1:15" s="355" customFormat="1" x14ac:dyDescent="0.25">
      <c r="A21" s="351" t="s">
        <v>257</v>
      </c>
      <c r="B21" s="352"/>
      <c r="C21" s="353"/>
      <c r="D21" s="348">
        <v>8786178.2151084896</v>
      </c>
      <c r="E21" s="348">
        <v>32859178.702351</v>
      </c>
      <c r="F21" s="348">
        <v>49873804.722192705</v>
      </c>
      <c r="G21" s="348">
        <v>62796877.160000399</v>
      </c>
      <c r="H21" s="348">
        <v>109304485.62829401</v>
      </c>
      <c r="I21" s="348">
        <v>146122142.05980098</v>
      </c>
      <c r="J21" s="354">
        <f t="shared" si="0"/>
        <v>99.999999999999915</v>
      </c>
      <c r="K21" s="354">
        <f t="shared" si="0"/>
        <v>100.00000000008306</v>
      </c>
      <c r="L21" s="354">
        <f t="shared" si="0"/>
        <v>100.0000000000383</v>
      </c>
      <c r="M21" s="354">
        <f t="shared" si="0"/>
        <v>99.999999999975103</v>
      </c>
      <c r="N21" s="354">
        <f t="shared" si="0"/>
        <v>100.00000000000033</v>
      </c>
      <c r="O21" s="354">
        <f t="shared" si="0"/>
        <v>100.00000000000013</v>
      </c>
    </row>
    <row r="22" spans="1:15" s="361" customFormat="1" x14ac:dyDescent="0.25">
      <c r="A22" s="356" t="s">
        <v>258</v>
      </c>
      <c r="B22" s="357"/>
      <c r="C22" s="358"/>
      <c r="D22" s="359"/>
      <c r="E22" s="359"/>
      <c r="F22" s="359"/>
      <c r="G22" s="359"/>
      <c r="H22" s="359"/>
      <c r="I22" s="359"/>
      <c r="J22" s="360"/>
      <c r="K22" s="360"/>
      <c r="L22" s="360"/>
      <c r="M22" s="360"/>
      <c r="N22" s="360"/>
      <c r="O22" s="360"/>
    </row>
    <row r="23" spans="1:15" s="361" customFormat="1" x14ac:dyDescent="0.25">
      <c r="A23" s="362" t="s">
        <v>259</v>
      </c>
      <c r="B23" s="363"/>
      <c r="C23" s="364"/>
      <c r="D23" s="365">
        <f>SUM(D14:D20)</f>
        <v>8786178.2151084971</v>
      </c>
      <c r="E23" s="365">
        <f t="shared" ref="E23:I23" si="1">SUM(E14:E20)</f>
        <v>32859178.702323705</v>
      </c>
      <c r="F23" s="365">
        <f t="shared" si="1"/>
        <v>49873804.722173601</v>
      </c>
      <c r="G23" s="365">
        <f t="shared" si="1"/>
        <v>62796877.16001603</v>
      </c>
      <c r="H23" s="365">
        <f t="shared" si="1"/>
        <v>109304485.62829363</v>
      </c>
      <c r="I23" s="365">
        <f t="shared" si="1"/>
        <v>146122142.0598008</v>
      </c>
      <c r="J23" s="366">
        <f>SUM(J14:J20)</f>
        <v>100</v>
      </c>
      <c r="K23" s="366">
        <f t="shared" ref="K23:O23" si="2">SUM(K14:K20)</f>
        <v>100.00000000000001</v>
      </c>
      <c r="L23" s="366">
        <f t="shared" si="2"/>
        <v>100</v>
      </c>
      <c r="M23" s="366">
        <f t="shared" si="2"/>
        <v>100.00000000000001</v>
      </c>
      <c r="N23" s="366">
        <f t="shared" si="2"/>
        <v>100</v>
      </c>
      <c r="O23" s="366">
        <f t="shared" si="2"/>
        <v>100</v>
      </c>
    </row>
    <row r="25" spans="1:15" s="330" customFormat="1" ht="14.4" x14ac:dyDescent="0.25">
      <c r="A25" s="321" t="s">
        <v>246</v>
      </c>
      <c r="B25" s="322"/>
      <c r="C25" s="367"/>
      <c r="D25" s="368" t="s">
        <v>260</v>
      </c>
      <c r="E25" s="369"/>
      <c r="F25" s="369"/>
      <c r="G25" s="369"/>
      <c r="H25" s="369"/>
      <c r="I25" s="369"/>
      <c r="J25" s="370" t="s">
        <v>261</v>
      </c>
      <c r="K25" s="371"/>
      <c r="L25" s="371"/>
      <c r="M25" s="371"/>
      <c r="N25" s="371"/>
      <c r="O25" s="371"/>
    </row>
    <row r="26" spans="1:15" x14ac:dyDescent="0.25">
      <c r="A26" s="331"/>
      <c r="B26" s="332"/>
      <c r="C26" s="333"/>
      <c r="D26" s="334" t="s">
        <v>249</v>
      </c>
      <c r="E26" s="335"/>
      <c r="F26" s="335"/>
      <c r="G26" s="335"/>
      <c r="H26" s="335"/>
      <c r="I26" s="336"/>
      <c r="J26" s="337" t="s">
        <v>250</v>
      </c>
      <c r="K26" s="338"/>
      <c r="L26" s="338"/>
      <c r="M26" s="338"/>
      <c r="N26" s="338"/>
      <c r="O26" s="339"/>
    </row>
    <row r="27" spans="1:15" x14ac:dyDescent="0.25">
      <c r="A27" s="340"/>
      <c r="B27" s="341"/>
      <c r="C27" s="342"/>
      <c r="D27" s="372">
        <v>1975</v>
      </c>
      <c r="E27" s="372">
        <v>1991</v>
      </c>
      <c r="F27" s="372">
        <v>2000</v>
      </c>
      <c r="G27" s="373">
        <v>2005</v>
      </c>
      <c r="H27" s="373">
        <v>2010</v>
      </c>
      <c r="I27" s="373">
        <v>2013</v>
      </c>
      <c r="J27" s="374">
        <v>1975</v>
      </c>
      <c r="K27" s="374">
        <v>1991</v>
      </c>
      <c r="L27" s="374">
        <v>2000</v>
      </c>
      <c r="M27" s="375">
        <v>2005</v>
      </c>
      <c r="N27" s="375">
        <v>2010</v>
      </c>
      <c r="O27" s="375">
        <v>2013</v>
      </c>
    </row>
    <row r="28" spans="1:15" x14ac:dyDescent="0.25">
      <c r="A28" s="346" t="s">
        <v>3</v>
      </c>
      <c r="B28" s="347"/>
      <c r="C28" s="145">
        <v>1</v>
      </c>
      <c r="D28" s="348">
        <v>5532756.8856499754</v>
      </c>
      <c r="E28" s="348">
        <v>8003106.3333711103</v>
      </c>
      <c r="F28" s="348">
        <v>10694191.198689528</v>
      </c>
      <c r="G28" s="348">
        <v>12095928.275375335</v>
      </c>
      <c r="H28" s="348">
        <v>15845118.156988014</v>
      </c>
      <c r="I28" s="348">
        <v>17470409.53484571</v>
      </c>
      <c r="J28" s="349">
        <f t="shared" ref="J28:O35" si="3">(+D28/D$37)*100</f>
        <v>33.943129230071889</v>
      </c>
      <c r="K28" s="349">
        <f t="shared" si="3"/>
        <v>25.20869778367349</v>
      </c>
      <c r="L28" s="349">
        <f t="shared" si="3"/>
        <v>22.08380044218551</v>
      </c>
      <c r="M28" s="349">
        <f t="shared" si="3"/>
        <v>19.261990121822571</v>
      </c>
      <c r="N28" s="349">
        <f t="shared" si="3"/>
        <v>18.511542104523961</v>
      </c>
      <c r="O28" s="349">
        <f t="shared" si="3"/>
        <v>16.897345876733443</v>
      </c>
    </row>
    <row r="29" spans="1:15" x14ac:dyDescent="0.25">
      <c r="A29" s="350" t="s">
        <v>251</v>
      </c>
      <c r="B29" s="347"/>
      <c r="C29" s="145">
        <v>2</v>
      </c>
      <c r="D29" s="348">
        <v>38159.37629850769</v>
      </c>
      <c r="E29" s="348">
        <v>694522.24614769651</v>
      </c>
      <c r="F29" s="348">
        <v>1280557.0181598836</v>
      </c>
      <c r="G29" s="348">
        <v>1864224.9410691147</v>
      </c>
      <c r="H29" s="348">
        <v>2549480.8754388122</v>
      </c>
      <c r="I29" s="348">
        <v>3263635.9439638406</v>
      </c>
      <c r="J29" s="349">
        <f t="shared" si="3"/>
        <v>0.23410546817963537</v>
      </c>
      <c r="K29" s="349">
        <f t="shared" si="3"/>
        <v>2.1876507293388112</v>
      </c>
      <c r="L29" s="349">
        <f t="shared" si="3"/>
        <v>2.6443856406222088</v>
      </c>
      <c r="M29" s="349">
        <f t="shared" si="3"/>
        <v>2.9686586744095349</v>
      </c>
      <c r="N29" s="349">
        <f t="shared" si="3"/>
        <v>2.9785087181284493</v>
      </c>
      <c r="O29" s="349">
        <f t="shared" si="3"/>
        <v>3.156582291382644</v>
      </c>
    </row>
    <row r="30" spans="1:15" x14ac:dyDescent="0.25">
      <c r="A30" s="350" t="s">
        <v>252</v>
      </c>
      <c r="B30" s="347"/>
      <c r="C30" s="145">
        <v>3</v>
      </c>
      <c r="D30" s="348">
        <v>2308310.3184279539</v>
      </c>
      <c r="E30" s="348">
        <v>3847412.7722455729</v>
      </c>
      <c r="F30" s="348">
        <v>7029357.5619363012</v>
      </c>
      <c r="G30" s="348">
        <v>9784144.2702826429</v>
      </c>
      <c r="H30" s="348">
        <v>14640574.471992249</v>
      </c>
      <c r="I30" s="348">
        <v>19535391.226381868</v>
      </c>
      <c r="J30" s="349">
        <f t="shared" si="3"/>
        <v>14.161344346201812</v>
      </c>
      <c r="K30" s="349">
        <f t="shared" si="3"/>
        <v>12.11882758825349</v>
      </c>
      <c r="L30" s="349">
        <f t="shared" si="3"/>
        <v>14.515817676197104</v>
      </c>
      <c r="M30" s="349">
        <f t="shared" si="3"/>
        <v>15.580622337877017</v>
      </c>
      <c r="N30" s="349">
        <f t="shared" si="3"/>
        <v>17.104297240798935</v>
      </c>
      <c r="O30" s="349">
        <f t="shared" si="3"/>
        <v>18.894592123389142</v>
      </c>
    </row>
    <row r="31" spans="1:15" x14ac:dyDescent="0.25">
      <c r="A31" s="350" t="s">
        <v>253</v>
      </c>
      <c r="B31" s="347"/>
      <c r="C31" s="145">
        <v>4</v>
      </c>
      <c r="D31" s="348">
        <v>334165.92215726362</v>
      </c>
      <c r="E31" s="348">
        <v>1328416.3711208338</v>
      </c>
      <c r="F31" s="348">
        <v>2685108.1995608532</v>
      </c>
      <c r="G31" s="348">
        <v>4015677.5353921475</v>
      </c>
      <c r="H31" s="348">
        <v>5752223.3702251734</v>
      </c>
      <c r="I31" s="348">
        <v>7206967.0492288498</v>
      </c>
      <c r="J31" s="349">
        <f t="shared" si="3"/>
        <v>2.0500877436868681</v>
      </c>
      <c r="K31" s="349">
        <f t="shared" si="3"/>
        <v>4.1843311128872003</v>
      </c>
      <c r="L31" s="349">
        <f t="shared" si="3"/>
        <v>5.5448226558773559</v>
      </c>
      <c r="M31" s="349">
        <f t="shared" si="3"/>
        <v>6.3947089680265314</v>
      </c>
      <c r="N31" s="349">
        <f t="shared" si="3"/>
        <v>6.7202102286368319</v>
      </c>
      <c r="O31" s="349">
        <f t="shared" si="3"/>
        <v>6.9705644112203906</v>
      </c>
    </row>
    <row r="32" spans="1:15" x14ac:dyDescent="0.25">
      <c r="A32" s="350" t="s">
        <v>254</v>
      </c>
      <c r="B32" s="347"/>
      <c r="C32" s="145">
        <v>5</v>
      </c>
      <c r="D32" s="348">
        <v>1926266.2929499499</v>
      </c>
      <c r="E32" s="348">
        <v>3937442.590459974</v>
      </c>
      <c r="F32" s="348">
        <v>6433571.9958751258</v>
      </c>
      <c r="G32" s="348">
        <v>8843778.8410939481</v>
      </c>
      <c r="H32" s="348">
        <v>12529921.327821486</v>
      </c>
      <c r="I32" s="348">
        <v>15141867.250846624</v>
      </c>
      <c r="J32" s="349">
        <f t="shared" si="3"/>
        <v>11.817527331214112</v>
      </c>
      <c r="K32" s="349">
        <f t="shared" si="3"/>
        <v>12.40240928570295</v>
      </c>
      <c r="L32" s="349">
        <f t="shared" si="3"/>
        <v>13.285504013127211</v>
      </c>
      <c r="M32" s="349">
        <f t="shared" si="3"/>
        <v>14.083150693240135</v>
      </c>
      <c r="N32" s="349">
        <f t="shared" si="3"/>
        <v>14.638462391272636</v>
      </c>
      <c r="O32" s="349">
        <f t="shared" si="3"/>
        <v>14.645184341375428</v>
      </c>
    </row>
    <row r="33" spans="1:15" x14ac:dyDescent="0.25">
      <c r="A33" s="350" t="s">
        <v>255</v>
      </c>
      <c r="B33" s="347"/>
      <c r="C33" s="145">
        <v>6</v>
      </c>
      <c r="D33" s="348">
        <v>1500039.2119882407</v>
      </c>
      <c r="E33" s="348">
        <v>3066200.297589886</v>
      </c>
      <c r="F33" s="348">
        <v>4730229.8090680195</v>
      </c>
      <c r="G33" s="348">
        <v>6662244.8284811424</v>
      </c>
      <c r="H33" s="348">
        <v>9521722.4622780979</v>
      </c>
      <c r="I33" s="348">
        <v>11977520.233726246</v>
      </c>
      <c r="J33" s="349">
        <f t="shared" si="3"/>
        <v>9.2026499401682198</v>
      </c>
      <c r="K33" s="349">
        <f t="shared" si="3"/>
        <v>9.6581144153803304</v>
      </c>
      <c r="L33" s="349">
        <f t="shared" si="3"/>
        <v>9.7680553123022698</v>
      </c>
      <c r="M33" s="349">
        <f t="shared" si="3"/>
        <v>10.609197669980833</v>
      </c>
      <c r="N33" s="349">
        <f t="shared" si="3"/>
        <v>11.124042403578899</v>
      </c>
      <c r="O33" s="349">
        <f t="shared" si="3"/>
        <v>11.584634105524017</v>
      </c>
    </row>
    <row r="34" spans="1:15" x14ac:dyDescent="0.25">
      <c r="A34" s="350" t="s">
        <v>256</v>
      </c>
      <c r="B34" s="347"/>
      <c r="C34" s="145">
        <v>7</v>
      </c>
      <c r="D34" s="348">
        <v>4660381.0104291271</v>
      </c>
      <c r="E34" s="348">
        <v>10870300.234793471</v>
      </c>
      <c r="F34" s="348">
        <v>15572486.098447016</v>
      </c>
      <c r="G34" s="348">
        <v>19530878.468321659</v>
      </c>
      <c r="H34" s="348">
        <v>24756843.608537141</v>
      </c>
      <c r="I34" s="348">
        <v>28795650.60218583</v>
      </c>
      <c r="J34" s="349">
        <f t="shared" si="3"/>
        <v>28.59115594047746</v>
      </c>
      <c r="K34" s="349">
        <f t="shared" si="3"/>
        <v>34.239969084763722</v>
      </c>
      <c r="L34" s="349">
        <f t="shared" si="3"/>
        <v>32.157614259688344</v>
      </c>
      <c r="M34" s="349">
        <f t="shared" si="3"/>
        <v>31.101671534643373</v>
      </c>
      <c r="N34" s="349">
        <f t="shared" si="3"/>
        <v>28.922936913060276</v>
      </c>
      <c r="O34" s="349">
        <f t="shared" si="3"/>
        <v>27.851096850374933</v>
      </c>
    </row>
    <row r="35" spans="1:15" s="355" customFormat="1" x14ac:dyDescent="0.25">
      <c r="A35" s="351" t="s">
        <v>257</v>
      </c>
      <c r="B35" s="352"/>
      <c r="C35" s="353"/>
      <c r="D35" s="348">
        <v>16285718.992479226</v>
      </c>
      <c r="E35" s="348">
        <v>31738719.721824322</v>
      </c>
      <c r="F35" s="348">
        <v>48419600.390115485</v>
      </c>
      <c r="G35" s="348">
        <v>62796877.160000443</v>
      </c>
      <c r="H35" s="348">
        <v>85595546.940752521</v>
      </c>
      <c r="I35" s="348">
        <v>103398022.87229542</v>
      </c>
      <c r="J35" s="354">
        <f t="shared" si="3"/>
        <v>99.911902111603126</v>
      </c>
      <c r="K35" s="354">
        <f t="shared" si="3"/>
        <v>99.972655638972114</v>
      </c>
      <c r="L35" s="354">
        <f t="shared" si="3"/>
        <v>99.987813256668659</v>
      </c>
      <c r="M35" s="354">
        <f t="shared" si="3"/>
        <v>99.999999999975245</v>
      </c>
      <c r="N35" s="354">
        <f t="shared" si="3"/>
        <v>99.999605900994752</v>
      </c>
      <c r="O35" s="354">
        <f t="shared" si="3"/>
        <v>100.00636516040329</v>
      </c>
    </row>
    <row r="36" spans="1:15" x14ac:dyDescent="0.25">
      <c r="A36" s="356" t="s">
        <v>258</v>
      </c>
      <c r="B36" s="357"/>
      <c r="C36" s="358"/>
      <c r="D36" s="376"/>
      <c r="E36" s="376"/>
      <c r="F36" s="376"/>
      <c r="G36" s="376"/>
      <c r="H36" s="376"/>
      <c r="I36" s="376"/>
      <c r="J36" s="377"/>
      <c r="K36" s="377"/>
      <c r="L36" s="377"/>
      <c r="M36" s="377"/>
      <c r="N36" s="377"/>
      <c r="O36" s="377"/>
    </row>
    <row r="37" spans="1:15" x14ac:dyDescent="0.25">
      <c r="A37" s="362" t="s">
        <v>259</v>
      </c>
      <c r="B37" s="363"/>
      <c r="C37" s="364"/>
      <c r="D37" s="365">
        <f t="shared" ref="D37:I37" si="4">SUM(D28:D34)</f>
        <v>16300079.017901018</v>
      </c>
      <c r="E37" s="365">
        <f t="shared" si="4"/>
        <v>31747400.845728546</v>
      </c>
      <c r="F37" s="365">
        <f t="shared" si="4"/>
        <v>48425501.881736726</v>
      </c>
      <c r="G37" s="365">
        <f t="shared" si="4"/>
        <v>62796877.160015993</v>
      </c>
      <c r="H37" s="365">
        <f t="shared" si="4"/>
        <v>85595884.273280978</v>
      </c>
      <c r="I37" s="365">
        <f t="shared" si="4"/>
        <v>103391441.84117897</v>
      </c>
      <c r="J37" s="366">
        <f t="shared" ref="J37:O37" si="5">SUM(J28:J34)</f>
        <v>100</v>
      </c>
      <c r="K37" s="366">
        <f t="shared" si="5"/>
        <v>100</v>
      </c>
      <c r="L37" s="366">
        <f t="shared" si="5"/>
        <v>100</v>
      </c>
      <c r="M37" s="366">
        <f t="shared" si="5"/>
        <v>100</v>
      </c>
      <c r="N37" s="366">
        <f t="shared" si="5"/>
        <v>100</v>
      </c>
      <c r="O37" s="366">
        <f t="shared" si="5"/>
        <v>100</v>
      </c>
    </row>
    <row r="39" spans="1:15" s="330" customFormat="1" ht="14.4" x14ac:dyDescent="0.25">
      <c r="A39" s="321" t="s">
        <v>246</v>
      </c>
      <c r="B39" s="322"/>
      <c r="C39" s="367"/>
      <c r="D39" s="368" t="s">
        <v>262</v>
      </c>
      <c r="E39" s="369"/>
      <c r="F39" s="369"/>
      <c r="G39" s="369"/>
      <c r="H39" s="369"/>
      <c r="I39" s="369"/>
      <c r="J39" s="370" t="s">
        <v>263</v>
      </c>
      <c r="K39" s="371"/>
      <c r="L39" s="371"/>
      <c r="M39" s="371"/>
      <c r="N39" s="371"/>
      <c r="O39" s="371"/>
    </row>
    <row r="40" spans="1:15" x14ac:dyDescent="0.25">
      <c r="A40" s="331"/>
      <c r="B40" s="332"/>
      <c r="C40" s="333"/>
      <c r="D40" s="378" t="s">
        <v>264</v>
      </c>
      <c r="E40" s="379"/>
      <c r="F40" s="379"/>
      <c r="G40" s="379"/>
      <c r="H40" s="379"/>
      <c r="I40" s="380"/>
      <c r="J40" s="337" t="s">
        <v>250</v>
      </c>
      <c r="K40" s="338"/>
      <c r="L40" s="338"/>
      <c r="M40" s="338"/>
      <c r="N40" s="338"/>
      <c r="O40" s="339"/>
    </row>
    <row r="41" spans="1:15" x14ac:dyDescent="0.25">
      <c r="A41" s="340"/>
      <c r="B41" s="341"/>
      <c r="C41" s="342"/>
      <c r="D41" s="372">
        <v>1975</v>
      </c>
      <c r="E41" s="381">
        <v>1991</v>
      </c>
      <c r="F41" s="381">
        <v>2000</v>
      </c>
      <c r="G41" s="381">
        <v>2005</v>
      </c>
      <c r="H41" s="381">
        <v>2010</v>
      </c>
      <c r="I41" s="381">
        <v>2013</v>
      </c>
      <c r="J41" s="374">
        <v>1975</v>
      </c>
      <c r="K41" s="382">
        <v>1991</v>
      </c>
      <c r="L41" s="382">
        <v>2000</v>
      </c>
      <c r="M41" s="382">
        <v>2005</v>
      </c>
      <c r="N41" s="382">
        <v>2010</v>
      </c>
      <c r="O41" s="382">
        <v>2013</v>
      </c>
    </row>
    <row r="42" spans="1:15" x14ac:dyDescent="0.25">
      <c r="A42" s="346" t="s">
        <v>3</v>
      </c>
      <c r="B42" s="347"/>
      <c r="C42" s="145">
        <v>1</v>
      </c>
      <c r="D42" s="383" t="s">
        <v>265</v>
      </c>
      <c r="E42" s="384">
        <v>28570</v>
      </c>
      <c r="F42" s="384">
        <v>33921</v>
      </c>
      <c r="G42" s="384">
        <v>30568</v>
      </c>
      <c r="H42" s="384">
        <v>32955</v>
      </c>
      <c r="I42" s="384">
        <v>32680</v>
      </c>
      <c r="J42" s="385" t="s">
        <v>265</v>
      </c>
      <c r="K42" s="386">
        <f t="shared" ref="K42:O48" si="6">(+E42/E$50)*100</f>
        <v>61.077025033670395</v>
      </c>
      <c r="L42" s="386">
        <f t="shared" si="6"/>
        <v>59.462539003611127</v>
      </c>
      <c r="M42" s="386">
        <f t="shared" si="6"/>
        <v>48.053826322077597</v>
      </c>
      <c r="N42" s="386">
        <f t="shared" si="6"/>
        <v>47.264252420222306</v>
      </c>
      <c r="O42" s="386">
        <f t="shared" si="6"/>
        <v>44.070447986622433</v>
      </c>
    </row>
    <row r="43" spans="1:15" x14ac:dyDescent="0.25">
      <c r="A43" s="350" t="s">
        <v>251</v>
      </c>
      <c r="B43" s="347"/>
      <c r="C43" s="145">
        <v>2</v>
      </c>
      <c r="D43" s="383" t="s">
        <v>265</v>
      </c>
      <c r="E43" s="384">
        <v>314</v>
      </c>
      <c r="F43" s="384">
        <v>492</v>
      </c>
      <c r="G43" s="384">
        <v>191</v>
      </c>
      <c r="H43" s="384">
        <v>298</v>
      </c>
      <c r="I43" s="384">
        <v>324</v>
      </c>
      <c r="J43" s="385" t="s">
        <v>265</v>
      </c>
      <c r="K43" s="386">
        <f t="shared" si="6"/>
        <v>0.67127006862346883</v>
      </c>
      <c r="L43" s="386">
        <f t="shared" si="6"/>
        <v>0.86246187287452225</v>
      </c>
      <c r="M43" s="386">
        <f t="shared" si="6"/>
        <v>0.30025781299125953</v>
      </c>
      <c r="N43" s="386">
        <f t="shared" si="6"/>
        <v>0.42739333094299031</v>
      </c>
      <c r="O43" s="386">
        <f t="shared" si="6"/>
        <v>0.43692855409013676</v>
      </c>
    </row>
    <row r="44" spans="1:15" x14ac:dyDescent="0.25">
      <c r="A44" s="350" t="s">
        <v>252</v>
      </c>
      <c r="B44" s="347"/>
      <c r="C44" s="145">
        <v>3</v>
      </c>
      <c r="D44" s="383" t="s">
        <v>265</v>
      </c>
      <c r="E44" s="384">
        <v>5077</v>
      </c>
      <c r="F44" s="384">
        <v>3988</v>
      </c>
      <c r="G44" s="384">
        <v>6990</v>
      </c>
      <c r="H44" s="384">
        <v>8630</v>
      </c>
      <c r="I44" s="384">
        <v>9033</v>
      </c>
      <c r="J44" s="385" t="s">
        <v>265</v>
      </c>
      <c r="K44" s="386">
        <f t="shared" si="6"/>
        <v>10.85362464459029</v>
      </c>
      <c r="L44" s="386">
        <f t="shared" si="6"/>
        <v>6.9908494898853561</v>
      </c>
      <c r="M44" s="386">
        <f t="shared" si="6"/>
        <v>10.988492737219392</v>
      </c>
      <c r="N44" s="386">
        <f t="shared" si="6"/>
        <v>12.377196127644318</v>
      </c>
      <c r="O44" s="386">
        <f t="shared" si="6"/>
        <v>12.181406262642609</v>
      </c>
    </row>
    <row r="45" spans="1:15" x14ac:dyDescent="0.25">
      <c r="A45" s="350" t="s">
        <v>253</v>
      </c>
      <c r="B45" s="347"/>
      <c r="C45" s="145">
        <v>4</v>
      </c>
      <c r="D45" s="383" t="s">
        <v>265</v>
      </c>
      <c r="E45" s="384">
        <v>430</v>
      </c>
      <c r="F45" s="384">
        <v>1147</v>
      </c>
      <c r="G45" s="384">
        <v>2034</v>
      </c>
      <c r="H45" s="384">
        <v>3352</v>
      </c>
      <c r="I45" s="384">
        <v>4064</v>
      </c>
      <c r="J45" s="385" t="s">
        <v>265</v>
      </c>
      <c r="K45" s="386">
        <f t="shared" si="6"/>
        <v>0.91925518951621532</v>
      </c>
      <c r="L45" s="386">
        <f t="shared" si="6"/>
        <v>2.0106580654208885</v>
      </c>
      <c r="M45" s="386">
        <f t="shared" si="6"/>
        <v>3.1975099037917376</v>
      </c>
      <c r="N45" s="386">
        <f t="shared" si="6"/>
        <v>4.8074578702043747</v>
      </c>
      <c r="O45" s="386">
        <f t="shared" si="6"/>
        <v>5.4804865550071478</v>
      </c>
    </row>
    <row r="46" spans="1:15" x14ac:dyDescent="0.25">
      <c r="A46" s="350" t="s">
        <v>254</v>
      </c>
      <c r="B46" s="347"/>
      <c r="C46" s="145">
        <v>5</v>
      </c>
      <c r="D46" s="383" t="s">
        <v>265</v>
      </c>
      <c r="E46" s="384">
        <v>5877</v>
      </c>
      <c r="F46" s="384">
        <v>8057</v>
      </c>
      <c r="G46" s="384">
        <v>10485</v>
      </c>
      <c r="H46" s="384">
        <v>10746</v>
      </c>
      <c r="I46" s="384">
        <v>12119</v>
      </c>
      <c r="J46" s="385" t="s">
        <v>265</v>
      </c>
      <c r="K46" s="386">
        <f t="shared" si="6"/>
        <v>12.563866857643713</v>
      </c>
      <c r="L46" s="386">
        <f t="shared" si="6"/>
        <v>14.123689653963467</v>
      </c>
      <c r="M46" s="386">
        <f t="shared" si="6"/>
        <v>16.48273910582909</v>
      </c>
      <c r="N46" s="386">
        <f t="shared" si="6"/>
        <v>15.411975618501256</v>
      </c>
      <c r="O46" s="386">
        <f t="shared" si="6"/>
        <v>16.34301588585916</v>
      </c>
    </row>
    <row r="47" spans="1:15" x14ac:dyDescent="0.25">
      <c r="A47" s="350" t="s">
        <v>255</v>
      </c>
      <c r="B47" s="347"/>
      <c r="C47" s="145">
        <v>6</v>
      </c>
      <c r="D47" s="383" t="s">
        <v>265</v>
      </c>
      <c r="E47" s="384">
        <v>1377</v>
      </c>
      <c r="F47" s="384">
        <v>2622</v>
      </c>
      <c r="G47" s="384">
        <v>5338</v>
      </c>
      <c r="H47" s="384">
        <v>5172</v>
      </c>
      <c r="I47" s="384">
        <v>6043</v>
      </c>
      <c r="J47" s="385" t="s">
        <v>265</v>
      </c>
      <c r="K47" s="386">
        <f t="shared" si="6"/>
        <v>2.9437544092182057</v>
      </c>
      <c r="L47" s="386">
        <f t="shared" si="6"/>
        <v>4.5962907127581252</v>
      </c>
      <c r="M47" s="386">
        <f t="shared" si="6"/>
        <v>8.3914984594101742</v>
      </c>
      <c r="N47" s="386">
        <f t="shared" si="6"/>
        <v>7.4177124417353886</v>
      </c>
      <c r="O47" s="386">
        <f t="shared" si="6"/>
        <v>8.1492569517490629</v>
      </c>
    </row>
    <row r="48" spans="1:15" x14ac:dyDescent="0.25">
      <c r="A48" s="350" t="s">
        <v>256</v>
      </c>
      <c r="B48" s="347"/>
      <c r="C48" s="145">
        <v>7</v>
      </c>
      <c r="D48" s="383" t="s">
        <v>265</v>
      </c>
      <c r="E48" s="384">
        <v>5132</v>
      </c>
      <c r="F48" s="384">
        <v>6819</v>
      </c>
      <c r="G48" s="384">
        <v>8006</v>
      </c>
      <c r="H48" s="384">
        <v>8572</v>
      </c>
      <c r="I48" s="384">
        <v>9891</v>
      </c>
      <c r="J48" s="385" t="s">
        <v>265</v>
      </c>
      <c r="K48" s="386">
        <f t="shared" si="6"/>
        <v>10.971203796737713</v>
      </c>
      <c r="L48" s="386">
        <f t="shared" si="6"/>
        <v>11.953511201486519</v>
      </c>
      <c r="M48" s="386">
        <f t="shared" si="6"/>
        <v>12.585675658680753</v>
      </c>
      <c r="N48" s="386">
        <f t="shared" si="6"/>
        <v>12.294012190749372</v>
      </c>
      <c r="O48" s="386">
        <f t="shared" si="6"/>
        <v>13.338457804029453</v>
      </c>
    </row>
    <row r="49" spans="1:15" x14ac:dyDescent="0.25">
      <c r="A49" s="356" t="s">
        <v>258</v>
      </c>
      <c r="B49" s="357"/>
      <c r="C49" s="358"/>
      <c r="D49" s="387"/>
      <c r="E49" s="376"/>
      <c r="F49" s="376"/>
      <c r="G49" s="376"/>
      <c r="H49" s="376"/>
      <c r="I49" s="376"/>
      <c r="J49" s="388"/>
      <c r="K49" s="377"/>
      <c r="L49" s="377"/>
      <c r="M49" s="377"/>
      <c r="N49" s="377"/>
      <c r="O49" s="377"/>
    </row>
    <row r="50" spans="1:15" x14ac:dyDescent="0.25">
      <c r="A50" s="362" t="s">
        <v>259</v>
      </c>
      <c r="B50" s="363"/>
      <c r="C50" s="364"/>
      <c r="D50" s="389" t="s">
        <v>265</v>
      </c>
      <c r="E50" s="365">
        <f t="shared" ref="E50:I50" si="7">SUM(E42:E48)</f>
        <v>46777</v>
      </c>
      <c r="F50" s="365">
        <f t="shared" si="7"/>
        <v>57046</v>
      </c>
      <c r="G50" s="365">
        <f t="shared" si="7"/>
        <v>63612</v>
      </c>
      <c r="H50" s="365">
        <f t="shared" si="7"/>
        <v>69725</v>
      </c>
      <c r="I50" s="365">
        <f t="shared" si="7"/>
        <v>74154</v>
      </c>
      <c r="J50" s="390" t="s">
        <v>265</v>
      </c>
      <c r="K50" s="391">
        <f t="shared" ref="K50:O50" si="8">SUM(K42:K48)</f>
        <v>100.00000000000001</v>
      </c>
      <c r="L50" s="391">
        <f t="shared" si="8"/>
        <v>99.999999999999986</v>
      </c>
      <c r="M50" s="391">
        <f t="shared" si="8"/>
        <v>100.00000000000001</v>
      </c>
      <c r="N50" s="391">
        <f t="shared" si="8"/>
        <v>100.00000000000001</v>
      </c>
      <c r="O50" s="391">
        <f t="shared" si="8"/>
        <v>100</v>
      </c>
    </row>
    <row r="52" spans="1:15" s="330" customFormat="1" ht="46.05" customHeight="1" x14ac:dyDescent="0.25">
      <c r="A52" s="321" t="s">
        <v>246</v>
      </c>
      <c r="B52" s="322"/>
      <c r="C52" s="367"/>
      <c r="D52" s="392" t="s">
        <v>266</v>
      </c>
      <c r="E52" s="392"/>
      <c r="F52" s="392"/>
      <c r="G52" s="392"/>
      <c r="H52" s="392"/>
      <c r="I52" s="392"/>
      <c r="J52" s="393" t="s">
        <v>267</v>
      </c>
      <c r="K52" s="394"/>
      <c r="L52" s="394"/>
      <c r="M52" s="394"/>
      <c r="N52" s="394"/>
      <c r="O52" s="395"/>
    </row>
    <row r="53" spans="1:15" x14ac:dyDescent="0.25">
      <c r="A53" s="331"/>
      <c r="B53" s="332"/>
      <c r="C53" s="333"/>
      <c r="D53" s="396" t="s">
        <v>250</v>
      </c>
      <c r="E53" s="397"/>
      <c r="F53" s="397"/>
      <c r="G53" s="397"/>
      <c r="H53" s="397"/>
      <c r="I53" s="398"/>
      <c r="J53" s="396" t="s">
        <v>250</v>
      </c>
      <c r="K53" s="397"/>
      <c r="L53" s="397"/>
      <c r="M53" s="397"/>
      <c r="N53" s="397"/>
      <c r="O53" s="398"/>
    </row>
    <row r="54" spans="1:15" x14ac:dyDescent="0.25">
      <c r="A54" s="340"/>
      <c r="B54" s="341"/>
      <c r="C54" s="342"/>
      <c r="D54" s="374">
        <v>1975</v>
      </c>
      <c r="E54" s="382">
        <v>1991</v>
      </c>
      <c r="F54" s="382">
        <v>2000</v>
      </c>
      <c r="G54" s="382">
        <v>2005</v>
      </c>
      <c r="H54" s="382">
        <v>2010</v>
      </c>
      <c r="I54" s="382">
        <v>2013</v>
      </c>
      <c r="J54" s="374">
        <v>1975</v>
      </c>
      <c r="K54" s="382">
        <v>1991</v>
      </c>
      <c r="L54" s="382">
        <v>2000</v>
      </c>
      <c r="M54" s="382">
        <v>2005</v>
      </c>
      <c r="N54" s="382">
        <v>2010</v>
      </c>
      <c r="O54" s="382">
        <v>2013</v>
      </c>
    </row>
    <row r="55" spans="1:15" x14ac:dyDescent="0.25">
      <c r="A55" s="346" t="s">
        <v>3</v>
      </c>
      <c r="B55" s="347"/>
      <c r="C55" s="145">
        <v>1</v>
      </c>
      <c r="D55" s="385" t="s">
        <v>265</v>
      </c>
      <c r="E55" s="399">
        <f t="shared" ref="E55:I61" si="9">(E28*1000)/(E42*1000)</f>
        <v>280.12272780437905</v>
      </c>
      <c r="F55" s="399">
        <f t="shared" si="9"/>
        <v>315.26756872408026</v>
      </c>
      <c r="G55" s="399">
        <f t="shared" si="9"/>
        <v>395.70558346556311</v>
      </c>
      <c r="H55" s="399">
        <f t="shared" si="9"/>
        <v>480.81074668450964</v>
      </c>
      <c r="I55" s="399">
        <f t="shared" si="9"/>
        <v>534.59025504423835</v>
      </c>
      <c r="J55" s="385" t="s">
        <v>265</v>
      </c>
      <c r="K55" s="386">
        <f t="shared" ref="K55:O61" si="10">+E55/E$63</f>
        <v>0.41273617648823752</v>
      </c>
      <c r="L55" s="386">
        <f t="shared" si="10"/>
        <v>0.37139013591135717</v>
      </c>
      <c r="M55" s="386">
        <f t="shared" si="10"/>
        <v>0.40084196402426631</v>
      </c>
      <c r="N55" s="386">
        <f t="shared" si="10"/>
        <v>0.39166052897524911</v>
      </c>
      <c r="O55" s="386">
        <f t="shared" si="10"/>
        <v>0.3834167032262214</v>
      </c>
    </row>
    <row r="56" spans="1:15" x14ac:dyDescent="0.25">
      <c r="A56" s="350" t="s">
        <v>251</v>
      </c>
      <c r="B56" s="347"/>
      <c r="C56" s="145">
        <v>2</v>
      </c>
      <c r="D56" s="385" t="s">
        <v>265</v>
      </c>
      <c r="E56" s="399">
        <f t="shared" si="9"/>
        <v>2211.8542870945748</v>
      </c>
      <c r="F56" s="399">
        <f t="shared" si="9"/>
        <v>2602.7581669916331</v>
      </c>
      <c r="G56" s="399">
        <f t="shared" si="9"/>
        <v>9760.3400055974598</v>
      </c>
      <c r="H56" s="399">
        <f t="shared" si="9"/>
        <v>8555.3049511369536</v>
      </c>
      <c r="I56" s="399">
        <f t="shared" si="9"/>
        <v>10072.950444332841</v>
      </c>
      <c r="J56" s="385" t="s">
        <v>265</v>
      </c>
      <c r="K56" s="386">
        <f t="shared" si="10"/>
        <v>3.2589725530662919</v>
      </c>
      <c r="L56" s="386">
        <f t="shared" si="10"/>
        <v>3.06608990355558</v>
      </c>
      <c r="M56" s="386">
        <f t="shared" si="10"/>
        <v>9.8870322301853069</v>
      </c>
      <c r="N56" s="386">
        <f t="shared" si="10"/>
        <v>6.9690107507216821</v>
      </c>
      <c r="O56" s="386">
        <f t="shared" si="10"/>
        <v>7.224481581332979</v>
      </c>
    </row>
    <row r="57" spans="1:15" x14ac:dyDescent="0.25">
      <c r="A57" s="350" t="s">
        <v>252</v>
      </c>
      <c r="B57" s="347"/>
      <c r="C57" s="145">
        <v>3</v>
      </c>
      <c r="D57" s="385" t="s">
        <v>265</v>
      </c>
      <c r="E57" s="399">
        <f t="shared" si="9"/>
        <v>757.81224586282713</v>
      </c>
      <c r="F57" s="399">
        <f t="shared" si="9"/>
        <v>1762.6272723009783</v>
      </c>
      <c r="G57" s="399">
        <f t="shared" si="9"/>
        <v>1399.7345164925096</v>
      </c>
      <c r="H57" s="399">
        <f t="shared" si="9"/>
        <v>1696.4744463490438</v>
      </c>
      <c r="I57" s="399">
        <f t="shared" si="9"/>
        <v>2162.6692379477322</v>
      </c>
      <c r="J57" s="385" t="s">
        <v>265</v>
      </c>
      <c r="K57" s="386">
        <f t="shared" si="10"/>
        <v>1.1165696239821421</v>
      </c>
      <c r="L57" s="386">
        <f t="shared" si="10"/>
        <v>2.0764025455274329</v>
      </c>
      <c r="M57" s="386">
        <f t="shared" si="10"/>
        <v>1.4179035023705764</v>
      </c>
      <c r="N57" s="386">
        <f t="shared" si="10"/>
        <v>1.3819201913264261</v>
      </c>
      <c r="O57" s="386">
        <f t="shared" si="10"/>
        <v>1.5511010564793515</v>
      </c>
    </row>
    <row r="58" spans="1:15" x14ac:dyDescent="0.25">
      <c r="A58" s="350" t="s">
        <v>253</v>
      </c>
      <c r="B58" s="347"/>
      <c r="C58" s="145">
        <v>4</v>
      </c>
      <c r="D58" s="385" t="s">
        <v>265</v>
      </c>
      <c r="E58" s="399">
        <f t="shared" si="9"/>
        <v>3089.3403979554278</v>
      </c>
      <c r="F58" s="399">
        <f t="shared" si="9"/>
        <v>2340.9836090330018</v>
      </c>
      <c r="G58" s="399">
        <f t="shared" si="9"/>
        <v>1974.2760744307509</v>
      </c>
      <c r="H58" s="399">
        <f t="shared" si="9"/>
        <v>1716.0570913559586</v>
      </c>
      <c r="I58" s="399">
        <f t="shared" si="9"/>
        <v>1773.3678762866264</v>
      </c>
      <c r="J58" s="385" t="s">
        <v>265</v>
      </c>
      <c r="K58" s="386">
        <f t="shared" si="10"/>
        <v>4.5518710806401064</v>
      </c>
      <c r="L58" s="386">
        <f t="shared" si="10"/>
        <v>2.7577153725124641</v>
      </c>
      <c r="M58" s="386">
        <f t="shared" si="10"/>
        <v>1.9999027869916606</v>
      </c>
      <c r="N58" s="386">
        <f t="shared" si="10"/>
        <v>1.397871891980021</v>
      </c>
      <c r="O58" s="386">
        <f t="shared" si="10"/>
        <v>1.2718878773367048</v>
      </c>
    </row>
    <row r="59" spans="1:15" x14ac:dyDescent="0.25">
      <c r="A59" s="350" t="s">
        <v>254</v>
      </c>
      <c r="B59" s="347"/>
      <c r="C59" s="145">
        <v>5</v>
      </c>
      <c r="D59" s="385" t="s">
        <v>265</v>
      </c>
      <c r="E59" s="399">
        <f t="shared" si="9"/>
        <v>669.97491755316889</v>
      </c>
      <c r="F59" s="399">
        <f t="shared" si="9"/>
        <v>798.50713613939752</v>
      </c>
      <c r="G59" s="399">
        <f t="shared" si="9"/>
        <v>843.46960811577958</v>
      </c>
      <c r="H59" s="399">
        <f t="shared" si="9"/>
        <v>1166.0079404263433</v>
      </c>
      <c r="I59" s="399">
        <f t="shared" si="9"/>
        <v>1249.432069547539</v>
      </c>
      <c r="J59" s="385" t="s">
        <v>265</v>
      </c>
      <c r="K59" s="386">
        <f t="shared" si="10"/>
        <v>0.98714905420678367</v>
      </c>
      <c r="L59" s="386">
        <f t="shared" si="10"/>
        <v>0.94065391824854772</v>
      </c>
      <c r="M59" s="386">
        <f t="shared" si="10"/>
        <v>0.85441810386112693</v>
      </c>
      <c r="N59" s="386">
        <f t="shared" si="10"/>
        <v>0.94981089729339718</v>
      </c>
      <c r="O59" s="386">
        <f t="shared" si="10"/>
        <v>0.89611271528208059</v>
      </c>
    </row>
    <row r="60" spans="1:15" x14ac:dyDescent="0.25">
      <c r="A60" s="350" t="s">
        <v>255</v>
      </c>
      <c r="B60" s="347"/>
      <c r="C60" s="145">
        <v>6</v>
      </c>
      <c r="D60" s="385" t="s">
        <v>265</v>
      </c>
      <c r="E60" s="399">
        <f t="shared" si="9"/>
        <v>2226.7249800943255</v>
      </c>
      <c r="F60" s="399">
        <f t="shared" si="9"/>
        <v>1804.054084312746</v>
      </c>
      <c r="G60" s="399">
        <f t="shared" si="9"/>
        <v>1248.0788363584006</v>
      </c>
      <c r="H60" s="399">
        <f t="shared" si="9"/>
        <v>1841.0136237970025</v>
      </c>
      <c r="I60" s="399">
        <f t="shared" si="9"/>
        <v>1982.0486900093076</v>
      </c>
      <c r="J60" s="385" t="s">
        <v>265</v>
      </c>
      <c r="K60" s="386">
        <f t="shared" si="10"/>
        <v>3.2808832099364253</v>
      </c>
      <c r="L60" s="386">
        <f t="shared" si="10"/>
        <v>2.1252039791975412</v>
      </c>
      <c r="M60" s="386">
        <f t="shared" si="10"/>
        <v>1.2642792847186601</v>
      </c>
      <c r="N60" s="386">
        <f t="shared" si="10"/>
        <v>1.4996594288274143</v>
      </c>
      <c r="O60" s="386">
        <f t="shared" si="10"/>
        <v>1.4215571031954788</v>
      </c>
    </row>
    <row r="61" spans="1:15" x14ac:dyDescent="0.25">
      <c r="A61" s="350" t="s">
        <v>256</v>
      </c>
      <c r="B61" s="347"/>
      <c r="C61" s="145">
        <v>7</v>
      </c>
      <c r="D61" s="385" t="s">
        <v>265</v>
      </c>
      <c r="E61" s="399">
        <f t="shared" si="9"/>
        <v>2118.1411213549241</v>
      </c>
      <c r="F61" s="399">
        <f t="shared" si="9"/>
        <v>2283.6905849020409</v>
      </c>
      <c r="G61" s="399">
        <f t="shared" si="9"/>
        <v>2439.5301609195176</v>
      </c>
      <c r="H61" s="399">
        <f t="shared" si="9"/>
        <v>2888.1058806039596</v>
      </c>
      <c r="I61" s="399">
        <f t="shared" si="9"/>
        <v>2911.2982107153807</v>
      </c>
      <c r="J61" s="385" t="s">
        <v>265</v>
      </c>
      <c r="K61" s="386">
        <f t="shared" si="10"/>
        <v>3.1208944541660024</v>
      </c>
      <c r="L61" s="386">
        <f t="shared" si="10"/>
        <v>2.6902232923569165</v>
      </c>
      <c r="M61" s="386">
        <f t="shared" si="10"/>
        <v>2.4711960150658685</v>
      </c>
      <c r="N61" s="386">
        <f t="shared" si="10"/>
        <v>2.3526035654026223</v>
      </c>
      <c r="O61" s="386">
        <f t="shared" si="10"/>
        <v>2.0880297602292011</v>
      </c>
    </row>
    <row r="62" spans="1:15" s="402" customFormat="1" x14ac:dyDescent="0.25">
      <c r="A62" s="356" t="s">
        <v>258</v>
      </c>
      <c r="B62" s="357"/>
      <c r="C62" s="358"/>
      <c r="D62" s="388"/>
      <c r="E62" s="400"/>
      <c r="F62" s="400"/>
      <c r="G62" s="400"/>
      <c r="H62" s="400"/>
      <c r="I62" s="400"/>
      <c r="J62" s="388"/>
      <c r="K62" s="401"/>
      <c r="L62" s="401"/>
      <c r="M62" s="401"/>
      <c r="N62" s="401"/>
      <c r="O62" s="401"/>
    </row>
    <row r="63" spans="1:15" s="402" customFormat="1" x14ac:dyDescent="0.25">
      <c r="A63" s="362" t="s">
        <v>259</v>
      </c>
      <c r="B63" s="363"/>
      <c r="C63" s="364"/>
      <c r="D63" s="390" t="s">
        <v>265</v>
      </c>
      <c r="E63" s="403">
        <f>(E37*1000)/(E50*1000)</f>
        <v>678.6968135136616</v>
      </c>
      <c r="F63" s="403">
        <f>(F37*1000)/(F50*1000)</f>
        <v>848.88514324819835</v>
      </c>
      <c r="G63" s="403">
        <f>(G37*1000)/(G50*1000)</f>
        <v>987.18602087681552</v>
      </c>
      <c r="H63" s="403">
        <f>(H37*1000)/(H50*1000)</f>
        <v>1227.6211441130295</v>
      </c>
      <c r="I63" s="403">
        <f>(I37*1000)/(I50*1000)</f>
        <v>1394.2800366963208</v>
      </c>
      <c r="J63" s="390" t="s">
        <v>265</v>
      </c>
      <c r="K63" s="404">
        <f>+E63/E$63</f>
        <v>1</v>
      </c>
      <c r="L63" s="404">
        <f>+F63/F$63</f>
        <v>1</v>
      </c>
      <c r="M63" s="404">
        <f>+G63/G$63</f>
        <v>1</v>
      </c>
      <c r="N63" s="404">
        <f>+H63/H$63</f>
        <v>1</v>
      </c>
      <c r="O63" s="404">
        <f>+I63/I$63</f>
        <v>1</v>
      </c>
    </row>
    <row r="64" spans="1:15" x14ac:dyDescent="0.25">
      <c r="A64" s="405"/>
      <c r="B64" s="405"/>
      <c r="C64" s="405"/>
      <c r="D64" s="406"/>
      <c r="E64" s="407"/>
      <c r="F64" s="407"/>
      <c r="G64" s="407"/>
      <c r="H64" s="407"/>
      <c r="I64" s="407"/>
      <c r="J64" s="406"/>
      <c r="K64" s="408"/>
      <c r="L64" s="408"/>
      <c r="M64" s="408"/>
      <c r="N64" s="408"/>
      <c r="O64" s="408"/>
    </row>
    <row r="65" spans="1:15" x14ac:dyDescent="0.25">
      <c r="D65" s="409"/>
      <c r="E65" s="409"/>
      <c r="F65" s="409"/>
      <c r="G65" s="409"/>
      <c r="H65" s="409"/>
      <c r="J65" s="410">
        <v>22</v>
      </c>
      <c r="K65" s="410">
        <v>9</v>
      </c>
      <c r="L65" s="410">
        <v>5</v>
      </c>
      <c r="M65" s="410">
        <v>5</v>
      </c>
      <c r="N65" s="410">
        <v>3</v>
      </c>
      <c r="O65" s="411" t="s">
        <v>268</v>
      </c>
    </row>
    <row r="66" spans="1:15" s="330" customFormat="1" ht="28.05" customHeight="1" x14ac:dyDescent="0.25">
      <c r="A66" s="321" t="s">
        <v>246</v>
      </c>
      <c r="B66" s="322"/>
      <c r="C66" s="367"/>
      <c r="D66" s="412" t="s">
        <v>269</v>
      </c>
      <c r="E66" s="412"/>
      <c r="F66" s="412"/>
      <c r="G66" s="412"/>
      <c r="H66" s="412"/>
      <c r="I66" s="412"/>
      <c r="J66" s="413" t="s">
        <v>270</v>
      </c>
      <c r="K66" s="414"/>
      <c r="L66" s="414"/>
      <c r="M66" s="414"/>
      <c r="N66" s="415"/>
    </row>
    <row r="67" spans="1:15" x14ac:dyDescent="0.25">
      <c r="A67" s="331"/>
      <c r="B67" s="332"/>
      <c r="C67" s="416"/>
      <c r="D67" s="417" t="s">
        <v>250</v>
      </c>
      <c r="E67" s="417"/>
      <c r="F67" s="417"/>
      <c r="G67" s="417"/>
      <c r="H67" s="417"/>
      <c r="I67" s="417"/>
      <c r="J67" s="417" t="s">
        <v>250</v>
      </c>
      <c r="K67" s="417"/>
      <c r="L67" s="417"/>
      <c r="M67" s="417"/>
      <c r="N67" s="417"/>
    </row>
    <row r="68" spans="1:15" ht="24" x14ac:dyDescent="0.25">
      <c r="A68" s="340"/>
      <c r="B68" s="341"/>
      <c r="C68" s="342"/>
      <c r="D68" s="342"/>
      <c r="E68" s="382">
        <v>1991</v>
      </c>
      <c r="F68" s="382">
        <v>2000</v>
      </c>
      <c r="G68" s="382">
        <v>2005</v>
      </c>
      <c r="H68" s="382">
        <v>2010</v>
      </c>
      <c r="I68" s="382">
        <v>2013</v>
      </c>
      <c r="J68" s="418" t="s">
        <v>271</v>
      </c>
      <c r="K68" s="418" t="s">
        <v>28</v>
      </c>
      <c r="L68" s="418" t="s">
        <v>272</v>
      </c>
      <c r="M68" s="418" t="s">
        <v>273</v>
      </c>
      <c r="N68" s="418" t="s">
        <v>274</v>
      </c>
    </row>
    <row r="69" spans="1:15" x14ac:dyDescent="0.25">
      <c r="A69" s="346" t="s">
        <v>3</v>
      </c>
      <c r="B69" s="347"/>
      <c r="C69" s="145">
        <v>1</v>
      </c>
      <c r="D69" s="419"/>
      <c r="E69" s="420">
        <f t="shared" ref="E69:I75" si="11">(E55/$E55)*100</f>
        <v>100</v>
      </c>
      <c r="F69" s="421">
        <f t="shared" si="11"/>
        <v>112.54622971694188</v>
      </c>
      <c r="G69" s="421">
        <f t="shared" si="11"/>
        <v>141.26150582893803</v>
      </c>
      <c r="H69" s="421">
        <f t="shared" si="11"/>
        <v>171.6428904049082</v>
      </c>
      <c r="I69" s="421">
        <f t="shared" si="11"/>
        <v>190.84144268992131</v>
      </c>
      <c r="J69" s="422">
        <f t="shared" ref="J69:J75" si="12">EXP(LN(I55/E55)/J$65)-1</f>
        <v>2.9811766208911239E-2</v>
      </c>
      <c r="K69" s="422">
        <f t="shared" ref="K69:N75" si="13">EXP(LN(F55/E55)/K$65)-1</f>
        <v>1.3219265590831863E-2</v>
      </c>
      <c r="L69" s="422">
        <f t="shared" si="13"/>
        <v>4.6498417972137496E-2</v>
      </c>
      <c r="M69" s="422">
        <f t="shared" si="13"/>
        <v>3.9729574893726083E-2</v>
      </c>
      <c r="N69" s="422">
        <f t="shared" si="13"/>
        <v>3.5974241521142591E-2</v>
      </c>
    </row>
    <row r="70" spans="1:15" x14ac:dyDescent="0.25">
      <c r="A70" s="350" t="s">
        <v>251</v>
      </c>
      <c r="B70" s="347"/>
      <c r="C70" s="145">
        <v>2</v>
      </c>
      <c r="D70" s="419"/>
      <c r="E70" s="420">
        <f t="shared" si="11"/>
        <v>100</v>
      </c>
      <c r="F70" s="421">
        <f t="shared" si="11"/>
        <v>117.67312983399725</v>
      </c>
      <c r="G70" s="421">
        <f t="shared" si="11"/>
        <v>441.2740957912896</v>
      </c>
      <c r="H70" s="421">
        <f t="shared" si="11"/>
        <v>386.79333449107736</v>
      </c>
      <c r="I70" s="421">
        <f t="shared" si="11"/>
        <v>455.40750596027573</v>
      </c>
      <c r="J70" s="422">
        <f t="shared" si="12"/>
        <v>7.1339903519086034E-2</v>
      </c>
      <c r="K70" s="422">
        <f t="shared" si="13"/>
        <v>1.8246752989080628E-2</v>
      </c>
      <c r="L70" s="422">
        <f t="shared" si="13"/>
        <v>0.30258545905495415</v>
      </c>
      <c r="M70" s="422">
        <f t="shared" si="13"/>
        <v>-2.6010871161706417E-2</v>
      </c>
      <c r="N70" s="422">
        <f t="shared" si="13"/>
        <v>5.594281871879514E-2</v>
      </c>
    </row>
    <row r="71" spans="1:15" x14ac:dyDescent="0.25">
      <c r="A71" s="350" t="s">
        <v>252</v>
      </c>
      <c r="B71" s="347"/>
      <c r="C71" s="145">
        <v>3</v>
      </c>
      <c r="D71" s="419"/>
      <c r="E71" s="420">
        <f t="shared" si="11"/>
        <v>100</v>
      </c>
      <c r="F71" s="421">
        <f t="shared" si="11"/>
        <v>232.5941922849363</v>
      </c>
      <c r="G71" s="421">
        <f t="shared" si="11"/>
        <v>184.70729710877197</v>
      </c>
      <c r="H71" s="421">
        <f t="shared" si="11"/>
        <v>223.86474428339147</v>
      </c>
      <c r="I71" s="421">
        <f t="shared" si="11"/>
        <v>285.38325287754731</v>
      </c>
      <c r="J71" s="422">
        <f t="shared" si="12"/>
        <v>4.8820807520038922E-2</v>
      </c>
      <c r="K71" s="422">
        <f t="shared" si="13"/>
        <v>9.8330913527916231E-2</v>
      </c>
      <c r="L71" s="422">
        <f t="shared" si="13"/>
        <v>-4.5057906438498496E-2</v>
      </c>
      <c r="M71" s="422">
        <f t="shared" si="13"/>
        <v>3.9202852218150452E-2</v>
      </c>
      <c r="N71" s="422">
        <f t="shared" si="13"/>
        <v>8.4295345485339457E-2</v>
      </c>
    </row>
    <row r="72" spans="1:15" x14ac:dyDescent="0.25">
      <c r="A72" s="350" t="s">
        <v>253</v>
      </c>
      <c r="B72" s="347"/>
      <c r="C72" s="145">
        <v>4</v>
      </c>
      <c r="D72" s="419"/>
      <c r="E72" s="420">
        <f t="shared" si="11"/>
        <v>100</v>
      </c>
      <c r="F72" s="421">
        <f t="shared" si="11"/>
        <v>75.77616278809225</v>
      </c>
      <c r="G72" s="421">
        <f t="shared" si="11"/>
        <v>63.906071203333781</v>
      </c>
      <c r="H72" s="421">
        <f t="shared" si="11"/>
        <v>55.547685599543229</v>
      </c>
      <c r="I72" s="421">
        <f t="shared" si="11"/>
        <v>57.402799557480556</v>
      </c>
      <c r="J72" s="422">
        <f t="shared" si="12"/>
        <v>-2.4915141854427114E-2</v>
      </c>
      <c r="K72" s="422">
        <f t="shared" si="13"/>
        <v>-3.0350597070376684E-2</v>
      </c>
      <c r="L72" s="422">
        <f t="shared" si="13"/>
        <v>-3.349990307043671E-2</v>
      </c>
      <c r="M72" s="422">
        <f t="shared" si="13"/>
        <v>-2.7645183136845941E-2</v>
      </c>
      <c r="N72" s="422">
        <f t="shared" si="13"/>
        <v>1.1010582851707085E-2</v>
      </c>
    </row>
    <row r="73" spans="1:15" x14ac:dyDescent="0.25">
      <c r="A73" s="350" t="s">
        <v>254</v>
      </c>
      <c r="B73" s="347"/>
      <c r="C73" s="145">
        <v>5</v>
      </c>
      <c r="D73" s="419"/>
      <c r="E73" s="420">
        <f t="shared" si="11"/>
        <v>100</v>
      </c>
      <c r="F73" s="421">
        <f t="shared" si="11"/>
        <v>119.18463142704567</v>
      </c>
      <c r="G73" s="421">
        <f t="shared" si="11"/>
        <v>125.89569937875207</v>
      </c>
      <c r="H73" s="421">
        <f t="shared" si="11"/>
        <v>174.03755123919387</v>
      </c>
      <c r="I73" s="421">
        <f t="shared" si="11"/>
        <v>186.48937994732984</v>
      </c>
      <c r="J73" s="422">
        <f t="shared" si="12"/>
        <v>2.8732497430856929E-2</v>
      </c>
      <c r="K73" s="422">
        <f t="shared" si="13"/>
        <v>1.9691778062579157E-2</v>
      </c>
      <c r="L73" s="422">
        <f t="shared" si="13"/>
        <v>1.1016229897761409E-2</v>
      </c>
      <c r="M73" s="422">
        <f t="shared" si="13"/>
        <v>6.690662976531736E-2</v>
      </c>
      <c r="N73" s="422">
        <f t="shared" si="13"/>
        <v>2.3301742510356549E-2</v>
      </c>
    </row>
    <row r="74" spans="1:15" x14ac:dyDescent="0.25">
      <c r="A74" s="350" t="s">
        <v>255</v>
      </c>
      <c r="B74" s="347"/>
      <c r="C74" s="145">
        <v>6</v>
      </c>
      <c r="D74" s="419"/>
      <c r="E74" s="420">
        <f t="shared" si="11"/>
        <v>100</v>
      </c>
      <c r="F74" s="421">
        <f t="shared" si="11"/>
        <v>81.018271247683444</v>
      </c>
      <c r="G74" s="421">
        <f t="shared" si="11"/>
        <v>56.04997687256067</v>
      </c>
      <c r="H74" s="421">
        <f t="shared" si="11"/>
        <v>82.678087336991922</v>
      </c>
      <c r="I74" s="421">
        <f t="shared" si="11"/>
        <v>89.011831623919122</v>
      </c>
      <c r="J74" s="422">
        <f t="shared" si="12"/>
        <v>-5.2769769216265416E-3</v>
      </c>
      <c r="K74" s="422">
        <f t="shared" si="13"/>
        <v>-2.3116998876490102E-2</v>
      </c>
      <c r="L74" s="422">
        <f t="shared" si="13"/>
        <v>-7.1036836434027029E-2</v>
      </c>
      <c r="M74" s="422">
        <f t="shared" si="13"/>
        <v>8.0843951843729611E-2</v>
      </c>
      <c r="N74" s="422">
        <f t="shared" si="13"/>
        <v>2.4910098287047155E-2</v>
      </c>
    </row>
    <row r="75" spans="1:15" x14ac:dyDescent="0.25">
      <c r="A75" s="350" t="s">
        <v>256</v>
      </c>
      <c r="B75" s="347"/>
      <c r="C75" s="145">
        <v>7</v>
      </c>
      <c r="D75" s="419"/>
      <c r="E75" s="420">
        <f t="shared" si="11"/>
        <v>100</v>
      </c>
      <c r="F75" s="421">
        <f t="shared" si="11"/>
        <v>107.81579007546102</v>
      </c>
      <c r="G75" s="421">
        <f t="shared" si="11"/>
        <v>115.17316463593363</v>
      </c>
      <c r="H75" s="421">
        <f t="shared" si="11"/>
        <v>136.35096601856762</v>
      </c>
      <c r="I75" s="421">
        <f t="shared" si="11"/>
        <v>137.44590392792588</v>
      </c>
      <c r="J75" s="422">
        <f t="shared" si="12"/>
        <v>1.4562295047840568E-2</v>
      </c>
      <c r="K75" s="422">
        <f t="shared" si="13"/>
        <v>8.3966039867049425E-3</v>
      </c>
      <c r="L75" s="422">
        <f t="shared" si="13"/>
        <v>1.3290068592898274E-2</v>
      </c>
      <c r="M75" s="422">
        <f t="shared" si="13"/>
        <v>3.4335388527455324E-2</v>
      </c>
      <c r="N75" s="422">
        <f t="shared" si="13"/>
        <v>2.6696303351325668E-3</v>
      </c>
    </row>
    <row r="76" spans="1:15" s="402" customFormat="1" x14ac:dyDescent="0.25">
      <c r="A76" s="356" t="s">
        <v>258</v>
      </c>
      <c r="B76" s="357"/>
      <c r="C76" s="358"/>
      <c r="D76" s="423"/>
      <c r="E76" s="424"/>
      <c r="F76" s="401"/>
      <c r="G76" s="401"/>
      <c r="H76" s="401"/>
      <c r="I76" s="401"/>
      <c r="J76" s="424"/>
      <c r="K76" s="425"/>
      <c r="L76" s="425"/>
      <c r="M76" s="425"/>
      <c r="N76" s="425"/>
    </row>
    <row r="77" spans="1:15" s="402" customFormat="1" x14ac:dyDescent="0.25">
      <c r="A77" s="362" t="s">
        <v>259</v>
      </c>
      <c r="B77" s="363"/>
      <c r="C77" s="364"/>
      <c r="D77" s="426"/>
      <c r="E77" s="427">
        <f>(E63/$E63)*100</f>
        <v>100</v>
      </c>
      <c r="F77" s="428">
        <f>(F63/$E63)*100</f>
        <v>125.07575199203598</v>
      </c>
      <c r="G77" s="428">
        <f>(G63/$E63)*100</f>
        <v>145.45316866394046</v>
      </c>
      <c r="H77" s="428">
        <f>(H63/$E63)*100</f>
        <v>180.87916720244311</v>
      </c>
      <c r="I77" s="428">
        <f>(I63/$E63)*100</f>
        <v>205.4348877045752</v>
      </c>
      <c r="J77" s="429">
        <f>EXP(LN(I63/E63)/J$65)-1</f>
        <v>3.3266772252849464E-2</v>
      </c>
      <c r="K77" s="429">
        <f>EXP(LN(F63/E63)/K$65)-1</f>
        <v>2.5172655333457916E-2</v>
      </c>
      <c r="L77" s="429">
        <f>EXP(LN(G63/F63)/L$65)-1</f>
        <v>3.0647164572156438E-2</v>
      </c>
      <c r="M77" s="429">
        <f>EXP(LN(H63/G63)/M$65)-1</f>
        <v>4.4559233977980117E-2</v>
      </c>
      <c r="N77" s="429">
        <f>EXP(LN(I63/H63)/N$65)-1</f>
        <v>4.3346466934030214E-2</v>
      </c>
    </row>
    <row r="78" spans="1:15" x14ac:dyDescent="0.25">
      <c r="I78" s="318" t="s">
        <v>275</v>
      </c>
      <c r="J78" s="430">
        <f>+I63-J101</f>
        <v>2.0463630789890885E-12</v>
      </c>
      <c r="K78" s="430">
        <f>+F63-K88</f>
        <v>0</v>
      </c>
      <c r="L78" s="430">
        <f>+G63-L93</f>
        <v>0</v>
      </c>
      <c r="M78" s="430">
        <f>+H63-M98</f>
        <v>0</v>
      </c>
      <c r="N78" s="430">
        <f>+I63-N101</f>
        <v>0</v>
      </c>
    </row>
    <row r="79" spans="1:15" hidden="1" x14ac:dyDescent="0.25">
      <c r="I79" s="316">
        <v>1991</v>
      </c>
      <c r="J79" s="316"/>
      <c r="K79" s="316"/>
      <c r="L79" s="317"/>
      <c r="M79" s="316"/>
      <c r="N79" s="316"/>
    </row>
    <row r="80" spans="1:15" hidden="1" x14ac:dyDescent="0.25">
      <c r="I80" s="316">
        <f>+I79+1</f>
        <v>1992</v>
      </c>
      <c r="J80" s="431">
        <f>+E63*(1+J77)</f>
        <v>701.27486583755524</v>
      </c>
      <c r="K80" s="431">
        <f>+E63*(1+K77)</f>
        <v>695.78141447615712</v>
      </c>
      <c r="L80" s="317"/>
      <c r="M80" s="316"/>
      <c r="N80" s="316"/>
    </row>
    <row r="81" spans="9:14" hidden="1" x14ac:dyDescent="0.25">
      <c r="I81" s="316">
        <f t="shared" ref="I81:I101" si="14">+I80+1</f>
        <v>1993</v>
      </c>
      <c r="J81" s="431">
        <f>+J80*(1+$J$77)</f>
        <v>724.6040170860208</v>
      </c>
      <c r="K81" s="431">
        <f>+K80*(1+$K$77)</f>
        <v>713.29608021019123</v>
      </c>
      <c r="L81" s="317"/>
      <c r="M81" s="316"/>
      <c r="N81" s="316"/>
    </row>
    <row r="82" spans="9:14" hidden="1" x14ac:dyDescent="0.25">
      <c r="I82" s="316">
        <f t="shared" si="14"/>
        <v>1994</v>
      </c>
      <c r="J82" s="431">
        <f t="shared" ref="J82:J101" si="15">+J81*(1+$J$77)</f>
        <v>748.70925389592128</v>
      </c>
      <c r="K82" s="431">
        <f t="shared" ref="K82:K88" si="16">+K81*(1+$K$77)</f>
        <v>731.25163658802899</v>
      </c>
      <c r="L82" s="317"/>
      <c r="M82" s="316"/>
      <c r="N82" s="316"/>
    </row>
    <row r="83" spans="9:14" hidden="1" x14ac:dyDescent="0.25">
      <c r="I83" s="316">
        <f t="shared" si="14"/>
        <v>1995</v>
      </c>
      <c r="J83" s="431">
        <f t="shared" si="15"/>
        <v>773.61639412887769</v>
      </c>
      <c r="K83" s="431">
        <f t="shared" si="16"/>
        <v>749.65918199788644</v>
      </c>
      <c r="L83" s="317"/>
      <c r="M83" s="316"/>
      <c r="N83" s="316"/>
    </row>
    <row r="84" spans="9:14" hidden="1" x14ac:dyDescent="0.25">
      <c r="I84" s="316">
        <f t="shared" si="14"/>
        <v>1996</v>
      </c>
      <c r="J84" s="431">
        <f t="shared" si="15"/>
        <v>799.35211452343367</v>
      </c>
      <c r="K84" s="431">
        <f t="shared" si="16"/>
        <v>768.53009420388128</v>
      </c>
      <c r="L84" s="317"/>
      <c r="M84" s="316"/>
      <c r="N84" s="316"/>
    </row>
    <row r="85" spans="9:14" hidden="1" x14ac:dyDescent="0.25">
      <c r="I85" s="316">
        <f t="shared" si="14"/>
        <v>1997</v>
      </c>
      <c r="J85" s="431">
        <f t="shared" si="15"/>
        <v>825.94397926711838</v>
      </c>
      <c r="K85" s="431">
        <f t="shared" si="16"/>
        <v>787.8760373786655</v>
      </c>
      <c r="L85" s="317"/>
      <c r="M85" s="316"/>
      <c r="N85" s="316"/>
    </row>
    <row r="86" spans="9:14" hidden="1" x14ac:dyDescent="0.25">
      <c r="I86" s="316">
        <f t="shared" si="14"/>
        <v>1998</v>
      </c>
      <c r="J86" s="431">
        <f t="shared" si="15"/>
        <v>853.42046951900977</v>
      </c>
      <c r="K86" s="431">
        <f t="shared" si="16"/>
        <v>807.70896931308926</v>
      </c>
      <c r="L86" s="317"/>
      <c r="M86" s="316"/>
      <c r="N86" s="316"/>
    </row>
    <row r="87" spans="9:14" hidden="1" x14ac:dyDescent="0.25">
      <c r="I87" s="316">
        <f t="shared" si="14"/>
        <v>1999</v>
      </c>
      <c r="J87" s="431">
        <f t="shared" si="15"/>
        <v>881.81101391441848</v>
      </c>
      <c r="K87" s="431">
        <f t="shared" si="16"/>
        <v>828.04114880735017</v>
      </c>
      <c r="L87" s="317"/>
      <c r="M87" s="316"/>
      <c r="N87" s="316"/>
    </row>
    <row r="88" spans="9:14" hidden="1" x14ac:dyDescent="0.25">
      <c r="I88" s="316">
        <f t="shared" si="14"/>
        <v>2000</v>
      </c>
      <c r="J88" s="431">
        <f t="shared" si="15"/>
        <v>911.14602008436373</v>
      </c>
      <c r="K88" s="431">
        <f t="shared" si="16"/>
        <v>848.88514324819812</v>
      </c>
      <c r="L88" s="430"/>
      <c r="M88" s="316"/>
      <c r="N88" s="316"/>
    </row>
    <row r="89" spans="9:14" hidden="1" x14ac:dyDescent="0.25">
      <c r="I89" s="316">
        <f t="shared" si="14"/>
        <v>2001</v>
      </c>
      <c r="J89" s="431">
        <f t="shared" si="15"/>
        <v>941.45690722360041</v>
      </c>
      <c r="K89" s="316"/>
      <c r="L89" s="431">
        <f>+F63*(1+L77)</f>
        <v>874.90106593618452</v>
      </c>
      <c r="M89" s="316"/>
      <c r="N89" s="316"/>
    </row>
    <row r="90" spans="9:14" hidden="1" x14ac:dyDescent="0.25">
      <c r="I90" s="316">
        <f t="shared" si="14"/>
        <v>2002</v>
      </c>
      <c r="J90" s="431">
        <f t="shared" si="15"/>
        <v>972.77613974207998</v>
      </c>
      <c r="K90" s="316"/>
      <c r="L90" s="431">
        <f>+L89*(1+$L$77)</f>
        <v>901.71430288828583</v>
      </c>
      <c r="M90" s="316"/>
      <c r="N90" s="316"/>
    </row>
    <row r="91" spans="9:14" hidden="1" x14ac:dyDescent="0.25">
      <c r="I91" s="316">
        <f t="shared" si="14"/>
        <v>2003</v>
      </c>
      <c r="J91" s="431">
        <f t="shared" si="15"/>
        <v>1005.1372620358858</v>
      </c>
      <c r="K91" s="316"/>
      <c r="L91" s="431">
        <f>+L90*(1+$L$77)</f>
        <v>929.34928952597045</v>
      </c>
      <c r="M91" s="316"/>
      <c r="N91" s="316"/>
    </row>
    <row r="92" spans="9:14" hidden="1" x14ac:dyDescent="0.25">
      <c r="I92" s="316">
        <f t="shared" si="14"/>
        <v>2004</v>
      </c>
      <c r="J92" s="431">
        <f t="shared" si="15"/>
        <v>1038.5749344148862</v>
      </c>
      <c r="K92" s="316"/>
      <c r="L92" s="431">
        <f>+L91*(1+$L$77)</f>
        <v>957.83121014708956</v>
      </c>
      <c r="M92" s="316"/>
      <c r="N92" s="316"/>
    </row>
    <row r="93" spans="9:14" hidden="1" x14ac:dyDescent="0.25">
      <c r="I93" s="316">
        <f t="shared" si="14"/>
        <v>2005</v>
      </c>
      <c r="J93" s="431">
        <f t="shared" si="15"/>
        <v>1073.1249702255843</v>
      </c>
      <c r="K93" s="316"/>
      <c r="L93" s="431">
        <f>+L92*(1+$L$77)</f>
        <v>987.18602087681518</v>
      </c>
      <c r="M93" s="430"/>
      <c r="N93" s="316"/>
    </row>
    <row r="94" spans="9:14" hidden="1" x14ac:dyDescent="0.25">
      <c r="I94" s="316">
        <f t="shared" si="14"/>
        <v>2006</v>
      </c>
      <c r="J94" s="431">
        <f t="shared" si="15"/>
        <v>1108.8243742089246</v>
      </c>
      <c r="K94" s="316"/>
      <c r="L94" s="317"/>
      <c r="M94" s="431">
        <f>+G63*(1+M77)</f>
        <v>1031.1742737608567</v>
      </c>
      <c r="N94" s="431"/>
    </row>
    <row r="95" spans="9:14" hidden="1" x14ac:dyDescent="0.25">
      <c r="I95" s="316">
        <f t="shared" si="14"/>
        <v>2007</v>
      </c>
      <c r="J95" s="431">
        <f t="shared" si="15"/>
        <v>1145.7113821341413</v>
      </c>
      <c r="K95" s="316"/>
      <c r="L95" s="317"/>
      <c r="M95" s="431">
        <f>+M94*(1+$M$77)</f>
        <v>1077.1226094974404</v>
      </c>
      <c r="N95" s="431"/>
    </row>
    <row r="96" spans="9:14" hidden="1" x14ac:dyDescent="0.25">
      <c r="I96" s="316">
        <f t="shared" si="14"/>
        <v>2008</v>
      </c>
      <c r="J96" s="431">
        <f t="shared" si="15"/>
        <v>1183.8255017510951</v>
      </c>
      <c r="K96" s="316"/>
      <c r="L96" s="317"/>
      <c r="M96" s="431">
        <f>+M95*(1+$M$77)</f>
        <v>1125.1183678770094</v>
      </c>
      <c r="N96" s="431"/>
    </row>
    <row r="97" spans="9:14" hidden="1" x14ac:dyDescent="0.25">
      <c r="I97" s="316">
        <f t="shared" si="14"/>
        <v>2009</v>
      </c>
      <c r="J97" s="431">
        <f t="shared" si="15"/>
        <v>1223.2075551049641</v>
      </c>
      <c r="K97" s="316"/>
      <c r="L97" s="317"/>
      <c r="M97" s="431">
        <f>+M96*(1+$M$77)</f>
        <v>1175.2527804841641</v>
      </c>
      <c r="N97" s="431"/>
    </row>
    <row r="98" spans="9:14" hidden="1" x14ac:dyDescent="0.25">
      <c r="I98" s="316">
        <f t="shared" si="14"/>
        <v>2010</v>
      </c>
      <c r="J98" s="431">
        <f t="shared" si="15"/>
        <v>1263.8997222586056</v>
      </c>
      <c r="K98" s="316"/>
      <c r="L98" s="317"/>
      <c r="M98" s="431">
        <f>+M97*(1+$M$77)</f>
        <v>1227.6211441130297</v>
      </c>
      <c r="N98" s="431"/>
    </row>
    <row r="99" spans="9:14" hidden="1" x14ac:dyDescent="0.25">
      <c r="I99" s="316">
        <f t="shared" si="14"/>
        <v>2011</v>
      </c>
      <c r="J99" s="431">
        <f t="shared" si="15"/>
        <v>1305.9455864694223</v>
      </c>
      <c r="K99" s="316"/>
      <c r="L99" s="317"/>
      <c r="M99" s="431"/>
      <c r="N99" s="431">
        <f>+H63*(1+N77)</f>
        <v>1280.8341834438413</v>
      </c>
    </row>
    <row r="100" spans="9:14" hidden="1" x14ac:dyDescent="0.25">
      <c r="I100" s="316">
        <f t="shared" si="14"/>
        <v>2012</v>
      </c>
      <c r="J100" s="431">
        <f t="shared" si="15"/>
        <v>1349.3901808691146</v>
      </c>
      <c r="K100" s="316"/>
      <c r="L100" s="317"/>
      <c r="M100" s="431"/>
      <c r="N100" s="431">
        <f>+N99*(1+$N$77)</f>
        <v>1336.3538200244654</v>
      </c>
    </row>
    <row r="101" spans="9:14" hidden="1" x14ac:dyDescent="0.25">
      <c r="I101" s="316">
        <f t="shared" si="14"/>
        <v>2013</v>
      </c>
      <c r="J101" s="431">
        <f t="shared" si="15"/>
        <v>1394.2800366963188</v>
      </c>
      <c r="K101" s="430"/>
      <c r="L101" s="317"/>
      <c r="M101" s="431"/>
      <c r="N101" s="431">
        <f>+N100*(1+$N$77)</f>
        <v>1394.2800366963208</v>
      </c>
    </row>
  </sheetData>
  <mergeCells count="82">
    <mergeCell ref="A76:B76"/>
    <mergeCell ref="A77:B77"/>
    <mergeCell ref="A70:B70"/>
    <mergeCell ref="A71:B71"/>
    <mergeCell ref="A72:B72"/>
    <mergeCell ref="A73:B73"/>
    <mergeCell ref="A74:B74"/>
    <mergeCell ref="A75:B75"/>
    <mergeCell ref="J66:N66"/>
    <mergeCell ref="A67:B67"/>
    <mergeCell ref="D67:I67"/>
    <mergeCell ref="J67:N67"/>
    <mergeCell ref="A68:B68"/>
    <mergeCell ref="A69:B69"/>
    <mergeCell ref="A60:B60"/>
    <mergeCell ref="A61:B61"/>
    <mergeCell ref="A62:B62"/>
    <mergeCell ref="A63:B63"/>
    <mergeCell ref="A66:B66"/>
    <mergeCell ref="D66:I66"/>
    <mergeCell ref="A54:B54"/>
    <mergeCell ref="A55:B55"/>
    <mergeCell ref="A56:B56"/>
    <mergeCell ref="A57:B57"/>
    <mergeCell ref="A58:B58"/>
    <mergeCell ref="A59:B59"/>
    <mergeCell ref="A49:B49"/>
    <mergeCell ref="A50:B50"/>
    <mergeCell ref="A52:B52"/>
    <mergeCell ref="D52:I52"/>
    <mergeCell ref="J52:O52"/>
    <mergeCell ref="A53:B53"/>
    <mergeCell ref="D53:I53"/>
    <mergeCell ref="J53:O53"/>
    <mergeCell ref="A43:B43"/>
    <mergeCell ref="A44:B44"/>
    <mergeCell ref="A45:B45"/>
    <mergeCell ref="A46:B46"/>
    <mergeCell ref="A47:B47"/>
    <mergeCell ref="A48:B48"/>
    <mergeCell ref="J39:O39"/>
    <mergeCell ref="A40:B40"/>
    <mergeCell ref="D40:I40"/>
    <mergeCell ref="J40:O40"/>
    <mergeCell ref="A41:B41"/>
    <mergeCell ref="A42:B42"/>
    <mergeCell ref="A34:B34"/>
    <mergeCell ref="A35:B35"/>
    <mergeCell ref="A36:B36"/>
    <mergeCell ref="A37:B37"/>
    <mergeCell ref="A39:B39"/>
    <mergeCell ref="D39:I39"/>
    <mergeCell ref="A28:B28"/>
    <mergeCell ref="A29:B29"/>
    <mergeCell ref="A30:B30"/>
    <mergeCell ref="A31:B31"/>
    <mergeCell ref="A32:B32"/>
    <mergeCell ref="A33:B33"/>
    <mergeCell ref="D25:I25"/>
    <mergeCell ref="J25:O25"/>
    <mergeCell ref="A26:B26"/>
    <mergeCell ref="D26:I26"/>
    <mergeCell ref="J26:O26"/>
    <mergeCell ref="A27:B27"/>
    <mergeCell ref="A19:B19"/>
    <mergeCell ref="A20:B20"/>
    <mergeCell ref="A21:B21"/>
    <mergeCell ref="A22:B22"/>
    <mergeCell ref="A23:B23"/>
    <mergeCell ref="A25:B25"/>
    <mergeCell ref="A13:B13"/>
    <mergeCell ref="A14:B14"/>
    <mergeCell ref="A15:B15"/>
    <mergeCell ref="A16:B16"/>
    <mergeCell ref="A17:B17"/>
    <mergeCell ref="A18:B18"/>
    <mergeCell ref="A11:B11"/>
    <mergeCell ref="D11:I11"/>
    <mergeCell ref="J11:O11"/>
    <mergeCell ref="A12:B12"/>
    <mergeCell ref="D12:I12"/>
    <mergeCell ref="J12:O12"/>
  </mergeCells>
  <hyperlinks>
    <hyperlink ref="D12" r:id="rId1"/>
    <hyperlink ref="D26" r:id="rId2"/>
    <hyperlink ref="D40:I40" r:id="rId3" display="http://www.ilo.org/global/research/global-reports/weso/2015/lang--en/index.htm"/>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P65"/>
  <sheetViews>
    <sheetView showGridLines="0" workbookViewId="0">
      <selection activeCell="A2" sqref="A2"/>
    </sheetView>
  </sheetViews>
  <sheetFormatPr defaultRowHeight="12" x14ac:dyDescent="0.25"/>
  <cols>
    <col min="1" max="1" width="42.28515625" customWidth="1"/>
    <col min="4" max="5" width="11.140625" bestFit="1" customWidth="1"/>
  </cols>
  <sheetData>
    <row r="1" spans="1:16" ht="14.4" x14ac:dyDescent="0.25">
      <c r="A1" s="75" t="s">
        <v>20</v>
      </c>
      <c r="B1" s="76"/>
      <c r="C1" s="76"/>
      <c r="D1" s="76"/>
      <c r="E1" s="76"/>
      <c r="F1" s="76"/>
      <c r="G1" s="76"/>
      <c r="H1" s="3"/>
      <c r="I1" s="3"/>
      <c r="J1" s="3"/>
      <c r="K1" s="7"/>
      <c r="L1" s="3"/>
      <c r="M1" s="3"/>
      <c r="N1" s="3"/>
      <c r="O1" s="3"/>
      <c r="P1" s="3"/>
    </row>
    <row r="2" spans="1:16" x14ac:dyDescent="0.25">
      <c r="A2" s="432" t="s">
        <v>290</v>
      </c>
      <c r="B2" s="76"/>
      <c r="C2" s="76"/>
      <c r="D2" s="76"/>
      <c r="E2" s="76"/>
      <c r="F2" s="76"/>
      <c r="G2" s="76"/>
      <c r="H2" s="3"/>
      <c r="I2" s="3"/>
      <c r="J2" s="3"/>
      <c r="K2" s="7"/>
      <c r="L2" s="3"/>
      <c r="M2" s="3"/>
      <c r="N2" s="3"/>
      <c r="O2" s="3"/>
      <c r="P2" s="3"/>
    </row>
    <row r="3" spans="1:16" x14ac:dyDescent="0.25">
      <c r="A3" s="433" t="s">
        <v>276</v>
      </c>
      <c r="B3" s="3"/>
      <c r="C3" s="3"/>
      <c r="D3" s="3"/>
      <c r="E3" s="3"/>
      <c r="F3" s="3"/>
      <c r="G3" s="3"/>
      <c r="H3" s="3"/>
      <c r="I3" s="3"/>
      <c r="J3" s="3"/>
      <c r="K3" s="7"/>
      <c r="L3" s="3"/>
      <c r="M3" s="3"/>
      <c r="N3" s="3"/>
      <c r="O3" s="3"/>
      <c r="P3" s="3"/>
    </row>
    <row r="4" spans="1:16" ht="30.6" x14ac:dyDescent="0.25">
      <c r="A4" s="434" t="s">
        <v>28</v>
      </c>
      <c r="B4" s="77" t="s">
        <v>277</v>
      </c>
      <c r="C4" s="259" t="s">
        <v>22</v>
      </c>
      <c r="D4" s="295" t="s">
        <v>278</v>
      </c>
      <c r="E4" s="296"/>
      <c r="F4" s="295" t="s">
        <v>279</v>
      </c>
      <c r="G4" s="296"/>
      <c r="H4" s="40"/>
      <c r="I4" s="40"/>
      <c r="J4" s="40"/>
      <c r="K4" s="79"/>
      <c r="L4" s="40"/>
      <c r="M4" s="40"/>
      <c r="N4" s="40"/>
      <c r="O4" s="40"/>
      <c r="P4" s="40"/>
    </row>
    <row r="5" spans="1:16" ht="24" x14ac:dyDescent="0.25">
      <c r="A5" s="435"/>
      <c r="B5" s="81" t="s">
        <v>28</v>
      </c>
      <c r="C5" s="82" t="s">
        <v>25</v>
      </c>
      <c r="D5" s="83" t="s">
        <v>15</v>
      </c>
      <c r="E5" s="83" t="s">
        <v>25</v>
      </c>
      <c r="F5" s="83" t="s">
        <v>15</v>
      </c>
      <c r="G5" s="83" t="s">
        <v>25</v>
      </c>
      <c r="H5" s="11"/>
      <c r="I5" s="11"/>
      <c r="J5" s="11"/>
      <c r="K5" s="84"/>
      <c r="L5" s="11"/>
      <c r="M5" s="11"/>
      <c r="N5" s="11"/>
      <c r="O5" s="11"/>
      <c r="P5" s="11"/>
    </row>
    <row r="6" spans="1:16" x14ac:dyDescent="0.25">
      <c r="A6" s="436" t="s">
        <v>3</v>
      </c>
      <c r="B6" s="437">
        <f t="shared" ref="B6:B13" si="0">+G6-F6</f>
        <v>-1.6144860300592683</v>
      </c>
      <c r="C6" s="438">
        <f>+'GVA-productivity2'!L55</f>
        <v>0.37139013591135717</v>
      </c>
      <c r="D6" s="439">
        <f>+'GVA-productivity2'!E42</f>
        <v>28570</v>
      </c>
      <c r="E6" s="439">
        <f>+'GVA-productivity2'!F42</f>
        <v>33921</v>
      </c>
      <c r="F6" s="438">
        <f>+'GVA-productivity2'!K42</f>
        <v>61.077025033670395</v>
      </c>
      <c r="G6" s="438">
        <f>+'GVA-productivity2'!L42</f>
        <v>59.462539003611127</v>
      </c>
      <c r="H6" s="3"/>
      <c r="I6" s="3"/>
      <c r="J6" s="3"/>
      <c r="K6" s="7"/>
      <c r="L6" s="3"/>
      <c r="M6" s="3"/>
      <c r="N6" s="3"/>
      <c r="O6" s="3"/>
      <c r="P6" s="3"/>
    </row>
    <row r="7" spans="1:16" x14ac:dyDescent="0.25">
      <c r="A7" s="436" t="s">
        <v>280</v>
      </c>
      <c r="B7" s="437">
        <f t="shared" si="0"/>
        <v>0.19119180425105342</v>
      </c>
      <c r="C7" s="438">
        <f>+'GVA-productivity2'!L56</f>
        <v>3.06608990355558</v>
      </c>
      <c r="D7" s="439">
        <f>+'GVA-productivity2'!E43</f>
        <v>314</v>
      </c>
      <c r="E7" s="439">
        <f>+'GVA-productivity2'!F43</f>
        <v>492</v>
      </c>
      <c r="F7" s="438">
        <f>+'GVA-productivity2'!K43</f>
        <v>0.67127006862346883</v>
      </c>
      <c r="G7" s="438">
        <f>+'GVA-productivity2'!L43</f>
        <v>0.86246187287452225</v>
      </c>
      <c r="H7" s="3"/>
      <c r="I7" s="3"/>
      <c r="J7" s="3"/>
      <c r="K7" s="7"/>
      <c r="L7" s="3"/>
      <c r="M7" s="3"/>
      <c r="N7" s="3"/>
      <c r="O7" s="3"/>
      <c r="P7" s="3"/>
    </row>
    <row r="8" spans="1:16" x14ac:dyDescent="0.25">
      <c r="A8" s="436" t="s">
        <v>252</v>
      </c>
      <c r="B8" s="437">
        <f t="shared" si="0"/>
        <v>-3.8627751547049343</v>
      </c>
      <c r="C8" s="438">
        <f>+'GVA-productivity2'!L57</f>
        <v>2.0764025455274329</v>
      </c>
      <c r="D8" s="439">
        <f>+'GVA-productivity2'!E44</f>
        <v>5077</v>
      </c>
      <c r="E8" s="439">
        <f>+'GVA-productivity2'!F44</f>
        <v>3988</v>
      </c>
      <c r="F8" s="438">
        <f>+'GVA-productivity2'!K44</f>
        <v>10.85362464459029</v>
      </c>
      <c r="G8" s="438">
        <f>+'GVA-productivity2'!L44</f>
        <v>6.9908494898853561</v>
      </c>
      <c r="H8" s="3"/>
      <c r="I8" s="3"/>
      <c r="J8" s="3"/>
      <c r="K8" s="7"/>
      <c r="L8" s="3"/>
      <c r="M8" s="3"/>
      <c r="N8" s="3"/>
      <c r="O8" s="3"/>
      <c r="P8" s="3"/>
    </row>
    <row r="9" spans="1:16" x14ac:dyDescent="0.25">
      <c r="A9" s="436" t="s">
        <v>253</v>
      </c>
      <c r="B9" s="437">
        <f t="shared" si="0"/>
        <v>1.0914028759046732</v>
      </c>
      <c r="C9" s="438">
        <f>+'GVA-productivity2'!L58</f>
        <v>2.7577153725124641</v>
      </c>
      <c r="D9" s="439">
        <f>+'GVA-productivity2'!E45</f>
        <v>430</v>
      </c>
      <c r="E9" s="439">
        <f>+'GVA-productivity2'!F45</f>
        <v>1147</v>
      </c>
      <c r="F9" s="438">
        <f>+'GVA-productivity2'!K45</f>
        <v>0.91925518951621532</v>
      </c>
      <c r="G9" s="438">
        <f>+'GVA-productivity2'!L45</f>
        <v>2.0106580654208885</v>
      </c>
      <c r="H9" s="3"/>
      <c r="I9" s="3"/>
      <c r="J9" s="3"/>
      <c r="K9" s="7"/>
      <c r="L9" s="3"/>
      <c r="M9" s="3"/>
      <c r="N9" s="3"/>
      <c r="O9" s="3"/>
      <c r="P9" s="3"/>
    </row>
    <row r="10" spans="1:16" x14ac:dyDescent="0.25">
      <c r="A10" s="436" t="s">
        <v>254</v>
      </c>
      <c r="B10" s="437">
        <f t="shared" si="0"/>
        <v>1.5598227963197537</v>
      </c>
      <c r="C10" s="438">
        <f>+'GVA-productivity2'!L59</f>
        <v>0.94065391824854772</v>
      </c>
      <c r="D10" s="439">
        <f>+'GVA-productivity2'!E46</f>
        <v>5877</v>
      </c>
      <c r="E10" s="439">
        <f>+'GVA-productivity2'!F46</f>
        <v>8057</v>
      </c>
      <c r="F10" s="438">
        <f>+'GVA-productivity2'!K46</f>
        <v>12.563866857643713</v>
      </c>
      <c r="G10" s="438">
        <f>+'GVA-productivity2'!L46</f>
        <v>14.123689653963467</v>
      </c>
      <c r="H10" s="3"/>
      <c r="I10" s="3"/>
      <c r="J10" s="3"/>
      <c r="K10" s="7"/>
      <c r="L10" s="3"/>
      <c r="M10" s="3"/>
      <c r="N10" s="3"/>
      <c r="O10" s="3"/>
      <c r="P10" s="3"/>
    </row>
    <row r="11" spans="1:16" x14ac:dyDescent="0.25">
      <c r="A11" s="440" t="s">
        <v>255</v>
      </c>
      <c r="B11" s="437">
        <f t="shared" si="0"/>
        <v>1.6525363035399194</v>
      </c>
      <c r="C11" s="438">
        <f>+'GVA-productivity2'!L60</f>
        <v>2.1252039791975412</v>
      </c>
      <c r="D11" s="439">
        <f>+'GVA-productivity2'!E47</f>
        <v>1377</v>
      </c>
      <c r="E11" s="439">
        <f>+'GVA-productivity2'!F47</f>
        <v>2622</v>
      </c>
      <c r="F11" s="438">
        <f>+'GVA-productivity2'!K47</f>
        <v>2.9437544092182057</v>
      </c>
      <c r="G11" s="438">
        <f>+'GVA-productivity2'!L47</f>
        <v>4.5962907127581252</v>
      </c>
      <c r="H11" s="3"/>
      <c r="I11" s="3"/>
      <c r="J11" s="3"/>
      <c r="K11" s="7"/>
      <c r="L11" s="3"/>
      <c r="M11" s="3"/>
      <c r="N11" s="3"/>
      <c r="O11" s="3"/>
      <c r="P11" s="3"/>
    </row>
    <row r="12" spans="1:16" x14ac:dyDescent="0.25">
      <c r="A12" s="436" t="s">
        <v>256</v>
      </c>
      <c r="B12" s="437">
        <f t="shared" si="0"/>
        <v>0.98230740474880562</v>
      </c>
      <c r="C12" s="438">
        <f>+'GVA-productivity2'!L61</f>
        <v>2.6902232923569165</v>
      </c>
      <c r="D12" s="439">
        <f>+'GVA-productivity2'!E48</f>
        <v>5132</v>
      </c>
      <c r="E12" s="439">
        <f>+'GVA-productivity2'!F48</f>
        <v>6819</v>
      </c>
      <c r="F12" s="438">
        <f>+'GVA-productivity2'!K48</f>
        <v>10.971203796737713</v>
      </c>
      <c r="G12" s="438">
        <f>+'GVA-productivity2'!L48</f>
        <v>11.953511201486519</v>
      </c>
      <c r="H12" s="3"/>
      <c r="I12" s="3"/>
      <c r="J12" s="3"/>
      <c r="K12" s="7"/>
      <c r="L12" s="3"/>
      <c r="M12" s="3"/>
      <c r="N12" s="3"/>
      <c r="O12" s="3"/>
      <c r="P12" s="3"/>
    </row>
    <row r="13" spans="1:16" x14ac:dyDescent="0.25">
      <c r="A13" s="87" t="s">
        <v>281</v>
      </c>
      <c r="B13" s="441">
        <f t="shared" si="0"/>
        <v>0</v>
      </c>
      <c r="C13" s="442">
        <f>+'GVA-productivity2'!L63</f>
        <v>1</v>
      </c>
      <c r="D13" s="443">
        <f>+'GVA-productivity2'!E50</f>
        <v>46777</v>
      </c>
      <c r="E13" s="443">
        <f>+'GVA-productivity2'!F50</f>
        <v>57046</v>
      </c>
      <c r="F13" s="442">
        <f>+'GVA-productivity2'!K50</f>
        <v>100.00000000000001</v>
      </c>
      <c r="G13" s="442">
        <f>+'GVA-productivity2'!L50</f>
        <v>99.999999999999986</v>
      </c>
      <c r="H13" s="10"/>
      <c r="I13" s="10"/>
      <c r="J13" s="10"/>
      <c r="K13" s="18"/>
      <c r="L13" s="10"/>
      <c r="M13" s="10"/>
      <c r="N13" s="10"/>
      <c r="O13" s="10"/>
      <c r="P13" s="10"/>
    </row>
    <row r="14" spans="1:16" x14ac:dyDescent="0.25">
      <c r="A14" s="88" t="s">
        <v>27</v>
      </c>
      <c r="B14" s="444"/>
      <c r="C14" s="444"/>
      <c r="D14" s="445">
        <f>SUM(D6:D12)</f>
        <v>46777</v>
      </c>
      <c r="E14" s="445">
        <f>SUM(E6:E12)</f>
        <v>57046</v>
      </c>
      <c r="F14" s="111">
        <f>SUM(F6:F12)</f>
        <v>100.00000000000001</v>
      </c>
      <c r="G14" s="111">
        <f>SUM(G6:G12)</f>
        <v>99.999999999999986</v>
      </c>
      <c r="H14" s="20"/>
      <c r="I14" s="20"/>
      <c r="J14" s="20"/>
      <c r="K14" s="92"/>
      <c r="L14" s="20"/>
      <c r="M14" s="20"/>
      <c r="N14" s="20"/>
      <c r="O14" s="20"/>
      <c r="P14" s="20"/>
    </row>
    <row r="15" spans="1:16" x14ac:dyDescent="0.25">
      <c r="A15" s="88"/>
      <c r="B15" s="89"/>
      <c r="C15" s="89"/>
      <c r="D15" s="90"/>
      <c r="E15" s="90"/>
      <c r="F15" s="91"/>
      <c r="G15" s="91"/>
      <c r="H15" s="20"/>
      <c r="I15" s="20"/>
      <c r="J15" s="20"/>
      <c r="K15" s="92"/>
      <c r="L15" s="20"/>
      <c r="M15" s="20"/>
      <c r="N15" s="20"/>
      <c r="O15" s="20"/>
      <c r="P15" s="20"/>
    </row>
    <row r="16" spans="1:16" x14ac:dyDescent="0.25">
      <c r="A16" s="88"/>
      <c r="B16" s="89"/>
      <c r="C16" s="89"/>
      <c r="D16" s="90"/>
      <c r="E16" s="90"/>
      <c r="F16" s="91"/>
      <c r="G16" s="91"/>
      <c r="H16" s="20"/>
      <c r="I16" s="20"/>
      <c r="J16" s="20"/>
      <c r="K16" s="92"/>
      <c r="L16" s="20"/>
      <c r="M16" s="20"/>
      <c r="N16" s="20"/>
      <c r="O16" s="20"/>
      <c r="P16" s="20"/>
    </row>
    <row r="17" spans="1:16" x14ac:dyDescent="0.25">
      <c r="A17" s="88"/>
      <c r="B17" s="89"/>
      <c r="C17" s="89"/>
      <c r="D17" s="90"/>
      <c r="E17" s="90"/>
      <c r="F17" s="91"/>
      <c r="G17" s="91"/>
      <c r="H17" s="20"/>
      <c r="I17" s="20"/>
      <c r="J17" s="20"/>
      <c r="K17" s="92"/>
      <c r="L17" s="20"/>
      <c r="M17" s="20"/>
      <c r="N17" s="20"/>
      <c r="O17" s="20"/>
      <c r="P17" s="20"/>
    </row>
    <row r="18" spans="1:16" x14ac:dyDescent="0.25">
      <c r="A18" s="88"/>
      <c r="B18" s="89"/>
      <c r="C18" s="89"/>
      <c r="D18" s="90"/>
      <c r="E18" s="90"/>
      <c r="F18" s="91"/>
      <c r="G18" s="91"/>
      <c r="H18" s="20"/>
      <c r="I18" s="20"/>
      <c r="J18" s="20"/>
      <c r="K18" s="92"/>
      <c r="L18" s="20"/>
      <c r="M18" s="20"/>
      <c r="N18" s="20"/>
      <c r="O18" s="20"/>
      <c r="P18" s="20"/>
    </row>
    <row r="19" spans="1:16" x14ac:dyDescent="0.25">
      <c r="A19" s="88"/>
      <c r="B19" s="89"/>
      <c r="C19" s="89"/>
      <c r="D19" s="90"/>
      <c r="E19" s="90"/>
      <c r="F19" s="91"/>
      <c r="G19" s="91"/>
      <c r="H19" s="20"/>
      <c r="I19" s="20"/>
      <c r="J19" s="20"/>
      <c r="K19" s="92"/>
      <c r="L19" s="20"/>
      <c r="M19" s="20"/>
      <c r="N19" s="20"/>
      <c r="O19" s="20"/>
      <c r="P19" s="20"/>
    </row>
    <row r="20" spans="1:16" x14ac:dyDescent="0.25">
      <c r="A20" s="3"/>
      <c r="B20" s="93"/>
      <c r="C20" s="3"/>
      <c r="D20" s="94"/>
      <c r="E20" s="3"/>
      <c r="F20" s="3"/>
      <c r="G20" s="3"/>
      <c r="H20" s="3"/>
      <c r="I20" s="3"/>
      <c r="J20" s="3"/>
      <c r="K20" s="7"/>
      <c r="L20" s="3"/>
      <c r="M20" s="3"/>
      <c r="N20" s="3"/>
      <c r="O20" s="3"/>
      <c r="P20" s="3"/>
    </row>
    <row r="21" spans="1:16" ht="30.6" x14ac:dyDescent="0.25">
      <c r="A21" s="434" t="s">
        <v>272</v>
      </c>
      <c r="B21" s="77" t="s">
        <v>277</v>
      </c>
      <c r="C21" s="259" t="s">
        <v>22</v>
      </c>
      <c r="D21" s="446" t="s">
        <v>278</v>
      </c>
      <c r="E21" s="447"/>
      <c r="F21" s="446" t="s">
        <v>279</v>
      </c>
      <c r="G21" s="447"/>
      <c r="H21" s="3"/>
      <c r="I21" s="3"/>
      <c r="J21" s="3"/>
      <c r="K21" s="7"/>
      <c r="L21" s="3"/>
      <c r="M21" s="3"/>
      <c r="N21" s="3"/>
      <c r="O21" s="3"/>
      <c r="P21" s="3"/>
    </row>
    <row r="22" spans="1:16" ht="12" customHeight="1" x14ac:dyDescent="0.25">
      <c r="A22" s="435"/>
      <c r="B22" s="82" t="s">
        <v>272</v>
      </c>
      <c r="C22" s="82">
        <v>2005</v>
      </c>
      <c r="D22" s="83">
        <v>2000</v>
      </c>
      <c r="E22" s="83">
        <v>2005</v>
      </c>
      <c r="F22" s="83">
        <v>2000</v>
      </c>
      <c r="G22" s="83">
        <v>2005</v>
      </c>
      <c r="H22" s="3"/>
      <c r="I22" s="3"/>
      <c r="J22" s="3"/>
      <c r="K22" s="7"/>
      <c r="L22" s="3"/>
      <c r="M22" s="3"/>
      <c r="N22" s="3"/>
      <c r="O22" s="3"/>
      <c r="P22" s="3"/>
    </row>
    <row r="23" spans="1:16" x14ac:dyDescent="0.25">
      <c r="A23" s="436" t="s">
        <v>3</v>
      </c>
      <c r="B23" s="437">
        <f t="shared" ref="B23:B30" si="1">+G23-F23</f>
        <v>-11.40871268153353</v>
      </c>
      <c r="C23" s="438">
        <f>+'GVA-productivity2'!M55</f>
        <v>0.40084196402426631</v>
      </c>
      <c r="D23" s="439">
        <f>+'GVA-productivity2'!F42</f>
        <v>33921</v>
      </c>
      <c r="E23" s="439">
        <f>+'GVA-productivity2'!G42</f>
        <v>30568</v>
      </c>
      <c r="F23" s="438">
        <f>+'GVA-productivity2'!L42</f>
        <v>59.462539003611127</v>
      </c>
      <c r="G23" s="438">
        <f>+'GVA-productivity2'!M42</f>
        <v>48.053826322077597</v>
      </c>
      <c r="H23" s="3"/>
      <c r="I23" s="3"/>
      <c r="J23" s="3"/>
      <c r="K23" s="7"/>
      <c r="L23" s="3"/>
      <c r="M23" s="3"/>
      <c r="N23" s="3"/>
      <c r="O23" s="3"/>
      <c r="P23" s="3"/>
    </row>
    <row r="24" spans="1:16" x14ac:dyDescent="0.25">
      <c r="A24" s="436" t="s">
        <v>280</v>
      </c>
      <c r="B24" s="437">
        <f t="shared" si="1"/>
        <v>-0.56220405988326272</v>
      </c>
      <c r="C24" s="438">
        <f>+'GVA-productivity2'!M56</f>
        <v>9.8870322301853069</v>
      </c>
      <c r="D24" s="439">
        <f>+'GVA-productivity2'!F43</f>
        <v>492</v>
      </c>
      <c r="E24" s="439">
        <f>+'GVA-productivity2'!G43</f>
        <v>191</v>
      </c>
      <c r="F24" s="438">
        <f>+'GVA-productivity2'!L43</f>
        <v>0.86246187287452225</v>
      </c>
      <c r="G24" s="438">
        <f>+'GVA-productivity2'!M43</f>
        <v>0.30025781299125953</v>
      </c>
      <c r="H24" s="3"/>
      <c r="I24" s="3"/>
      <c r="J24" s="3"/>
      <c r="K24" s="7"/>
      <c r="L24" s="3"/>
      <c r="M24" s="3"/>
      <c r="N24" s="3"/>
      <c r="O24" s="3"/>
      <c r="P24" s="3"/>
    </row>
    <row r="25" spans="1:16" x14ac:dyDescent="0.25">
      <c r="A25" s="436" t="s">
        <v>252</v>
      </c>
      <c r="B25" s="437">
        <f t="shared" si="1"/>
        <v>3.997643247334036</v>
      </c>
      <c r="C25" s="438">
        <f>+'GVA-productivity2'!M57</f>
        <v>1.4179035023705764</v>
      </c>
      <c r="D25" s="439">
        <f>+'GVA-productivity2'!F44</f>
        <v>3988</v>
      </c>
      <c r="E25" s="439">
        <f>+'GVA-productivity2'!G44</f>
        <v>6990</v>
      </c>
      <c r="F25" s="438">
        <f>+'GVA-productivity2'!L44</f>
        <v>6.9908494898853561</v>
      </c>
      <c r="G25" s="438">
        <f>+'GVA-productivity2'!M44</f>
        <v>10.988492737219392</v>
      </c>
      <c r="H25" s="3"/>
      <c r="I25" s="3"/>
      <c r="J25" s="3"/>
      <c r="K25" s="7"/>
      <c r="L25" s="3"/>
      <c r="M25" s="3"/>
      <c r="N25" s="3"/>
      <c r="O25" s="3"/>
      <c r="P25" s="3"/>
    </row>
    <row r="26" spans="1:16" x14ac:dyDescent="0.25">
      <c r="A26" s="436" t="s">
        <v>253</v>
      </c>
      <c r="B26" s="437">
        <f t="shared" si="1"/>
        <v>1.1868518383708491</v>
      </c>
      <c r="C26" s="438">
        <f>+'GVA-productivity2'!M58</f>
        <v>1.9999027869916606</v>
      </c>
      <c r="D26" s="439">
        <f>+'GVA-productivity2'!F45</f>
        <v>1147</v>
      </c>
      <c r="E26" s="439">
        <f>+'GVA-productivity2'!G45</f>
        <v>2034</v>
      </c>
      <c r="F26" s="438">
        <f>+'GVA-productivity2'!L45</f>
        <v>2.0106580654208885</v>
      </c>
      <c r="G26" s="438">
        <f>+'GVA-productivity2'!M45</f>
        <v>3.1975099037917376</v>
      </c>
      <c r="H26" s="3"/>
      <c r="I26" s="3"/>
      <c r="J26" s="3"/>
      <c r="K26" s="7"/>
      <c r="L26" s="3"/>
      <c r="M26" s="3"/>
      <c r="N26" s="3"/>
      <c r="O26" s="3"/>
      <c r="P26" s="3"/>
    </row>
    <row r="27" spans="1:16" x14ac:dyDescent="0.25">
      <c r="A27" s="436" t="s">
        <v>254</v>
      </c>
      <c r="B27" s="437">
        <f t="shared" si="1"/>
        <v>2.3590494518656229</v>
      </c>
      <c r="C27" s="438">
        <f>+'GVA-productivity2'!M59</f>
        <v>0.85441810386112693</v>
      </c>
      <c r="D27" s="439">
        <f>+'GVA-productivity2'!F46</f>
        <v>8057</v>
      </c>
      <c r="E27" s="439">
        <f>+'GVA-productivity2'!G46</f>
        <v>10485</v>
      </c>
      <c r="F27" s="438">
        <f>+'GVA-productivity2'!L46</f>
        <v>14.123689653963467</v>
      </c>
      <c r="G27" s="438">
        <f>+'GVA-productivity2'!M46</f>
        <v>16.48273910582909</v>
      </c>
      <c r="H27" s="3"/>
      <c r="I27" s="3"/>
      <c r="J27" s="3"/>
      <c r="K27" s="7"/>
      <c r="L27" s="3"/>
      <c r="M27" s="3"/>
      <c r="N27" s="3"/>
      <c r="O27" s="3"/>
      <c r="P27" s="3"/>
    </row>
    <row r="28" spans="1:16" x14ac:dyDescent="0.25">
      <c r="A28" s="440" t="s">
        <v>255</v>
      </c>
      <c r="B28" s="437">
        <f t="shared" si="1"/>
        <v>3.7952077466520491</v>
      </c>
      <c r="C28" s="438">
        <f>+'GVA-productivity2'!M60</f>
        <v>1.2642792847186601</v>
      </c>
      <c r="D28" s="439">
        <f>+'GVA-productivity2'!F47</f>
        <v>2622</v>
      </c>
      <c r="E28" s="439">
        <f>+'GVA-productivity2'!G47</f>
        <v>5338</v>
      </c>
      <c r="F28" s="438">
        <f>+'GVA-productivity2'!L47</f>
        <v>4.5962907127581252</v>
      </c>
      <c r="G28" s="438">
        <f>+'GVA-productivity2'!M47</f>
        <v>8.3914984594101742</v>
      </c>
      <c r="H28" s="3"/>
      <c r="I28" s="3"/>
      <c r="J28" s="3"/>
      <c r="K28" s="7"/>
      <c r="L28" s="3"/>
      <c r="M28" s="3"/>
      <c r="N28" s="3"/>
      <c r="O28" s="3"/>
      <c r="P28" s="3"/>
    </row>
    <row r="29" spans="1:16" x14ac:dyDescent="0.25">
      <c r="A29" s="436" t="s">
        <v>256</v>
      </c>
      <c r="B29" s="437">
        <f t="shared" si="1"/>
        <v>0.63216445719423398</v>
      </c>
      <c r="C29" s="438">
        <f>+'GVA-productivity2'!M61</f>
        <v>2.4711960150658685</v>
      </c>
      <c r="D29" s="439">
        <f>+'GVA-productivity2'!F48</f>
        <v>6819</v>
      </c>
      <c r="E29" s="439">
        <f>+'GVA-productivity2'!G48</f>
        <v>8006</v>
      </c>
      <c r="F29" s="438">
        <f>+'GVA-productivity2'!L48</f>
        <v>11.953511201486519</v>
      </c>
      <c r="G29" s="438">
        <f>+'GVA-productivity2'!M48</f>
        <v>12.585675658680753</v>
      </c>
      <c r="H29" s="3"/>
      <c r="I29" s="3"/>
      <c r="J29" s="3"/>
      <c r="K29" s="7"/>
      <c r="L29" s="3"/>
      <c r="M29" s="3"/>
      <c r="N29" s="3"/>
      <c r="O29" s="3"/>
      <c r="P29" s="3"/>
    </row>
    <row r="30" spans="1:16" x14ac:dyDescent="0.25">
      <c r="A30" s="87" t="s">
        <v>281</v>
      </c>
      <c r="B30" s="441">
        <f t="shared" si="1"/>
        <v>0</v>
      </c>
      <c r="C30" s="442">
        <f>+'GVA-productivity2'!M63</f>
        <v>1</v>
      </c>
      <c r="D30" s="443">
        <f>+'GVA-productivity2'!F50</f>
        <v>57046</v>
      </c>
      <c r="E30" s="443">
        <f>+'GVA-productivity2'!G50</f>
        <v>63612</v>
      </c>
      <c r="F30" s="442">
        <f>+'GVA-productivity2'!L50</f>
        <v>99.999999999999986</v>
      </c>
      <c r="G30" s="442">
        <f>+'GVA-productivity2'!M50</f>
        <v>100.00000000000001</v>
      </c>
      <c r="H30" s="3"/>
      <c r="I30" s="3"/>
      <c r="J30" s="3"/>
      <c r="K30" s="7"/>
      <c r="L30" s="3"/>
      <c r="M30" s="3"/>
      <c r="N30" s="3"/>
      <c r="O30" s="3"/>
      <c r="P30" s="3"/>
    </row>
    <row r="31" spans="1:16" x14ac:dyDescent="0.25">
      <c r="A31" s="88" t="s">
        <v>27</v>
      </c>
      <c r="B31" s="444"/>
      <c r="C31" s="444"/>
      <c r="D31" s="445">
        <f>SUM(D23:D29)</f>
        <v>57046</v>
      </c>
      <c r="E31" s="445">
        <f>SUM(E23:E29)</f>
        <v>63612</v>
      </c>
      <c r="F31" s="111">
        <f>SUM(F23:F29)</f>
        <v>99.999999999999986</v>
      </c>
      <c r="G31" s="111">
        <f>SUM(G23:G29)</f>
        <v>100.00000000000001</v>
      </c>
      <c r="H31" s="3"/>
      <c r="I31" s="3"/>
      <c r="J31" s="3"/>
      <c r="K31" s="7"/>
      <c r="L31" s="3"/>
      <c r="M31" s="3"/>
      <c r="N31" s="3"/>
      <c r="O31" s="3"/>
      <c r="P31" s="3"/>
    </row>
    <row r="32" spans="1:16" x14ac:dyDescent="0.25">
      <c r="A32" s="88"/>
      <c r="B32" s="95"/>
      <c r="C32" s="89"/>
      <c r="D32" s="90"/>
      <c r="E32" s="90"/>
      <c r="F32" s="96"/>
      <c r="G32" s="96"/>
      <c r="H32" s="3"/>
      <c r="I32" s="3"/>
      <c r="J32" s="3"/>
      <c r="K32" s="7"/>
      <c r="L32" s="3"/>
      <c r="M32" s="3"/>
      <c r="N32" s="3"/>
      <c r="O32" s="3"/>
      <c r="P32" s="3"/>
    </row>
    <row r="33" spans="1:16" x14ac:dyDescent="0.25">
      <c r="A33" s="88"/>
      <c r="B33" s="95"/>
      <c r="C33" s="89"/>
      <c r="D33" s="90"/>
      <c r="E33" s="90"/>
      <c r="F33" s="96"/>
      <c r="G33" s="96"/>
      <c r="H33" s="3"/>
      <c r="I33" s="3"/>
      <c r="J33" s="3"/>
      <c r="K33" s="7"/>
      <c r="L33" s="3"/>
      <c r="M33" s="3"/>
      <c r="N33" s="3"/>
      <c r="O33" s="3"/>
      <c r="P33" s="3"/>
    </row>
    <row r="34" spans="1:16" x14ac:dyDescent="0.25">
      <c r="A34" s="88"/>
      <c r="B34" s="95"/>
      <c r="C34" s="89"/>
      <c r="D34" s="90"/>
      <c r="E34" s="90"/>
      <c r="F34" s="96"/>
      <c r="G34" s="96"/>
      <c r="H34" s="3"/>
      <c r="I34" s="3"/>
      <c r="J34" s="3"/>
      <c r="K34" s="7"/>
      <c r="L34" s="3"/>
      <c r="M34" s="3"/>
      <c r="N34" s="3"/>
      <c r="O34" s="3"/>
      <c r="P34" s="3"/>
    </row>
    <row r="35" spans="1:16" x14ac:dyDescent="0.25">
      <c r="A35" s="88"/>
      <c r="B35" s="95"/>
      <c r="C35" s="89"/>
      <c r="D35" s="90"/>
      <c r="E35" s="90"/>
      <c r="F35" s="96"/>
      <c r="G35" s="96"/>
      <c r="H35" s="3"/>
      <c r="I35" s="3"/>
      <c r="J35" s="3"/>
      <c r="K35" s="7"/>
      <c r="L35" s="3"/>
      <c r="M35" s="3"/>
      <c r="N35" s="3"/>
      <c r="O35" s="3"/>
      <c r="P35" s="3"/>
    </row>
    <row r="36" spans="1:16" x14ac:dyDescent="0.25">
      <c r="A36" s="88"/>
      <c r="B36" s="95"/>
      <c r="C36" s="89"/>
      <c r="D36" s="90"/>
      <c r="E36" s="90"/>
      <c r="F36" s="96"/>
      <c r="G36" s="96"/>
      <c r="H36" s="3"/>
      <c r="I36" s="3"/>
      <c r="J36" s="3"/>
      <c r="K36" s="7"/>
      <c r="L36" s="3"/>
      <c r="M36" s="3"/>
      <c r="N36" s="3"/>
      <c r="O36" s="3"/>
      <c r="P36" s="3"/>
    </row>
    <row r="37" spans="1:16" x14ac:dyDescent="0.25">
      <c r="A37" s="3"/>
      <c r="B37" s="93"/>
      <c r="C37" s="3"/>
      <c r="D37" s="3"/>
      <c r="E37" s="3"/>
      <c r="F37" s="3"/>
      <c r="G37" s="3"/>
      <c r="H37" s="3"/>
      <c r="I37" s="3"/>
      <c r="J37" s="3"/>
      <c r="K37" s="7"/>
      <c r="L37" s="3"/>
      <c r="M37" s="3"/>
      <c r="N37" s="3"/>
      <c r="O37" s="3"/>
      <c r="P37" s="3"/>
    </row>
    <row r="38" spans="1:16" ht="30.6" x14ac:dyDescent="0.25">
      <c r="A38" s="434" t="s">
        <v>273</v>
      </c>
      <c r="B38" s="77" t="s">
        <v>277</v>
      </c>
      <c r="C38" s="448" t="s">
        <v>22</v>
      </c>
      <c r="D38" s="295" t="s">
        <v>278</v>
      </c>
      <c r="E38" s="296"/>
      <c r="F38" s="295" t="s">
        <v>279</v>
      </c>
      <c r="G38" s="296"/>
      <c r="H38" s="20"/>
      <c r="I38" s="20"/>
      <c r="J38" s="20"/>
      <c r="K38" s="92"/>
      <c r="L38" s="20"/>
      <c r="M38" s="20"/>
      <c r="N38" s="20"/>
      <c r="O38" s="20"/>
      <c r="P38" s="20"/>
    </row>
    <row r="39" spans="1:16" ht="12" customHeight="1" x14ac:dyDescent="0.25">
      <c r="A39" s="435"/>
      <c r="B39" s="99" t="s">
        <v>273</v>
      </c>
      <c r="C39" s="100">
        <v>2010</v>
      </c>
      <c r="D39" s="101">
        <v>2005</v>
      </c>
      <c r="E39" s="101">
        <v>2010</v>
      </c>
      <c r="F39" s="101">
        <v>2005</v>
      </c>
      <c r="G39" s="101">
        <v>2010</v>
      </c>
      <c r="H39" s="3"/>
      <c r="I39" s="3"/>
      <c r="J39" s="3"/>
      <c r="K39" s="7"/>
      <c r="L39" s="3"/>
      <c r="M39" s="3"/>
      <c r="N39" s="3"/>
      <c r="O39" s="3"/>
      <c r="P39" s="3"/>
    </row>
    <row r="40" spans="1:16" x14ac:dyDescent="0.25">
      <c r="A40" s="436" t="s">
        <v>3</v>
      </c>
      <c r="B40" s="437">
        <f t="shared" ref="B40:B47" si="2">+G40-F40</f>
        <v>-0.78957390185529164</v>
      </c>
      <c r="C40" s="438">
        <f>+'GVA-productivity2'!N55</f>
        <v>0.39166052897524911</v>
      </c>
      <c r="D40" s="439">
        <f>+'GVA-productivity2'!G42</f>
        <v>30568</v>
      </c>
      <c r="E40" s="439">
        <f>+'GVA-productivity2'!H42</f>
        <v>32955</v>
      </c>
      <c r="F40" s="438">
        <f>+'GVA-productivity2'!M42</f>
        <v>48.053826322077597</v>
      </c>
      <c r="G40" s="438">
        <f>+'GVA-productivity2'!N42</f>
        <v>47.264252420222306</v>
      </c>
      <c r="H40" s="3"/>
      <c r="I40" s="3"/>
      <c r="J40" s="3"/>
      <c r="K40" s="7"/>
      <c r="L40" s="3"/>
      <c r="M40" s="3"/>
      <c r="N40" s="3"/>
      <c r="O40" s="3"/>
      <c r="P40" s="3"/>
    </row>
    <row r="41" spans="1:16" x14ac:dyDescent="0.25">
      <c r="A41" s="436" t="s">
        <v>280</v>
      </c>
      <c r="B41" s="437">
        <f t="shared" si="2"/>
        <v>0.12713551795173078</v>
      </c>
      <c r="C41" s="438">
        <f>+'GVA-productivity2'!N56</f>
        <v>6.9690107507216821</v>
      </c>
      <c r="D41" s="439">
        <f>+'GVA-productivity2'!G43</f>
        <v>191</v>
      </c>
      <c r="E41" s="439">
        <f>+'GVA-productivity2'!H43</f>
        <v>298</v>
      </c>
      <c r="F41" s="438">
        <f>+'GVA-productivity2'!M43</f>
        <v>0.30025781299125953</v>
      </c>
      <c r="G41" s="438">
        <f>+'GVA-productivity2'!N43</f>
        <v>0.42739333094299031</v>
      </c>
      <c r="H41" s="3"/>
      <c r="I41" s="3"/>
      <c r="J41" s="3"/>
      <c r="K41" s="7"/>
      <c r="L41" s="3"/>
      <c r="M41" s="3"/>
      <c r="N41" s="3"/>
      <c r="O41" s="3"/>
      <c r="P41" s="3"/>
    </row>
    <row r="42" spans="1:16" x14ac:dyDescent="0.25">
      <c r="A42" s="436" t="s">
        <v>252</v>
      </c>
      <c r="B42" s="437">
        <f t="shared" si="2"/>
        <v>1.3887033904249257</v>
      </c>
      <c r="C42" s="438">
        <f>+'GVA-productivity2'!N57</f>
        <v>1.3819201913264261</v>
      </c>
      <c r="D42" s="439">
        <f>+'GVA-productivity2'!G44</f>
        <v>6990</v>
      </c>
      <c r="E42" s="439">
        <f>+'GVA-productivity2'!H44</f>
        <v>8630</v>
      </c>
      <c r="F42" s="438">
        <f>+'GVA-productivity2'!M44</f>
        <v>10.988492737219392</v>
      </c>
      <c r="G42" s="438">
        <f>+'GVA-productivity2'!N44</f>
        <v>12.377196127644318</v>
      </c>
      <c r="H42" s="3"/>
      <c r="I42" s="3"/>
      <c r="J42" s="3"/>
      <c r="K42" s="7"/>
      <c r="L42" s="3"/>
      <c r="M42" s="3"/>
      <c r="N42" s="3"/>
      <c r="O42" s="3"/>
      <c r="P42" s="3"/>
    </row>
    <row r="43" spans="1:16" x14ac:dyDescent="0.25">
      <c r="A43" s="436" t="s">
        <v>253</v>
      </c>
      <c r="B43" s="437">
        <f t="shared" si="2"/>
        <v>1.609947966412637</v>
      </c>
      <c r="C43" s="438">
        <f>+'GVA-productivity2'!N58</f>
        <v>1.397871891980021</v>
      </c>
      <c r="D43" s="439">
        <f>+'GVA-productivity2'!G45</f>
        <v>2034</v>
      </c>
      <c r="E43" s="439">
        <f>+'GVA-productivity2'!H45</f>
        <v>3352</v>
      </c>
      <c r="F43" s="438">
        <f>+'GVA-productivity2'!M45</f>
        <v>3.1975099037917376</v>
      </c>
      <c r="G43" s="438">
        <f>+'GVA-productivity2'!N45</f>
        <v>4.8074578702043747</v>
      </c>
      <c r="H43" s="3"/>
      <c r="I43" s="3"/>
      <c r="J43" s="3"/>
      <c r="K43" s="7"/>
      <c r="L43" s="3"/>
      <c r="M43" s="3"/>
      <c r="N43" s="3"/>
      <c r="O43" s="3"/>
      <c r="P43" s="3"/>
    </row>
    <row r="44" spans="1:16" x14ac:dyDescent="0.25">
      <c r="A44" s="436" t="s">
        <v>254</v>
      </c>
      <c r="B44" s="437">
        <f t="shared" si="2"/>
        <v>-1.0707634873278344</v>
      </c>
      <c r="C44" s="438">
        <f>+'GVA-productivity2'!N59</f>
        <v>0.94981089729339718</v>
      </c>
      <c r="D44" s="439">
        <f>+'GVA-productivity2'!G46</f>
        <v>10485</v>
      </c>
      <c r="E44" s="439">
        <f>+'GVA-productivity2'!H46</f>
        <v>10746</v>
      </c>
      <c r="F44" s="438">
        <f>+'GVA-productivity2'!M46</f>
        <v>16.48273910582909</v>
      </c>
      <c r="G44" s="438">
        <f>+'GVA-productivity2'!N46</f>
        <v>15.411975618501256</v>
      </c>
      <c r="H44" s="3"/>
      <c r="I44" s="3"/>
      <c r="J44" s="3"/>
      <c r="K44" s="7"/>
      <c r="L44" s="3"/>
      <c r="M44" s="3"/>
      <c r="N44" s="3"/>
      <c r="O44" s="3"/>
      <c r="P44" s="3"/>
    </row>
    <row r="45" spans="1:16" x14ac:dyDescent="0.25">
      <c r="A45" s="440" t="s">
        <v>255</v>
      </c>
      <c r="B45" s="437">
        <f t="shared" si="2"/>
        <v>-0.97378601767478568</v>
      </c>
      <c r="C45" s="438">
        <f>+'GVA-productivity2'!N60</f>
        <v>1.4996594288274143</v>
      </c>
      <c r="D45" s="439">
        <f>+'GVA-productivity2'!G47</f>
        <v>5338</v>
      </c>
      <c r="E45" s="439">
        <f>+'GVA-productivity2'!H47</f>
        <v>5172</v>
      </c>
      <c r="F45" s="438">
        <f>+'GVA-productivity2'!M47</f>
        <v>8.3914984594101742</v>
      </c>
      <c r="G45" s="438">
        <f>+'GVA-productivity2'!N47</f>
        <v>7.4177124417353886</v>
      </c>
      <c r="H45" s="3"/>
      <c r="I45" s="3"/>
      <c r="J45" s="3"/>
      <c r="K45" s="7"/>
      <c r="L45" s="3"/>
      <c r="M45" s="3"/>
      <c r="N45" s="3"/>
      <c r="O45" s="3"/>
      <c r="P45" s="3"/>
    </row>
    <row r="46" spans="1:16" x14ac:dyDescent="0.25">
      <c r="A46" s="436" t="s">
        <v>256</v>
      </c>
      <c r="B46" s="437">
        <f t="shared" si="2"/>
        <v>-0.29166346793138054</v>
      </c>
      <c r="C46" s="438">
        <f>+'GVA-productivity2'!N61</f>
        <v>2.3526035654026223</v>
      </c>
      <c r="D46" s="439">
        <f>+'GVA-productivity2'!G48</f>
        <v>8006</v>
      </c>
      <c r="E46" s="439">
        <f>+'GVA-productivity2'!H48</f>
        <v>8572</v>
      </c>
      <c r="F46" s="438">
        <f>+'GVA-productivity2'!M48</f>
        <v>12.585675658680753</v>
      </c>
      <c r="G46" s="438">
        <f>+'GVA-productivity2'!N48</f>
        <v>12.294012190749372</v>
      </c>
      <c r="H46" s="3"/>
      <c r="I46" s="3"/>
      <c r="J46" s="3"/>
      <c r="K46" s="7"/>
      <c r="L46" s="3"/>
      <c r="M46" s="3"/>
      <c r="N46" s="3"/>
      <c r="O46" s="3"/>
      <c r="P46" s="3"/>
    </row>
    <row r="47" spans="1:16" x14ac:dyDescent="0.25">
      <c r="A47" s="87" t="s">
        <v>281</v>
      </c>
      <c r="B47" s="441">
        <f t="shared" si="2"/>
        <v>0</v>
      </c>
      <c r="C47" s="442">
        <f>+'GVA-productivity2'!N63</f>
        <v>1</v>
      </c>
      <c r="D47" s="443">
        <f>+'GVA-productivity2'!G50</f>
        <v>63612</v>
      </c>
      <c r="E47" s="443">
        <f>+'GVA-productivity2'!H50</f>
        <v>69725</v>
      </c>
      <c r="F47" s="442">
        <f>+'GVA-productivity2'!M50</f>
        <v>100.00000000000001</v>
      </c>
      <c r="G47" s="442">
        <f>+'GVA-productivity2'!N50</f>
        <v>100.00000000000001</v>
      </c>
      <c r="H47" s="3"/>
      <c r="I47" s="3"/>
      <c r="J47" s="3"/>
      <c r="K47" s="7"/>
      <c r="L47" s="3"/>
      <c r="M47" s="3"/>
      <c r="N47" s="3"/>
      <c r="O47" s="3"/>
      <c r="P47" s="3"/>
    </row>
    <row r="48" spans="1:16" x14ac:dyDescent="0.25">
      <c r="A48" s="88" t="s">
        <v>27</v>
      </c>
      <c r="B48" s="444"/>
      <c r="C48" s="444"/>
      <c r="D48" s="445">
        <f>SUM(D40:D46)</f>
        <v>63612</v>
      </c>
      <c r="E48" s="445">
        <f>SUM(E40:E46)</f>
        <v>69725</v>
      </c>
      <c r="F48" s="111">
        <f>SUM(F40:F46)</f>
        <v>100.00000000000001</v>
      </c>
      <c r="G48" s="111">
        <f>SUM(G40:G46)</f>
        <v>100.00000000000001</v>
      </c>
      <c r="H48" s="3"/>
      <c r="I48" s="3"/>
      <c r="J48" s="3"/>
      <c r="K48" s="7"/>
      <c r="L48" s="3"/>
      <c r="M48" s="3"/>
      <c r="N48" s="3"/>
      <c r="O48" s="3"/>
      <c r="P48" s="3"/>
    </row>
    <row r="55" spans="1:7" ht="40.799999999999997" x14ac:dyDescent="0.25">
      <c r="A55" s="434" t="s">
        <v>274</v>
      </c>
      <c r="B55" s="449" t="s">
        <v>21</v>
      </c>
      <c r="C55" s="448" t="s">
        <v>22</v>
      </c>
      <c r="D55" s="295" t="s">
        <v>278</v>
      </c>
      <c r="E55" s="296"/>
      <c r="F55" s="295" t="s">
        <v>279</v>
      </c>
      <c r="G55" s="296"/>
    </row>
    <row r="56" spans="1:7" ht="12" customHeight="1" x14ac:dyDescent="0.25">
      <c r="A56" s="435"/>
      <c r="B56" s="99" t="s">
        <v>274</v>
      </c>
      <c r="C56" s="100">
        <v>2013</v>
      </c>
      <c r="D56" s="101">
        <v>2010</v>
      </c>
      <c r="E56" s="101">
        <v>2013</v>
      </c>
      <c r="F56" s="101">
        <v>2010</v>
      </c>
      <c r="G56" s="101">
        <v>2013</v>
      </c>
    </row>
    <row r="57" spans="1:7" x14ac:dyDescent="0.25">
      <c r="A57" s="436" t="s">
        <v>3</v>
      </c>
      <c r="B57" s="437">
        <f t="shared" ref="B57:B64" si="3">+G57-F57</f>
        <v>-3.1938044335998725</v>
      </c>
      <c r="C57" s="438">
        <f>+'GVA-productivity2'!O55</f>
        <v>0.3834167032262214</v>
      </c>
      <c r="D57" s="439">
        <f>+'GVA-productivity2'!H42</f>
        <v>32955</v>
      </c>
      <c r="E57" s="439">
        <f>+'GVA-productivity2'!I42</f>
        <v>32680</v>
      </c>
      <c r="F57" s="438">
        <f>+'GVA-productivity2'!N42</f>
        <v>47.264252420222306</v>
      </c>
      <c r="G57" s="438">
        <f>+'GVA-productivity2'!O42</f>
        <v>44.070447986622433</v>
      </c>
    </row>
    <row r="58" spans="1:7" x14ac:dyDescent="0.25">
      <c r="A58" s="436" t="s">
        <v>280</v>
      </c>
      <c r="B58" s="437">
        <f t="shared" si="3"/>
        <v>9.5352231471464433E-3</v>
      </c>
      <c r="C58" s="438">
        <f>+'GVA-productivity2'!O56</f>
        <v>7.224481581332979</v>
      </c>
      <c r="D58" s="439">
        <f>+'GVA-productivity2'!H43</f>
        <v>298</v>
      </c>
      <c r="E58" s="439">
        <f>+'GVA-productivity2'!I43</f>
        <v>324</v>
      </c>
      <c r="F58" s="438">
        <f>+'GVA-productivity2'!N43</f>
        <v>0.42739333094299031</v>
      </c>
      <c r="G58" s="438">
        <f>+'GVA-productivity2'!O43</f>
        <v>0.43692855409013676</v>
      </c>
    </row>
    <row r="59" spans="1:7" x14ac:dyDescent="0.25">
      <c r="A59" s="436" t="s">
        <v>252</v>
      </c>
      <c r="B59" s="437">
        <f t="shared" si="3"/>
        <v>-0.19578986500170892</v>
      </c>
      <c r="C59" s="438">
        <f>+'GVA-productivity2'!O57</f>
        <v>1.5511010564793515</v>
      </c>
      <c r="D59" s="439">
        <f>+'GVA-productivity2'!H44</f>
        <v>8630</v>
      </c>
      <c r="E59" s="439">
        <f>+'GVA-productivity2'!I44</f>
        <v>9033</v>
      </c>
      <c r="F59" s="438">
        <f>+'GVA-productivity2'!N44</f>
        <v>12.377196127644318</v>
      </c>
      <c r="G59" s="438">
        <f>+'GVA-productivity2'!O44</f>
        <v>12.181406262642609</v>
      </c>
    </row>
    <row r="60" spans="1:7" x14ac:dyDescent="0.25">
      <c r="A60" s="436" t="s">
        <v>253</v>
      </c>
      <c r="B60" s="437">
        <f t="shared" si="3"/>
        <v>0.67302868480277311</v>
      </c>
      <c r="C60" s="438">
        <f>+'GVA-productivity2'!O58</f>
        <v>1.2718878773367048</v>
      </c>
      <c r="D60" s="439">
        <f>+'GVA-productivity2'!H45</f>
        <v>3352</v>
      </c>
      <c r="E60" s="439">
        <f>+'GVA-productivity2'!I45</f>
        <v>4064</v>
      </c>
      <c r="F60" s="438">
        <f>+'GVA-productivity2'!N45</f>
        <v>4.8074578702043747</v>
      </c>
      <c r="G60" s="438">
        <f>+'GVA-productivity2'!O45</f>
        <v>5.4804865550071478</v>
      </c>
    </row>
    <row r="61" spans="1:7" x14ac:dyDescent="0.25">
      <c r="A61" s="436" t="s">
        <v>254</v>
      </c>
      <c r="B61" s="437">
        <f t="shared" si="3"/>
        <v>0.93104026735790413</v>
      </c>
      <c r="C61" s="438">
        <f>+'GVA-productivity2'!O59</f>
        <v>0.89611271528208059</v>
      </c>
      <c r="D61" s="439">
        <f>+'GVA-productivity2'!H46</f>
        <v>10746</v>
      </c>
      <c r="E61" s="439">
        <f>+'GVA-productivity2'!I46</f>
        <v>12119</v>
      </c>
      <c r="F61" s="438">
        <f>+'GVA-productivity2'!N46</f>
        <v>15.411975618501256</v>
      </c>
      <c r="G61" s="438">
        <f>+'GVA-productivity2'!O46</f>
        <v>16.34301588585916</v>
      </c>
    </row>
    <row r="62" spans="1:7" x14ac:dyDescent="0.25">
      <c r="A62" s="440" t="s">
        <v>255</v>
      </c>
      <c r="B62" s="437">
        <f t="shared" si="3"/>
        <v>0.73154451001367438</v>
      </c>
      <c r="C62" s="438">
        <f>+'GVA-productivity2'!O60</f>
        <v>1.4215571031954788</v>
      </c>
      <c r="D62" s="439">
        <f>+'GVA-productivity2'!H47</f>
        <v>5172</v>
      </c>
      <c r="E62" s="439">
        <f>+'GVA-productivity2'!I47</f>
        <v>6043</v>
      </c>
      <c r="F62" s="438">
        <f>+'GVA-productivity2'!N47</f>
        <v>7.4177124417353886</v>
      </c>
      <c r="G62" s="438">
        <f>+'GVA-productivity2'!O47</f>
        <v>8.1492569517490629</v>
      </c>
    </row>
    <row r="63" spans="1:7" x14ac:dyDescent="0.25">
      <c r="A63" s="436" t="s">
        <v>256</v>
      </c>
      <c r="B63" s="437">
        <f t="shared" si="3"/>
        <v>1.0444456132800806</v>
      </c>
      <c r="C63" s="438">
        <f>+'GVA-productivity2'!O61</f>
        <v>2.0880297602292011</v>
      </c>
      <c r="D63" s="439">
        <f>+'GVA-productivity2'!H48</f>
        <v>8572</v>
      </c>
      <c r="E63" s="439">
        <f>+'GVA-productivity2'!I48</f>
        <v>9891</v>
      </c>
      <c r="F63" s="438">
        <f>+'GVA-productivity2'!N48</f>
        <v>12.294012190749372</v>
      </c>
      <c r="G63" s="438">
        <f>+'GVA-productivity2'!O48</f>
        <v>13.338457804029453</v>
      </c>
    </row>
    <row r="64" spans="1:7" x14ac:dyDescent="0.25">
      <c r="A64" s="87" t="s">
        <v>281</v>
      </c>
      <c r="B64" s="441">
        <f t="shared" si="3"/>
        <v>0</v>
      </c>
      <c r="C64" s="442">
        <f>+'GVA-productivity2'!O63</f>
        <v>1</v>
      </c>
      <c r="D64" s="443">
        <f>+'GVA-productivity2'!H50</f>
        <v>69725</v>
      </c>
      <c r="E64" s="443">
        <f>+'GVA-productivity2'!I50</f>
        <v>74154</v>
      </c>
      <c r="F64" s="442">
        <f>+'GVA-productivity2'!N50</f>
        <v>100.00000000000001</v>
      </c>
      <c r="G64" s="442">
        <f>+'GVA-productivity2'!O50</f>
        <v>100</v>
      </c>
    </row>
    <row r="65" spans="1:7" x14ac:dyDescent="0.25">
      <c r="A65" s="88" t="s">
        <v>27</v>
      </c>
      <c r="B65" s="444"/>
      <c r="C65" s="444"/>
      <c r="D65" s="445">
        <f>SUM(D57:D63)</f>
        <v>69725</v>
      </c>
      <c r="E65" s="445">
        <f>SUM(E57:E63)</f>
        <v>74154</v>
      </c>
      <c r="F65" s="111">
        <f>SUM(F57:F63)</f>
        <v>100.00000000000001</v>
      </c>
      <c r="G65" s="111">
        <f>SUM(G57:G63)</f>
        <v>100</v>
      </c>
    </row>
  </sheetData>
  <mergeCells count="12">
    <mergeCell ref="A38:A39"/>
    <mergeCell ref="D38:E38"/>
    <mergeCell ref="F38:G38"/>
    <mergeCell ref="A55:A56"/>
    <mergeCell ref="D55:E55"/>
    <mergeCell ref="F55:G55"/>
    <mergeCell ref="A4:A5"/>
    <mergeCell ref="D4:E4"/>
    <mergeCell ref="F4:G4"/>
    <mergeCell ref="A21:A22"/>
    <mergeCell ref="D21:E21"/>
    <mergeCell ref="F21:G21"/>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F49"/>
  <sheetViews>
    <sheetView showGridLines="0" workbookViewId="0">
      <selection activeCell="A2" sqref="A2"/>
    </sheetView>
  </sheetViews>
  <sheetFormatPr defaultRowHeight="12" x14ac:dyDescent="0.25"/>
  <cols>
    <col min="1" max="1" width="28.140625" customWidth="1"/>
    <col min="2" max="6" width="12.85546875" customWidth="1"/>
    <col min="7" max="7" width="3.42578125" customWidth="1"/>
  </cols>
  <sheetData>
    <row r="1" spans="1:6" ht="14.4" x14ac:dyDescent="0.3">
      <c r="A1" s="115" t="s">
        <v>30</v>
      </c>
      <c r="B1" s="116"/>
      <c r="C1" s="41"/>
      <c r="D1" s="41"/>
      <c r="E1" s="41"/>
      <c r="F1" s="41"/>
    </row>
    <row r="2" spans="1:6" ht="11.25" customHeight="1" x14ac:dyDescent="0.25">
      <c r="A2" s="432" t="s">
        <v>290</v>
      </c>
      <c r="B2" s="116"/>
      <c r="C2" s="41"/>
      <c r="D2" s="41"/>
      <c r="E2" s="41"/>
      <c r="F2" s="41"/>
    </row>
    <row r="3" spans="1:6" ht="11.25" customHeight="1" x14ac:dyDescent="0.25">
      <c r="A3" s="432"/>
      <c r="B3" s="116"/>
      <c r="C3" s="41"/>
      <c r="D3" s="41"/>
      <c r="E3" s="41"/>
      <c r="F3" s="41"/>
    </row>
    <row r="4" spans="1:6" ht="24" x14ac:dyDescent="0.25">
      <c r="A4" s="118"/>
      <c r="B4" s="128" t="s">
        <v>31</v>
      </c>
      <c r="C4" s="128" t="s">
        <v>32</v>
      </c>
      <c r="D4" s="41"/>
    </row>
    <row r="5" spans="1:6" ht="11.25" customHeight="1" x14ac:dyDescent="0.25">
      <c r="A5" s="127" t="s">
        <v>28</v>
      </c>
      <c r="B5" s="450">
        <f>+F19</f>
        <v>2.1304637610155136E-2</v>
      </c>
      <c r="C5" s="450">
        <f>+B19-F19</f>
        <v>3.8680177233027802E-3</v>
      </c>
      <c r="D5" s="41"/>
    </row>
    <row r="6" spans="1:6" ht="11.25" customHeight="1" x14ac:dyDescent="0.25">
      <c r="A6" s="127" t="s">
        <v>272</v>
      </c>
      <c r="B6" s="450">
        <f>+F29</f>
        <v>2.6314793659162936E-2</v>
      </c>
      <c r="C6" s="450">
        <f>+B29-F29</f>
        <v>4.3323709129935023E-3</v>
      </c>
      <c r="D6" s="41"/>
    </row>
    <row r="7" spans="1:6" ht="11.25" customHeight="1" x14ac:dyDescent="0.25">
      <c r="A7" s="127" t="s">
        <v>273</v>
      </c>
      <c r="B7" s="450">
        <f>+F39</f>
        <v>4.4570731183519591E-2</v>
      </c>
      <c r="C7" s="450">
        <f>+B39-F39</f>
        <v>-1.1497205539473532E-5</v>
      </c>
      <c r="D7" s="41"/>
    </row>
    <row r="8" spans="1:6" ht="11.25" customHeight="1" x14ac:dyDescent="0.25">
      <c r="A8" s="127" t="s">
        <v>274</v>
      </c>
      <c r="B8" s="450">
        <f>+F49</f>
        <v>3.3972004577332564E-2</v>
      </c>
      <c r="C8" s="450">
        <f>+B49-F49</f>
        <v>9.3744623566976507E-3</v>
      </c>
      <c r="D8" s="41"/>
      <c r="E8" s="451"/>
      <c r="F8" s="451"/>
    </row>
    <row r="9" spans="1:6" s="125" customFormat="1" ht="11.25" customHeight="1" x14ac:dyDescent="0.3">
      <c r="A9" s="122"/>
      <c r="B9" s="123"/>
      <c r="C9" s="124"/>
      <c r="D9" s="124"/>
      <c r="E9" s="241"/>
      <c r="F9" s="242"/>
    </row>
    <row r="10" spans="1:6" ht="49.8" customHeight="1" x14ac:dyDescent="0.25">
      <c r="A10" s="452"/>
      <c r="B10" s="127" t="s">
        <v>33</v>
      </c>
      <c r="C10" s="127" t="s">
        <v>34</v>
      </c>
      <c r="D10" s="127" t="s">
        <v>34</v>
      </c>
      <c r="E10" s="127" t="s">
        <v>35</v>
      </c>
      <c r="F10" s="128" t="s">
        <v>31</v>
      </c>
    </row>
    <row r="11" spans="1:6" ht="12.6" customHeight="1" x14ac:dyDescent="0.25">
      <c r="A11" s="453" t="s">
        <v>28</v>
      </c>
      <c r="B11" s="129" t="s">
        <v>28</v>
      </c>
      <c r="C11" s="129" t="s">
        <v>15</v>
      </c>
      <c r="D11" s="129" t="s">
        <v>25</v>
      </c>
      <c r="E11" s="129" t="s">
        <v>282</v>
      </c>
      <c r="F11" s="119" t="s">
        <v>214</v>
      </c>
    </row>
    <row r="12" spans="1:6" x14ac:dyDescent="0.25">
      <c r="A12" s="436" t="s">
        <v>3</v>
      </c>
      <c r="B12" s="131">
        <f>+'GVA-productivity2'!K69</f>
        <v>1.3219265590831863E-2</v>
      </c>
      <c r="C12" s="131">
        <f>(+'GVA-productivity2'!K42)/100</f>
        <v>0.61077025033670396</v>
      </c>
      <c r="D12" s="131">
        <f>(+'GVA-productivity2'!L42)/100</f>
        <v>0.59462539003611126</v>
      </c>
      <c r="E12" s="454">
        <f t="shared" ref="E12:E19" si="0">+D12-C12</f>
        <v>-1.61448603005927E-2</v>
      </c>
      <c r="F12" s="455">
        <f t="shared" ref="F12:F18" si="1">+B12*C12</f>
        <v>8.0739341541797537E-3</v>
      </c>
    </row>
    <row r="13" spans="1:6" x14ac:dyDescent="0.25">
      <c r="A13" s="436" t="s">
        <v>280</v>
      </c>
      <c r="B13" s="131">
        <f>+'GVA-productivity2'!K70</f>
        <v>1.8246752989080628E-2</v>
      </c>
      <c r="C13" s="131">
        <f>(+'GVA-productivity2'!K43)/100</f>
        <v>6.7127006862346883E-3</v>
      </c>
      <c r="D13" s="131">
        <f>(+'GVA-productivity2'!L43)/100</f>
        <v>8.6246187287452227E-3</v>
      </c>
      <c r="E13" s="454">
        <f t="shared" si="0"/>
        <v>1.9119180425105345E-3</v>
      </c>
      <c r="F13" s="455">
        <f t="shared" si="1"/>
        <v>1.2248499131135637E-4</v>
      </c>
    </row>
    <row r="14" spans="1:6" x14ac:dyDescent="0.25">
      <c r="A14" s="436" t="s">
        <v>252</v>
      </c>
      <c r="B14" s="131">
        <f>+'GVA-productivity2'!K71</f>
        <v>9.8330913527916231E-2</v>
      </c>
      <c r="C14" s="131">
        <f>(+'GVA-productivity2'!K44)/100</f>
        <v>0.1085362464459029</v>
      </c>
      <c r="D14" s="131">
        <f>(+'GVA-productivity2'!L44)/100</f>
        <v>6.9908494898853563E-2</v>
      </c>
      <c r="E14" s="454">
        <f t="shared" si="0"/>
        <v>-3.8627751547049338E-2</v>
      </c>
      <c r="F14" s="455">
        <f t="shared" si="1"/>
        <v>1.0672468263916683E-2</v>
      </c>
    </row>
    <row r="15" spans="1:6" x14ac:dyDescent="0.25">
      <c r="A15" s="436" t="s">
        <v>253</v>
      </c>
      <c r="B15" s="131">
        <f>+'GVA-productivity2'!K72</f>
        <v>-3.0350597070376684E-2</v>
      </c>
      <c r="C15" s="131">
        <f>(+'GVA-productivity2'!K45)/100</f>
        <v>9.1925518951621529E-3</v>
      </c>
      <c r="D15" s="131">
        <f>(+'GVA-productivity2'!L45)/100</f>
        <v>2.0106580654208884E-2</v>
      </c>
      <c r="E15" s="454">
        <f t="shared" si="0"/>
        <v>1.0914028759046731E-2</v>
      </c>
      <c r="F15" s="455">
        <f t="shared" si="1"/>
        <v>-2.7899943861859407E-4</v>
      </c>
    </row>
    <row r="16" spans="1:6" x14ac:dyDescent="0.25">
      <c r="A16" s="436" t="s">
        <v>254</v>
      </c>
      <c r="B16" s="131">
        <f>+'GVA-productivity2'!K73</f>
        <v>1.9691778062579157E-2</v>
      </c>
      <c r="C16" s="131">
        <f>(+'GVA-productivity2'!K46)/100</f>
        <v>0.12563866857643713</v>
      </c>
      <c r="D16" s="131">
        <f>(+'GVA-productivity2'!L46)/100</f>
        <v>0.14123689653963467</v>
      </c>
      <c r="E16" s="454">
        <f t="shared" si="0"/>
        <v>1.5598227963197542E-2</v>
      </c>
      <c r="F16" s="455">
        <f t="shared" si="1"/>
        <v>2.474048777685138E-3</v>
      </c>
    </row>
    <row r="17" spans="1:6" x14ac:dyDescent="0.25">
      <c r="A17" s="440" t="s">
        <v>255</v>
      </c>
      <c r="B17" s="131">
        <f>+'GVA-productivity2'!K74</f>
        <v>-2.3116998876490102E-2</v>
      </c>
      <c r="C17" s="131">
        <f>(+'GVA-productivity2'!K47)/100</f>
        <v>2.9437544092182057E-2</v>
      </c>
      <c r="D17" s="131">
        <f>(+'GVA-productivity2'!L47)/100</f>
        <v>4.5962907127581248E-2</v>
      </c>
      <c r="E17" s="454">
        <f t="shared" si="0"/>
        <v>1.6525363035399192E-2</v>
      </c>
      <c r="F17" s="455">
        <f t="shared" si="1"/>
        <v>-6.8050767370560043E-4</v>
      </c>
    </row>
    <row r="18" spans="1:6" x14ac:dyDescent="0.25">
      <c r="A18" s="436" t="s">
        <v>256</v>
      </c>
      <c r="B18" s="131">
        <f>+'GVA-productivity2'!K75</f>
        <v>8.3966039867049425E-3</v>
      </c>
      <c r="C18" s="131">
        <f>(+'GVA-productivity2'!K48)/100</f>
        <v>0.10971203796737714</v>
      </c>
      <c r="D18" s="131">
        <f>(+'GVA-productivity2'!L48)/100</f>
        <v>0.11953511201486519</v>
      </c>
      <c r="E18" s="454">
        <f t="shared" si="0"/>
        <v>9.8230740474880562E-3</v>
      </c>
      <c r="F18" s="455">
        <f t="shared" si="1"/>
        <v>9.2120853538640282E-4</v>
      </c>
    </row>
    <row r="19" spans="1:6" s="176" customFormat="1" x14ac:dyDescent="0.25">
      <c r="A19" s="456" t="s">
        <v>82</v>
      </c>
      <c r="B19" s="136">
        <f>+'GVA-productivity2'!K77</f>
        <v>2.5172655333457916E-2</v>
      </c>
      <c r="C19" s="136">
        <f>(+'GVA-productivity2'!K50)/100</f>
        <v>1.0000000000000002</v>
      </c>
      <c r="D19" s="136">
        <f>(+'GVA-productivity2'!L50)/100</f>
        <v>0.99999999999999989</v>
      </c>
      <c r="E19" s="457">
        <f t="shared" si="0"/>
        <v>0</v>
      </c>
      <c r="F19" s="450">
        <f>SUM(F12:F18)</f>
        <v>2.1304637610155136E-2</v>
      </c>
    </row>
    <row r="20" spans="1:6" x14ac:dyDescent="0.25">
      <c r="A20" s="138"/>
      <c r="B20" s="139"/>
      <c r="C20" s="139"/>
      <c r="D20" s="139"/>
      <c r="E20" s="138"/>
      <c r="F20" s="138"/>
    </row>
    <row r="21" spans="1:6" ht="14.4" x14ac:dyDescent="0.25">
      <c r="A21" s="458" t="s">
        <v>272</v>
      </c>
      <c r="B21" s="129" t="s">
        <v>272</v>
      </c>
      <c r="C21" s="129">
        <v>2000</v>
      </c>
      <c r="D21" s="129">
        <v>2005</v>
      </c>
      <c r="E21" s="129" t="s">
        <v>283</v>
      </c>
      <c r="F21" s="119" t="s">
        <v>214</v>
      </c>
    </row>
    <row r="22" spans="1:6" x14ac:dyDescent="0.25">
      <c r="A22" s="436" t="s">
        <v>3</v>
      </c>
      <c r="B22" s="131">
        <f>+'GVA-productivity2'!L69</f>
        <v>4.6498417972137496E-2</v>
      </c>
      <c r="C22" s="131">
        <f>(+'GVA-productivity2'!L42)/100</f>
        <v>0.59462539003611126</v>
      </c>
      <c r="D22" s="131">
        <f>(+'GVA-productivity2'!M42)/100</f>
        <v>0.48053826322077597</v>
      </c>
      <c r="E22" s="454">
        <f>+D22-C22</f>
        <v>-0.11408712681533528</v>
      </c>
      <c r="F22" s="455">
        <f>+B22*C22</f>
        <v>2.7649139922744384E-2</v>
      </c>
    </row>
    <row r="23" spans="1:6" x14ac:dyDescent="0.25">
      <c r="A23" s="436" t="s">
        <v>280</v>
      </c>
      <c r="B23" s="131">
        <f>+'GVA-productivity2'!L70</f>
        <v>0.30258545905495415</v>
      </c>
      <c r="C23" s="131">
        <f>(+'GVA-productivity2'!L43)/100</f>
        <v>8.6246187287452227E-3</v>
      </c>
      <c r="D23" s="131">
        <f>(+'GVA-productivity2'!M43)/100</f>
        <v>3.0025781299125951E-3</v>
      </c>
      <c r="E23" s="454">
        <f t="shared" ref="E23:E29" si="2">+D23-C23</f>
        <v>-5.6220405988326276E-3</v>
      </c>
      <c r="F23" s="455">
        <f t="shared" ref="F23:F28" si="3">+B23*C23</f>
        <v>2.6096842172113285E-3</v>
      </c>
    </row>
    <row r="24" spans="1:6" x14ac:dyDescent="0.25">
      <c r="A24" s="436" t="s">
        <v>252</v>
      </c>
      <c r="B24" s="131">
        <f>+'GVA-productivity2'!L71</f>
        <v>-4.5057906438498496E-2</v>
      </c>
      <c r="C24" s="131">
        <f>(+'GVA-productivity2'!L44)/100</f>
        <v>6.9908494898853563E-2</v>
      </c>
      <c r="D24" s="131">
        <f>(+'GVA-productivity2'!M44)/100</f>
        <v>0.10988492737219392</v>
      </c>
      <c r="E24" s="454">
        <f t="shared" si="2"/>
        <v>3.9976432473340359E-2</v>
      </c>
      <c r="F24" s="455">
        <f t="shared" si="3"/>
        <v>-3.1499304224087933E-3</v>
      </c>
    </row>
    <row r="25" spans="1:6" x14ac:dyDescent="0.25">
      <c r="A25" s="436" t="s">
        <v>253</v>
      </c>
      <c r="B25" s="131">
        <f>+'GVA-productivity2'!L72</f>
        <v>-3.349990307043671E-2</v>
      </c>
      <c r="C25" s="131">
        <f>(+'GVA-productivity2'!L45)/100</f>
        <v>2.0106580654208884E-2</v>
      </c>
      <c r="D25" s="131">
        <f>(+'GVA-productivity2'!M45)/100</f>
        <v>3.1975099037917377E-2</v>
      </c>
      <c r="E25" s="454">
        <f t="shared" si="2"/>
        <v>1.1868518383708494E-2</v>
      </c>
      <c r="F25" s="455">
        <f t="shared" si="3"/>
        <v>-6.7356850299391555E-4</v>
      </c>
    </row>
    <row r="26" spans="1:6" x14ac:dyDescent="0.25">
      <c r="A26" s="436" t="s">
        <v>254</v>
      </c>
      <c r="B26" s="131">
        <f>+'GVA-productivity2'!L73</f>
        <v>1.1016229897761409E-2</v>
      </c>
      <c r="C26" s="131">
        <f>(+'GVA-productivity2'!L46)/100</f>
        <v>0.14123689653963467</v>
      </c>
      <c r="D26" s="131">
        <f>(+'GVA-productivity2'!M46)/100</f>
        <v>0.16482739105829089</v>
      </c>
      <c r="E26" s="454">
        <f t="shared" si="2"/>
        <v>2.3590494518656219E-2</v>
      </c>
      <c r="F26" s="455">
        <f t="shared" si="3"/>
        <v>1.5558981223269585E-3</v>
      </c>
    </row>
    <row r="27" spans="1:6" x14ac:dyDescent="0.25">
      <c r="A27" s="440" t="s">
        <v>255</v>
      </c>
      <c r="B27" s="131">
        <f>+'GVA-productivity2'!L74</f>
        <v>-7.1036836434027029E-2</v>
      </c>
      <c r="C27" s="131">
        <f>(+'GVA-productivity2'!L47)/100</f>
        <v>4.5962907127581248E-2</v>
      </c>
      <c r="D27" s="131">
        <f>(+'GVA-productivity2'!M47)/100</f>
        <v>8.3914984594101738E-2</v>
      </c>
      <c r="E27" s="454">
        <f t="shared" si="2"/>
        <v>3.795207746652049E-2</v>
      </c>
      <c r="F27" s="455">
        <f t="shared" si="3"/>
        <v>-3.2650595156543641E-3</v>
      </c>
    </row>
    <row r="28" spans="1:6" x14ac:dyDescent="0.25">
      <c r="A28" s="436" t="s">
        <v>256</v>
      </c>
      <c r="B28" s="131">
        <f>+'GVA-productivity2'!L75</f>
        <v>1.3290068592898274E-2</v>
      </c>
      <c r="C28" s="131">
        <f>(+'GVA-productivity2'!L48)/100</f>
        <v>0.11953511201486519</v>
      </c>
      <c r="D28" s="131">
        <f>(+'GVA-productivity2'!M48)/100</f>
        <v>0.12585675658680753</v>
      </c>
      <c r="E28" s="454">
        <f t="shared" si="2"/>
        <v>6.321644571942342E-3</v>
      </c>
      <c r="F28" s="455">
        <f t="shared" si="3"/>
        <v>1.588629837937337E-3</v>
      </c>
    </row>
    <row r="29" spans="1:6" s="176" customFormat="1" x14ac:dyDescent="0.25">
      <c r="A29" s="456" t="s">
        <v>82</v>
      </c>
      <c r="B29" s="136">
        <f>+'GVA-productivity2'!L77</f>
        <v>3.0647164572156438E-2</v>
      </c>
      <c r="C29" s="136">
        <f>(+'GVA-productivity2'!L50)/100</f>
        <v>0.99999999999999989</v>
      </c>
      <c r="D29" s="136">
        <f>(+'GVA-productivity2'!M50)/100</f>
        <v>1.0000000000000002</v>
      </c>
      <c r="E29" s="459">
        <f t="shared" si="2"/>
        <v>0</v>
      </c>
      <c r="F29" s="121">
        <f>SUM(F22:F28)</f>
        <v>2.6314793659162936E-2</v>
      </c>
    </row>
    <row r="30" spans="1:6" x14ac:dyDescent="0.25">
      <c r="A30" s="138"/>
      <c r="B30" s="139"/>
      <c r="C30" s="139"/>
      <c r="D30" s="139"/>
      <c r="E30" s="41"/>
      <c r="F30" s="41"/>
    </row>
    <row r="31" spans="1:6" ht="14.4" x14ac:dyDescent="0.25">
      <c r="A31" s="458" t="s">
        <v>273</v>
      </c>
      <c r="B31" s="129" t="s">
        <v>273</v>
      </c>
      <c r="C31" s="129">
        <v>2005</v>
      </c>
      <c r="D31" s="129">
        <v>2010</v>
      </c>
      <c r="E31" s="129" t="s">
        <v>284</v>
      </c>
      <c r="F31" s="119" t="s">
        <v>214</v>
      </c>
    </row>
    <row r="32" spans="1:6" x14ac:dyDescent="0.25">
      <c r="A32" s="436" t="s">
        <v>3</v>
      </c>
      <c r="B32" s="131">
        <f>+'GVA-productivity2'!M69</f>
        <v>3.9729574893726083E-2</v>
      </c>
      <c r="C32" s="131">
        <f>(+'GVA-productivity2'!M42)/100</f>
        <v>0.48053826322077597</v>
      </c>
      <c r="D32" s="131">
        <f>(+'GVA-productivity2'!N42)/100</f>
        <v>0.47264252420222308</v>
      </c>
      <c r="E32" s="454">
        <f>+D32-C32</f>
        <v>-7.8957390185528942E-3</v>
      </c>
      <c r="F32" s="455">
        <f>+B32*C32</f>
        <v>1.9091580917930877E-2</v>
      </c>
    </row>
    <row r="33" spans="1:6" x14ac:dyDescent="0.25">
      <c r="A33" s="436" t="s">
        <v>280</v>
      </c>
      <c r="B33" s="131">
        <f>+'GVA-productivity2'!M70</f>
        <v>-2.6010871161706417E-2</v>
      </c>
      <c r="C33" s="131">
        <f>(+'GVA-productivity2'!M43)/100</f>
        <v>3.0025781299125951E-3</v>
      </c>
      <c r="D33" s="131">
        <f>(+'GVA-productivity2'!N43)/100</f>
        <v>4.2739333094299033E-3</v>
      </c>
      <c r="E33" s="454">
        <f t="shared" ref="E33:E39" si="4">+D33-C33</f>
        <v>1.2713551795173082E-3</v>
      </c>
      <c r="F33" s="455">
        <f t="shared" ref="F33:F38" si="5">+B33*C33</f>
        <v>-7.8099672890113907E-5</v>
      </c>
    </row>
    <row r="34" spans="1:6" x14ac:dyDescent="0.25">
      <c r="A34" s="436" t="s">
        <v>252</v>
      </c>
      <c r="B34" s="131">
        <f>+'GVA-productivity2'!M71</f>
        <v>3.9202852218150452E-2</v>
      </c>
      <c r="C34" s="131">
        <f>(+'GVA-productivity2'!M44)/100</f>
        <v>0.10988492737219392</v>
      </c>
      <c r="D34" s="131">
        <f>(+'GVA-productivity2'!N44)/100</f>
        <v>0.12377196127644317</v>
      </c>
      <c r="E34" s="454">
        <f t="shared" si="4"/>
        <v>1.3887033904249252E-2</v>
      </c>
      <c r="F34" s="455">
        <f t="shared" si="5"/>
        <v>4.3078025687743136E-3</v>
      </c>
    </row>
    <row r="35" spans="1:6" x14ac:dyDescent="0.25">
      <c r="A35" s="436" t="s">
        <v>253</v>
      </c>
      <c r="B35" s="131">
        <f>+'GVA-productivity2'!M72</f>
        <v>-2.7645183136845941E-2</v>
      </c>
      <c r="C35" s="131">
        <f>(+'GVA-productivity2'!M45)/100</f>
        <v>3.1975099037917377E-2</v>
      </c>
      <c r="D35" s="131">
        <f>(+'GVA-productivity2'!N45)/100</f>
        <v>4.8074578702043749E-2</v>
      </c>
      <c r="E35" s="454">
        <f t="shared" si="4"/>
        <v>1.6099479664126372E-2</v>
      </c>
      <c r="F35" s="455">
        <f t="shared" si="5"/>
        <v>-8.8395746872201237E-4</v>
      </c>
    </row>
    <row r="36" spans="1:6" x14ac:dyDescent="0.25">
      <c r="A36" s="436" t="s">
        <v>254</v>
      </c>
      <c r="B36" s="131">
        <f>+'GVA-productivity2'!M73</f>
        <v>6.690662976531736E-2</v>
      </c>
      <c r="C36" s="131">
        <f>(+'GVA-productivity2'!M46)/100</f>
        <v>0.16482739105829089</v>
      </c>
      <c r="D36" s="131">
        <f>(+'GVA-productivity2'!N46)/100</f>
        <v>0.15411975618501256</v>
      </c>
      <c r="E36" s="454">
        <f t="shared" si="4"/>
        <v>-1.0707634873278332E-2</v>
      </c>
      <c r="F36" s="455">
        <f t="shared" si="5"/>
        <v>1.102804522872025E-2</v>
      </c>
    </row>
    <row r="37" spans="1:6" x14ac:dyDescent="0.25">
      <c r="A37" s="440" t="s">
        <v>255</v>
      </c>
      <c r="B37" s="131">
        <f>+'GVA-productivity2'!M74</f>
        <v>8.0843951843729611E-2</v>
      </c>
      <c r="C37" s="131">
        <f>(+'GVA-productivity2'!M47)/100</f>
        <v>8.3914984594101738E-2</v>
      </c>
      <c r="D37" s="131">
        <f>(+'GVA-productivity2'!N47)/100</f>
        <v>7.4177124417353885E-2</v>
      </c>
      <c r="E37" s="454">
        <f t="shared" si="4"/>
        <v>-9.7378601767478534E-3</v>
      </c>
      <c r="F37" s="455">
        <f t="shared" si="5"/>
        <v>6.7840189734928733E-3</v>
      </c>
    </row>
    <row r="38" spans="1:6" x14ac:dyDescent="0.25">
      <c r="A38" s="436" t="s">
        <v>256</v>
      </c>
      <c r="B38" s="131">
        <f>+'GVA-productivity2'!M75</f>
        <v>3.4335388527455324E-2</v>
      </c>
      <c r="C38" s="131">
        <f>(+'GVA-productivity2'!M48)/100</f>
        <v>0.12585675658680753</v>
      </c>
      <c r="D38" s="131">
        <f>(+'GVA-productivity2'!N48)/100</f>
        <v>0.12294012190749372</v>
      </c>
      <c r="E38" s="454">
        <f t="shared" si="4"/>
        <v>-2.9166346793138148E-3</v>
      </c>
      <c r="F38" s="455">
        <f t="shared" si="5"/>
        <v>4.3213406362134082E-3</v>
      </c>
    </row>
    <row r="39" spans="1:6" s="176" customFormat="1" x14ac:dyDescent="0.25">
      <c r="A39" s="456" t="s">
        <v>82</v>
      </c>
      <c r="B39" s="136">
        <f>+'GVA-productivity2'!M77</f>
        <v>4.4559233977980117E-2</v>
      </c>
      <c r="C39" s="136">
        <f>(+'GVA-productivity2'!M50)/100</f>
        <v>1.0000000000000002</v>
      </c>
      <c r="D39" s="136">
        <f>(+'GVA-productivity2'!N50)/100</f>
        <v>1.0000000000000002</v>
      </c>
      <c r="E39" s="457">
        <f t="shared" si="4"/>
        <v>0</v>
      </c>
      <c r="F39" s="450">
        <f>SUM(F32:F38)</f>
        <v>4.4570731183519591E-2</v>
      </c>
    </row>
    <row r="40" spans="1:6" x14ac:dyDescent="0.25">
      <c r="A40" s="138"/>
      <c r="B40" s="139"/>
      <c r="C40" s="139"/>
      <c r="D40" s="139"/>
      <c r="E40" s="118"/>
      <c r="F40" s="140"/>
    </row>
    <row r="41" spans="1:6" ht="14.4" x14ac:dyDescent="0.25">
      <c r="A41" s="458" t="s">
        <v>274</v>
      </c>
      <c r="B41" s="129" t="s">
        <v>274</v>
      </c>
      <c r="C41" s="129">
        <v>2010</v>
      </c>
      <c r="D41" s="129">
        <v>2013</v>
      </c>
      <c r="E41" s="129" t="s">
        <v>285</v>
      </c>
      <c r="F41" s="119" t="s">
        <v>214</v>
      </c>
    </row>
    <row r="42" spans="1:6" x14ac:dyDescent="0.25">
      <c r="A42" s="436" t="s">
        <v>3</v>
      </c>
      <c r="B42" s="131">
        <f>+'GVA-productivity2'!N69</f>
        <v>3.5974241521142591E-2</v>
      </c>
      <c r="C42" s="131">
        <f>(+'GVA-productivity2'!N42)/100</f>
        <v>0.47264252420222308</v>
      </c>
      <c r="D42" s="131">
        <f>(+'GVA-productivity2'!O42)/100</f>
        <v>0.44070447986622435</v>
      </c>
      <c r="E42" s="454">
        <f>+D42-C42</f>
        <v>-3.1938044335998728E-2</v>
      </c>
      <c r="F42" s="455">
        <f>+B42*C42</f>
        <v>1.7002956318813257E-2</v>
      </c>
    </row>
    <row r="43" spans="1:6" x14ac:dyDescent="0.25">
      <c r="A43" s="436" t="s">
        <v>280</v>
      </c>
      <c r="B43" s="131">
        <f>+'GVA-productivity2'!N70</f>
        <v>5.594281871879514E-2</v>
      </c>
      <c r="C43" s="131">
        <f>(+'GVA-productivity2'!N43)/100</f>
        <v>4.2739333094299033E-3</v>
      </c>
      <c r="D43" s="131">
        <f>(+'GVA-productivity2'!O43)/100</f>
        <v>4.3692855409013676E-3</v>
      </c>
      <c r="E43" s="454">
        <f t="shared" ref="E43:E49" si="6">+D43-C43</f>
        <v>9.5352231471464328E-5</v>
      </c>
      <c r="F43" s="455">
        <f t="shared" ref="F43:F48" si="7">+B43*C43</f>
        <v>2.3909587634565724E-4</v>
      </c>
    </row>
    <row r="44" spans="1:6" x14ac:dyDescent="0.25">
      <c r="A44" s="436" t="s">
        <v>252</v>
      </c>
      <c r="B44" s="131">
        <f>+'GVA-productivity2'!N71</f>
        <v>8.4295345485339457E-2</v>
      </c>
      <c r="C44" s="131">
        <f>(+'GVA-productivity2'!N44)/100</f>
        <v>0.12377196127644317</v>
      </c>
      <c r="D44" s="131">
        <f>(+'GVA-productivity2'!O44)/100</f>
        <v>0.12181406262642609</v>
      </c>
      <c r="E44" s="454">
        <f t="shared" si="6"/>
        <v>-1.9578986500170814E-3</v>
      </c>
      <c r="F44" s="455">
        <f t="shared" si="7"/>
        <v>1.0433400237195835E-2</v>
      </c>
    </row>
    <row r="45" spans="1:6" x14ac:dyDescent="0.25">
      <c r="A45" s="436" t="s">
        <v>253</v>
      </c>
      <c r="B45" s="131">
        <f>+'GVA-productivity2'!N72</f>
        <v>1.1010582851707085E-2</v>
      </c>
      <c r="C45" s="131">
        <f>(+'GVA-productivity2'!N45)/100</f>
        <v>4.8074578702043749E-2</v>
      </c>
      <c r="D45" s="131">
        <f>(+'GVA-productivity2'!O45)/100</f>
        <v>5.4804865550071476E-2</v>
      </c>
      <c r="E45" s="454">
        <f t="shared" si="6"/>
        <v>6.7302868480277264E-3</v>
      </c>
      <c r="F45" s="455">
        <f t="shared" si="7"/>
        <v>5.2932913185976555E-4</v>
      </c>
    </row>
    <row r="46" spans="1:6" x14ac:dyDescent="0.25">
      <c r="A46" s="436" t="s">
        <v>254</v>
      </c>
      <c r="B46" s="131">
        <f>+'GVA-productivity2'!N73</f>
        <v>2.3301742510356549E-2</v>
      </c>
      <c r="C46" s="131">
        <f>(+'GVA-productivity2'!N46)/100</f>
        <v>0.15411975618501256</v>
      </c>
      <c r="D46" s="131">
        <f>(+'GVA-productivity2'!O46)/100</f>
        <v>0.16343015885859161</v>
      </c>
      <c r="E46" s="454">
        <f t="shared" si="6"/>
        <v>9.310402673579049E-3</v>
      </c>
      <c r="F46" s="455">
        <f t="shared" si="7"/>
        <v>3.5912588743820936E-3</v>
      </c>
    </row>
    <row r="47" spans="1:6" x14ac:dyDescent="0.25">
      <c r="A47" s="440" t="s">
        <v>255</v>
      </c>
      <c r="B47" s="131">
        <f>+'GVA-productivity2'!N74</f>
        <v>2.4910098287047155E-2</v>
      </c>
      <c r="C47" s="131">
        <f>(+'GVA-productivity2'!N47)/100</f>
        <v>7.4177124417353885E-2</v>
      </c>
      <c r="D47" s="131">
        <f>(+'GVA-productivity2'!O47)/100</f>
        <v>8.1492569517490634E-2</v>
      </c>
      <c r="E47" s="454">
        <f t="shared" si="6"/>
        <v>7.3154451001367499E-3</v>
      </c>
      <c r="F47" s="455">
        <f t="shared" si="7"/>
        <v>1.8477594598868107E-3</v>
      </c>
    </row>
    <row r="48" spans="1:6" x14ac:dyDescent="0.25">
      <c r="A48" s="436" t="s">
        <v>256</v>
      </c>
      <c r="B48" s="131">
        <f>+'GVA-productivity2'!N75</f>
        <v>2.6696303351325668E-3</v>
      </c>
      <c r="C48" s="131">
        <f>(+'GVA-productivity2'!N48)/100</f>
        <v>0.12294012190749372</v>
      </c>
      <c r="D48" s="131">
        <f>(+'GVA-productivity2'!O48)/100</f>
        <v>0.13338457804029452</v>
      </c>
      <c r="E48" s="454">
        <f t="shared" si="6"/>
        <v>1.0444456132800803E-2</v>
      </c>
      <c r="F48" s="455">
        <f t="shared" si="7"/>
        <v>3.2820467884914109E-4</v>
      </c>
    </row>
    <row r="49" spans="1:6" s="176" customFormat="1" x14ac:dyDescent="0.25">
      <c r="A49" s="456" t="s">
        <v>82</v>
      </c>
      <c r="B49" s="136">
        <f>+'GVA-productivity2'!N77</f>
        <v>4.3346466934030214E-2</v>
      </c>
      <c r="C49" s="136">
        <f>(+'GVA-productivity2'!N50)/100</f>
        <v>1.0000000000000002</v>
      </c>
      <c r="D49" s="136">
        <f>(+'GVA-productivity2'!O50)/100</f>
        <v>1</v>
      </c>
      <c r="E49" s="457">
        <f t="shared" si="6"/>
        <v>0</v>
      </c>
      <c r="F49" s="450">
        <f>SUM(F42:F48)</f>
        <v>3.3972004577332564E-2</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P49"/>
  <sheetViews>
    <sheetView showGridLines="0" workbookViewId="0">
      <selection activeCell="A2" sqref="A2"/>
    </sheetView>
  </sheetViews>
  <sheetFormatPr defaultRowHeight="12" x14ac:dyDescent="0.25"/>
  <cols>
    <col min="2" max="2" width="29.5703125" customWidth="1"/>
    <col min="3" max="6" width="14.140625" customWidth="1"/>
    <col min="7" max="7" width="5.7109375" customWidth="1"/>
  </cols>
  <sheetData>
    <row r="1" spans="1:16" ht="14.4" x14ac:dyDescent="0.25">
      <c r="A1" s="141" t="s">
        <v>286</v>
      </c>
    </row>
    <row r="2" spans="1:16" x14ac:dyDescent="0.25">
      <c r="A2" s="432" t="s">
        <v>290</v>
      </c>
    </row>
    <row r="3" spans="1:16" x14ac:dyDescent="0.25">
      <c r="A3" s="432"/>
    </row>
    <row r="4" spans="1:16" x14ac:dyDescent="0.25">
      <c r="A4" s="260" t="s">
        <v>37</v>
      </c>
      <c r="B4" s="460"/>
      <c r="C4" s="260"/>
      <c r="D4" s="260" t="s">
        <v>38</v>
      </c>
      <c r="E4" s="260"/>
      <c r="F4" s="260"/>
    </row>
    <row r="5" spans="1:16" ht="48" x14ac:dyDescent="0.25">
      <c r="A5" s="142" t="s">
        <v>40</v>
      </c>
      <c r="B5" s="143" t="s">
        <v>2</v>
      </c>
      <c r="C5" s="144" t="s">
        <v>287</v>
      </c>
      <c r="D5" s="144" t="s">
        <v>288</v>
      </c>
      <c r="E5" s="144" t="s">
        <v>289</v>
      </c>
      <c r="F5" s="144" t="s">
        <v>288</v>
      </c>
      <c r="H5" s="142"/>
      <c r="I5" s="142" t="s">
        <v>3</v>
      </c>
      <c r="J5" s="231" t="s">
        <v>254</v>
      </c>
      <c r="K5" s="142" t="s">
        <v>253</v>
      </c>
      <c r="L5" s="142" t="s">
        <v>255</v>
      </c>
      <c r="M5" s="231" t="s">
        <v>252</v>
      </c>
      <c r="N5" s="142" t="s">
        <v>256</v>
      </c>
      <c r="O5" s="231" t="s">
        <v>280</v>
      </c>
      <c r="P5" s="142"/>
    </row>
    <row r="6" spans="1:16" x14ac:dyDescent="0.25">
      <c r="A6" s="145">
        <v>1</v>
      </c>
      <c r="B6" s="436" t="s">
        <v>3</v>
      </c>
      <c r="C6" s="180">
        <f>(VLOOKUP($A6,'GVA-productivity2'!$C$42:$O$48,13,FALSE)/100)</f>
        <v>0.44070447986622435</v>
      </c>
      <c r="D6" s="147">
        <f>VLOOKUP(A6,'GVA-productivity2'!$C$55:$O$61,13,FALSE)</f>
        <v>0.3834167032262214</v>
      </c>
      <c r="E6" s="461">
        <f>+C6</f>
        <v>0.44070447986622435</v>
      </c>
      <c r="F6" s="462">
        <f>+D6</f>
        <v>0.3834167032262214</v>
      </c>
      <c r="G6" s="463"/>
      <c r="H6" s="222">
        <v>0</v>
      </c>
      <c r="I6" s="223">
        <v>0</v>
      </c>
      <c r="J6" s="223"/>
      <c r="K6" s="223"/>
      <c r="L6" s="223"/>
      <c r="M6" s="223"/>
      <c r="N6" s="223"/>
      <c r="O6" s="223"/>
      <c r="P6" s="223">
        <v>0</v>
      </c>
    </row>
    <row r="7" spans="1:16" x14ac:dyDescent="0.25">
      <c r="A7" s="145">
        <v>5</v>
      </c>
      <c r="B7" s="436" t="s">
        <v>254</v>
      </c>
      <c r="C7" s="180">
        <f>(VLOOKUP($A7,'GVA-productivity2'!$C$42:$O$48,13,FALSE)/100)</f>
        <v>0.16343015885859161</v>
      </c>
      <c r="D7" s="147">
        <f>VLOOKUP(A7,'GVA-productivity2'!$C$55:$O$61,13,FALSE)</f>
        <v>0.89611271528208059</v>
      </c>
      <c r="E7" s="461">
        <f t="shared" ref="E7:E12" si="0">+E6+C7</f>
        <v>0.60413463872481599</v>
      </c>
      <c r="F7" s="462">
        <f t="shared" ref="F7:F12" si="1">+D7</f>
        <v>0.89611271528208059</v>
      </c>
      <c r="G7" s="463"/>
      <c r="H7" s="222">
        <v>0</v>
      </c>
      <c r="I7" s="224">
        <f>+$F$6</f>
        <v>0.3834167032262214</v>
      </c>
      <c r="J7" s="223"/>
      <c r="K7" s="223"/>
      <c r="L7" s="223"/>
      <c r="M7" s="223"/>
      <c r="N7" s="223"/>
      <c r="O7" s="223"/>
      <c r="P7" s="223">
        <v>0</v>
      </c>
    </row>
    <row r="8" spans="1:16" x14ac:dyDescent="0.25">
      <c r="A8" s="145">
        <v>4</v>
      </c>
      <c r="B8" s="436" t="s">
        <v>253</v>
      </c>
      <c r="C8" s="180">
        <f>(VLOOKUP($A8,'GVA-productivity2'!$C$42:$O$48,13,FALSE)/100)</f>
        <v>5.4804865550071476E-2</v>
      </c>
      <c r="D8" s="147">
        <f>VLOOKUP(A8,'GVA-productivity2'!$C$55:$O$61,13,FALSE)</f>
        <v>1.2718878773367048</v>
      </c>
      <c r="E8" s="461">
        <f t="shared" si="0"/>
        <v>0.65893950427488746</v>
      </c>
      <c r="F8" s="462">
        <f t="shared" si="1"/>
        <v>1.2718878773367048</v>
      </c>
      <c r="G8" s="463"/>
      <c r="H8" s="222">
        <f>AVERAGE(H7,H9)</f>
        <v>22.035223993311217</v>
      </c>
      <c r="I8" s="224">
        <f>+$F$6</f>
        <v>0.3834167032262214</v>
      </c>
      <c r="J8" s="223"/>
      <c r="K8" s="223"/>
      <c r="L8" s="223"/>
      <c r="M8" s="223"/>
      <c r="N8" s="223"/>
      <c r="O8" s="223"/>
      <c r="P8" s="223">
        <v>0</v>
      </c>
    </row>
    <row r="9" spans="1:16" x14ac:dyDescent="0.25">
      <c r="A9" s="145">
        <v>6</v>
      </c>
      <c r="B9" s="440" t="s">
        <v>255</v>
      </c>
      <c r="C9" s="180">
        <f>(VLOOKUP($A9,'GVA-productivity2'!$C$42:$O$48,13,FALSE)/100)</f>
        <v>8.1492569517490634E-2</v>
      </c>
      <c r="D9" s="147">
        <f>VLOOKUP(A9,'GVA-productivity2'!$C$55:$O$61,13,FALSE)</f>
        <v>1.4215571031954788</v>
      </c>
      <c r="E9" s="461">
        <f t="shared" si="0"/>
        <v>0.74043207379237808</v>
      </c>
      <c r="F9" s="462">
        <f t="shared" si="1"/>
        <v>1.4215571031954788</v>
      </c>
      <c r="G9" s="463"/>
      <c r="H9" s="222">
        <f>+$E$6*100</f>
        <v>44.070447986622433</v>
      </c>
      <c r="I9" s="224">
        <f>+$F$6</f>
        <v>0.3834167032262214</v>
      </c>
      <c r="J9" s="223">
        <v>0</v>
      </c>
      <c r="K9" s="223"/>
      <c r="L9" s="223"/>
      <c r="M9" s="223"/>
      <c r="N9" s="223"/>
      <c r="O9" s="223"/>
      <c r="P9" s="223">
        <v>0</v>
      </c>
    </row>
    <row r="10" spans="1:16" x14ac:dyDescent="0.25">
      <c r="A10" s="145">
        <v>3</v>
      </c>
      <c r="B10" s="436" t="s">
        <v>252</v>
      </c>
      <c r="C10" s="180">
        <f>(VLOOKUP($A10,'GVA-productivity2'!$C$42:$O$48,13,FALSE)/100)</f>
        <v>0.12181406262642609</v>
      </c>
      <c r="D10" s="147">
        <f>VLOOKUP(A10,'GVA-productivity2'!$C$55:$O$61,13,FALSE)</f>
        <v>1.5511010564793515</v>
      </c>
      <c r="E10" s="461">
        <f t="shared" si="0"/>
        <v>0.86224613641880421</v>
      </c>
      <c r="F10" s="462">
        <f t="shared" si="1"/>
        <v>1.5511010564793515</v>
      </c>
      <c r="G10" s="463"/>
      <c r="H10" s="222">
        <f>+$E$6*100</f>
        <v>44.070447986622433</v>
      </c>
      <c r="I10" s="223">
        <v>0</v>
      </c>
      <c r="J10" s="464">
        <f>+$F$7</f>
        <v>0.89611271528208059</v>
      </c>
      <c r="K10" s="223"/>
      <c r="L10" s="223"/>
      <c r="M10" s="223"/>
      <c r="N10" s="223"/>
      <c r="O10" s="223"/>
      <c r="P10" s="223">
        <v>0</v>
      </c>
    </row>
    <row r="11" spans="1:16" x14ac:dyDescent="0.25">
      <c r="A11" s="145">
        <v>7</v>
      </c>
      <c r="B11" s="436" t="s">
        <v>256</v>
      </c>
      <c r="C11" s="180">
        <f>(VLOOKUP($A11,'GVA-productivity2'!$C$42:$O$48,13,FALSE)/100)</f>
        <v>0.13338457804029452</v>
      </c>
      <c r="D11" s="147">
        <f>VLOOKUP(A11,'GVA-productivity2'!$C$55:$O$61,13,FALSE)</f>
        <v>2.0880297602292011</v>
      </c>
      <c r="E11" s="461">
        <f t="shared" si="0"/>
        <v>0.99563071445909879</v>
      </c>
      <c r="F11" s="462">
        <f t="shared" si="1"/>
        <v>2.0880297602292011</v>
      </c>
      <c r="G11" s="463"/>
      <c r="H11" s="222">
        <f>AVERAGE(H10,H12)</f>
        <v>52.24195592955202</v>
      </c>
      <c r="I11" s="223"/>
      <c r="J11" s="464">
        <f>+$F$7</f>
        <v>0.89611271528208059</v>
      </c>
      <c r="K11" s="223"/>
      <c r="L11" s="223"/>
      <c r="M11" s="223"/>
      <c r="N11" s="223"/>
      <c r="O11" s="223"/>
      <c r="P11" s="223">
        <v>0</v>
      </c>
    </row>
    <row r="12" spans="1:16" x14ac:dyDescent="0.25">
      <c r="A12" s="145">
        <v>2</v>
      </c>
      <c r="B12" s="436" t="s">
        <v>280</v>
      </c>
      <c r="C12" s="180">
        <f>(VLOOKUP($A12,'GVA-productivity2'!$C$42:$O$48,13,FALSE)/100)</f>
        <v>4.3692855409013676E-3</v>
      </c>
      <c r="D12" s="147">
        <f>VLOOKUP(A12,'GVA-productivity2'!$C$55:$O$61,13,FALSE)</f>
        <v>7.224481581332979</v>
      </c>
      <c r="E12" s="461">
        <f t="shared" si="0"/>
        <v>1.0000000000000002</v>
      </c>
      <c r="F12" s="462">
        <f t="shared" si="1"/>
        <v>7.224481581332979</v>
      </c>
      <c r="G12" s="463"/>
      <c r="H12" s="222">
        <f>+$E$7*100</f>
        <v>60.4134638724816</v>
      </c>
      <c r="I12" s="223"/>
      <c r="J12" s="464">
        <f>+$F$7</f>
        <v>0.89611271528208059</v>
      </c>
      <c r="K12" s="223">
        <v>0</v>
      </c>
      <c r="L12" s="223"/>
      <c r="M12" s="223"/>
      <c r="N12" s="223"/>
      <c r="O12" s="223"/>
      <c r="P12" s="223">
        <v>0</v>
      </c>
    </row>
    <row r="13" spans="1:16" x14ac:dyDescent="0.25">
      <c r="A13" s="145"/>
      <c r="B13" s="146"/>
      <c r="C13" s="180">
        <f>SUM(C6:C12)</f>
        <v>1.0000000000000002</v>
      </c>
      <c r="D13" s="147"/>
      <c r="E13" s="180"/>
      <c r="F13" s="147"/>
      <c r="H13" s="222">
        <f>+$E$7*100</f>
        <v>60.4134638724816</v>
      </c>
      <c r="I13" s="223"/>
      <c r="J13" s="223">
        <v>0</v>
      </c>
      <c r="K13" s="225">
        <f>+$F$8</f>
        <v>1.2718878773367048</v>
      </c>
      <c r="L13" s="223"/>
      <c r="M13" s="223"/>
      <c r="N13" s="223"/>
      <c r="O13" s="223"/>
      <c r="P13" s="223">
        <v>0</v>
      </c>
    </row>
    <row r="14" spans="1:16" x14ac:dyDescent="0.25">
      <c r="B14" s="149"/>
      <c r="C14" s="150"/>
      <c r="D14" s="150"/>
      <c r="E14" s="151"/>
      <c r="F14" s="151"/>
      <c r="H14" s="222">
        <f>AVERAGE(H13,H15)</f>
        <v>63.153707149985173</v>
      </c>
      <c r="I14" s="223"/>
      <c r="J14" s="223"/>
      <c r="K14" s="225">
        <f>+$F$8</f>
        <v>1.2718878773367048</v>
      </c>
      <c r="L14" s="223"/>
      <c r="M14" s="223"/>
      <c r="N14" s="223"/>
      <c r="O14" s="223"/>
      <c r="P14" s="223">
        <v>0</v>
      </c>
    </row>
    <row r="15" spans="1:16" x14ac:dyDescent="0.25">
      <c r="H15" s="222">
        <f>+$E$8*100</f>
        <v>65.893950427488747</v>
      </c>
      <c r="I15" s="223"/>
      <c r="J15" s="223"/>
      <c r="K15" s="225">
        <f>+$F$8</f>
        <v>1.2718878773367048</v>
      </c>
      <c r="L15" s="223">
        <v>0</v>
      </c>
      <c r="M15" s="223"/>
      <c r="N15" s="223"/>
      <c r="O15" s="223"/>
      <c r="P15" s="223">
        <v>0</v>
      </c>
    </row>
    <row r="16" spans="1:16" x14ac:dyDescent="0.25">
      <c r="A16" s="465"/>
      <c r="B16" s="307"/>
      <c r="H16" s="222">
        <f>+$E$8*100</f>
        <v>65.893950427488747</v>
      </c>
      <c r="I16" s="223"/>
      <c r="J16" s="223"/>
      <c r="K16" s="223">
        <v>0</v>
      </c>
      <c r="L16" s="226">
        <f>+$F$9</f>
        <v>1.4215571031954788</v>
      </c>
      <c r="M16" s="223"/>
      <c r="N16" s="223"/>
      <c r="O16" s="223"/>
      <c r="P16" s="223">
        <v>0</v>
      </c>
    </row>
    <row r="17" spans="8:16" x14ac:dyDescent="0.25">
      <c r="H17" s="222">
        <f>AVERAGE(H16,H18)</f>
        <v>69.96857890336328</v>
      </c>
      <c r="I17" s="223"/>
      <c r="J17" s="223"/>
      <c r="K17" s="223"/>
      <c r="L17" s="226">
        <f>+$F$9</f>
        <v>1.4215571031954788</v>
      </c>
      <c r="M17" s="223"/>
      <c r="N17" s="223"/>
      <c r="O17" s="223"/>
      <c r="P17" s="223">
        <v>0</v>
      </c>
    </row>
    <row r="18" spans="8:16" x14ac:dyDescent="0.25">
      <c r="H18" s="222">
        <f>+$E$9*100</f>
        <v>74.043207379237813</v>
      </c>
      <c r="I18" s="223"/>
      <c r="J18" s="223"/>
      <c r="K18" s="223"/>
      <c r="L18" s="226">
        <f>+$F$9</f>
        <v>1.4215571031954788</v>
      </c>
      <c r="M18" s="223">
        <v>0</v>
      </c>
      <c r="N18" s="223"/>
      <c r="O18" s="223"/>
      <c r="P18" s="223">
        <v>0</v>
      </c>
    </row>
    <row r="19" spans="8:16" x14ac:dyDescent="0.25">
      <c r="H19" s="222">
        <f>+$E$9*100</f>
        <v>74.043207379237813</v>
      </c>
      <c r="I19" s="223"/>
      <c r="J19" s="223"/>
      <c r="K19" s="223"/>
      <c r="L19" s="223">
        <v>0</v>
      </c>
      <c r="M19" s="226">
        <f>+$F$10</f>
        <v>1.5511010564793515</v>
      </c>
      <c r="N19" s="223"/>
      <c r="O19" s="223"/>
      <c r="P19" s="223">
        <v>0</v>
      </c>
    </row>
    <row r="20" spans="8:16" x14ac:dyDescent="0.25">
      <c r="H20" s="222">
        <f>AVERAGE(H19,H21)</f>
        <v>80.133910510559119</v>
      </c>
      <c r="I20" s="223"/>
      <c r="J20" s="223"/>
      <c r="K20" s="223"/>
      <c r="L20" s="223"/>
      <c r="M20" s="226">
        <f>+$F$10</f>
        <v>1.5511010564793515</v>
      </c>
      <c r="N20" s="223"/>
      <c r="O20" s="223"/>
      <c r="P20" s="223">
        <v>0</v>
      </c>
    </row>
    <row r="21" spans="8:16" x14ac:dyDescent="0.25">
      <c r="H21" s="222">
        <f>+$E$10*100</f>
        <v>86.224613641880424</v>
      </c>
      <c r="I21" s="223"/>
      <c r="J21" s="223"/>
      <c r="K21" s="223"/>
      <c r="L21" s="223"/>
      <c r="M21" s="226">
        <f>+$F$10</f>
        <v>1.5511010564793515</v>
      </c>
      <c r="N21" s="223">
        <v>0</v>
      </c>
      <c r="O21" s="223"/>
      <c r="P21" s="223">
        <v>0</v>
      </c>
    </row>
    <row r="22" spans="8:16" x14ac:dyDescent="0.25">
      <c r="H22" s="222">
        <f>+$E$10*100</f>
        <v>86.224613641880424</v>
      </c>
      <c r="I22" s="223"/>
      <c r="J22" s="223"/>
      <c r="K22" s="223"/>
      <c r="L22" s="223"/>
      <c r="M22" s="223">
        <v>0</v>
      </c>
      <c r="N22" s="226">
        <f>+$F$11</f>
        <v>2.0880297602292011</v>
      </c>
      <c r="O22" s="223"/>
      <c r="P22" s="223">
        <v>0</v>
      </c>
    </row>
    <row r="23" spans="8:16" x14ac:dyDescent="0.25">
      <c r="H23" s="222">
        <f>AVERAGE(H22,H24)</f>
        <v>92.893842543895147</v>
      </c>
      <c r="I23" s="223"/>
      <c r="J23" s="223"/>
      <c r="K23" s="223"/>
      <c r="L23" s="223"/>
      <c r="M23" s="223"/>
      <c r="N23" s="226">
        <f>+$F$11</f>
        <v>2.0880297602292011</v>
      </c>
      <c r="O23" s="223"/>
      <c r="P23" s="223">
        <v>0</v>
      </c>
    </row>
    <row r="24" spans="8:16" x14ac:dyDescent="0.25">
      <c r="H24" s="222">
        <f>+$E$11*100</f>
        <v>99.563071445909884</v>
      </c>
      <c r="I24" s="223"/>
      <c r="J24" s="223"/>
      <c r="K24" s="223"/>
      <c r="L24" s="223"/>
      <c r="M24" s="223"/>
      <c r="N24" s="226">
        <f>+$F$11</f>
        <v>2.0880297602292011</v>
      </c>
      <c r="O24" s="223">
        <v>0</v>
      </c>
      <c r="P24" s="223">
        <v>0</v>
      </c>
    </row>
    <row r="25" spans="8:16" x14ac:dyDescent="0.25">
      <c r="H25" s="222">
        <f>+$E$11*100</f>
        <v>99.563071445909884</v>
      </c>
      <c r="I25" s="223"/>
      <c r="J25" s="223"/>
      <c r="K25" s="223"/>
      <c r="L25" s="223"/>
      <c r="M25" s="223"/>
      <c r="N25" s="223">
        <v>0</v>
      </c>
      <c r="O25" s="226">
        <f>+$F$12</f>
        <v>7.224481581332979</v>
      </c>
      <c r="P25" s="223">
        <v>0</v>
      </c>
    </row>
    <row r="26" spans="8:16" x14ac:dyDescent="0.25">
      <c r="H26" s="222">
        <f>AVERAGE(H25,H27)</f>
        <v>99.781535722954956</v>
      </c>
      <c r="I26" s="223"/>
      <c r="J26" s="223"/>
      <c r="K26" s="223"/>
      <c r="L26" s="223"/>
      <c r="M26" s="223"/>
      <c r="N26" s="223"/>
      <c r="O26" s="226">
        <f>+$F$12</f>
        <v>7.224481581332979</v>
      </c>
      <c r="P26" s="223">
        <v>0</v>
      </c>
    </row>
    <row r="27" spans="8:16" x14ac:dyDescent="0.25">
      <c r="H27" s="222">
        <f>+$E$12*100</f>
        <v>100.00000000000003</v>
      </c>
      <c r="I27" s="223"/>
      <c r="J27" s="223"/>
      <c r="K27" s="223"/>
      <c r="L27" s="223"/>
      <c r="M27" s="223"/>
      <c r="N27" s="223"/>
      <c r="O27" s="226">
        <f>+$F$12</f>
        <v>7.224481581332979</v>
      </c>
      <c r="P27" s="223">
        <v>0</v>
      </c>
    </row>
    <row r="28" spans="8:16" x14ac:dyDescent="0.25">
      <c r="H28" s="222">
        <f>+$E$12*100</f>
        <v>100.00000000000003</v>
      </c>
      <c r="I28" s="223"/>
      <c r="J28" s="223"/>
      <c r="K28" s="223"/>
      <c r="L28" s="223"/>
      <c r="M28" s="223"/>
      <c r="N28" s="223"/>
      <c r="O28" s="223">
        <v>0</v>
      </c>
      <c r="P28" s="223">
        <v>0</v>
      </c>
    </row>
    <row r="49" spans="8:8" x14ac:dyDescent="0.25">
      <c r="H49" s="466"/>
    </row>
  </sheetData>
  <pageMargins left="0.7" right="0.7" top="0.75" bottom="0.75" header="0.3" footer="0.3"/>
  <pageSetup paperSize="9" orientation="portrait"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ummary xmlns="57b417f7-d786-4243-a30f-6aa963038fea" xsi:nil="true"/>
    <Key xmlns="57b417f7-d786-4243-a30f-6aa963038fea">false</Key>
    <Document_x0020_Type xmlns="57b417f7-d786-4243-a30f-6aa963038fea">General</Document_x0020_Type>
    <Status xmlns="57b417f7-d786-4243-a30f-6aa963038fea">Active</Statu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F7E7237B621B34D8633A963D5CBF9A3" ma:contentTypeVersion="" ma:contentTypeDescription="Create a new document." ma:contentTypeScope="" ma:versionID="86207b02e9d47f534844b5fb47386b69">
  <xsd:schema xmlns:xsd="http://www.w3.org/2001/XMLSchema" xmlns:xs="http://www.w3.org/2001/XMLSchema" xmlns:p="http://schemas.microsoft.com/office/2006/metadata/properties" xmlns:ns2="57b417f7-d786-4243-a30f-6aa963038fea" targetNamespace="http://schemas.microsoft.com/office/2006/metadata/properties" ma:root="true" ma:fieldsID="1959d539da99094eaa1c65296056aff2" ns2:_="">
    <xsd:import namespace="57b417f7-d786-4243-a30f-6aa963038fea"/>
    <xsd:element name="properties">
      <xsd:complexType>
        <xsd:sequence>
          <xsd:element name="documentManagement">
            <xsd:complexType>
              <xsd:all>
                <xsd:element ref="ns2:Summary" minOccurs="0"/>
                <xsd:element ref="ns2:Document_x0020_Type" minOccurs="0"/>
                <xsd:element ref="ns2:Status" minOccurs="0"/>
                <xsd:element ref="ns2:Ke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b417f7-d786-4243-a30f-6aa963038fea" elementFormDefault="qualified">
    <xsd:import namespace="http://schemas.microsoft.com/office/2006/documentManagement/types"/>
    <xsd:import namespace="http://schemas.microsoft.com/office/infopath/2007/PartnerControls"/>
    <xsd:element name="Summary" ma:index="8" nillable="true" ma:displayName="Summary" ma:description="A short description of what's in the document can help people to find it." ma:internalName="Summary">
      <xsd:simpleType>
        <xsd:restriction base="dms:Note">
          <xsd:maxLength value="255"/>
        </xsd:restriction>
      </xsd:simpleType>
    </xsd:element>
    <xsd:element name="Document_x0020_Type" ma:index="9" nillable="true" ma:displayName="Document Type" ma:default="General" ma:description="Leave as general unless this is a special type of document (eg PID, CV, Meeting Report etc)" ma:format="Dropdown" ma:internalName="Document_x0020_Type">
      <xsd:simpleType>
        <xsd:restriction base="dms:Choice">
          <xsd:enumeration value="Budget"/>
          <xsd:enumeration value="Business Plan"/>
          <xsd:enumeration value="Contract"/>
          <xsd:enumeration value="CV"/>
          <xsd:enumeration value="Expenses"/>
          <xsd:enumeration value="General"/>
          <xsd:enumeration value="How-to / Guideline"/>
          <xsd:enumeration value="Invoice"/>
          <xsd:enumeration value="M&amp;E"/>
          <xsd:enumeration value="Meeting Notes / Minutes"/>
          <xsd:enumeration value="PID"/>
          <xsd:enumeration value="Policy"/>
          <xsd:enumeration value="Proposal"/>
          <xsd:enumeration value="Publication"/>
          <xsd:enumeration value="Trip Report"/>
        </xsd:restriction>
      </xsd:simpleType>
    </xsd:element>
    <xsd:element name="Status" ma:index="10" nillable="true" ma:displayName="Status" ma:default="Active" ma:format="Dropdown" ma:internalName="Status">
      <xsd:simpleType>
        <xsd:restriction base="dms:Choice">
          <xsd:enumeration value="Active"/>
          <xsd:enumeration value="Closed"/>
          <xsd:enumeration value="Archived"/>
        </xsd:restriction>
      </xsd:simpleType>
    </xsd:element>
    <xsd:element name="Key" ma:index="11" nillable="true" ma:displayName="Key" ma:default="0" ma:description="Tick if this is a key document for this project." ma:internalName="Key">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FCBDA6D-DF28-4D63-886C-00C099DF0551}"/>
</file>

<file path=customXml/itemProps2.xml><?xml version="1.0" encoding="utf-8"?>
<ds:datastoreItem xmlns:ds="http://schemas.openxmlformats.org/officeDocument/2006/customXml" ds:itemID="{8C671AA7-7B37-4C77-97D1-F5334AC19783}"/>
</file>

<file path=customXml/itemProps3.xml><?xml version="1.0" encoding="utf-8"?>
<ds:datastoreItem xmlns:ds="http://schemas.openxmlformats.org/officeDocument/2006/customXml" ds:itemID="{F7E51913-A2D6-4F99-A4A2-54F96C8CDE3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3</vt:i4>
      </vt:variant>
    </vt:vector>
  </HeadingPairs>
  <TitlesOfParts>
    <vt:vector size="15" baseType="lpstr">
      <vt:lpstr>VERSION</vt:lpstr>
      <vt:lpstr>GVA-productivity1</vt:lpstr>
      <vt:lpstr>Rel. prod. cf employment1</vt:lpstr>
      <vt:lpstr>Decomp. of prod change1</vt:lpstr>
      <vt:lpstr>Productivity gaps1</vt:lpstr>
      <vt:lpstr>GVA-productivity2</vt:lpstr>
      <vt:lpstr>Rel. prod. cf employment2</vt:lpstr>
      <vt:lpstr>Decomp. of prod change2</vt:lpstr>
      <vt:lpstr>Productivity gaps2</vt:lpstr>
      <vt:lpstr>Sectoral employ by sex</vt:lpstr>
      <vt:lpstr>Emp by sex</vt:lpstr>
      <vt:lpstr>Wages (ILO)</vt:lpstr>
      <vt:lpstr>'GVA-productivity1'!Labour_productivity</vt:lpstr>
      <vt:lpstr>'GVA-productivity1'!Persons_engaged</vt:lpstr>
      <vt:lpstr>'GVA-productivity1'!VA_constant_2005</vt:lpstr>
    </vt:vector>
  </TitlesOfParts>
  <Company>Overseas Development Institute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jkennan</dc:creator>
  <cp:lastModifiedBy>jkennan</cp:lastModifiedBy>
  <dcterms:created xsi:type="dcterms:W3CDTF">2014-12-22T09:22:35Z</dcterms:created>
  <dcterms:modified xsi:type="dcterms:W3CDTF">2015-07-21T08:52:14Z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0x0101000F7E7237B621B34D8633A963D5CBF9A3</vt:lpwstr>
  </property>
</Properties>
</file>