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drawings/drawing6.xml" ContentType="application/vnd.openxmlformats-officedocument.drawing+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8.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9.xml" ContentType="application/vnd.openxmlformats-officedocument.drawing+xml"/>
  <Override PartName="/xl/charts/chart2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44" windowWidth="14880" windowHeight="8724" tabRatio="948"/>
  </bookViews>
  <sheets>
    <sheet name="VERSION " sheetId="7" r:id="rId1"/>
    <sheet name="GVA-productivity1" sheetId="1" r:id="rId2"/>
    <sheet name="Rel. prod. cf employment1" sheetId="2" r:id="rId3"/>
    <sheet name="Decomp.of prod change1" sheetId="3" r:id="rId4"/>
    <sheet name="Productivity gaps1" sheetId="4" r:id="rId5"/>
    <sheet name="GVA-productivity2" sheetId="8" r:id="rId6"/>
    <sheet name="Rel. prod. cf employment2" sheetId="9" r:id="rId7"/>
    <sheet name="Decomp.of prod change2" sheetId="10" r:id="rId8"/>
    <sheet name="Productivity gaps2" sheetId="11" r:id="rId9"/>
    <sheet name="Sectoral employ by sex" sheetId="12" r:id="rId10"/>
    <sheet name="Emp by sex (ILO)" sheetId="5" r:id="rId11"/>
    <sheet name="Wages (ILO)" sheetId="6" r:id="rId12"/>
  </sheets>
  <externalReferences>
    <externalReference r:id="rId13"/>
  </externalReferences>
  <definedNames>
    <definedName name="_xlnm._FilterDatabase" localSheetId="1" hidden="1">'GVA-productivity1'!$A$9:$AC$30</definedName>
    <definedName name="_xlnm._FilterDatabase" localSheetId="11" hidden="1">'Wages (ILO)'!$A$7:$N$7</definedName>
    <definedName name="Decomposition_of_labour_productivity_change" localSheetId="1">'GVA-productivity1'!#REF!</definedName>
    <definedName name="Labour_productivity" localSheetId="1">'GVA-productivity1'!$K$7</definedName>
    <definedName name="Labour_productivity_levels_and_change_over_time" localSheetId="1">'GVA-productivity1'!#REF!</definedName>
    <definedName name="Persons_engaged" localSheetId="1">'GVA-productivity1'!$G$7</definedName>
    <definedName name="Productivity_gaps" localSheetId="1">'GVA-productivity1'!#REF!</definedName>
    <definedName name="Relative_productivity_and_changes_in_employment" localSheetId="1">'GVA-productivity1'!#REF!</definedName>
    <definedName name="Relative_productivity_levels" localSheetId="1">'GVA-productivity1'!#REF!</definedName>
    <definedName name="VA_constant_2005" localSheetId="1">'GVA-productivity1'!$C$7</definedName>
    <definedName name="VA_current" localSheetId="1">'GVA-productivity1'!#REF!</definedName>
  </definedNames>
  <calcPr calcId="145621" calcOnSave="0"/>
</workbook>
</file>

<file path=xl/calcChain.xml><?xml version="1.0" encoding="utf-8"?>
<calcChain xmlns="http://schemas.openxmlformats.org/spreadsheetml/2006/main">
  <c r="C48" i="10" l="1"/>
  <c r="C45" i="10"/>
  <c r="D65" i="9"/>
  <c r="E64" i="9"/>
  <c r="D64" i="9"/>
  <c r="E63" i="9"/>
  <c r="D63" i="9"/>
  <c r="E62" i="9"/>
  <c r="D62" i="9"/>
  <c r="E61" i="9"/>
  <c r="D61" i="9"/>
  <c r="E60" i="9"/>
  <c r="D60" i="9"/>
  <c r="E59" i="9"/>
  <c r="D59" i="9"/>
  <c r="E58" i="9"/>
  <c r="D58" i="9"/>
  <c r="E47" i="9"/>
  <c r="D47" i="9"/>
  <c r="E46" i="9"/>
  <c r="D46" i="9"/>
  <c r="E45" i="9"/>
  <c r="D45" i="9"/>
  <c r="E44" i="9"/>
  <c r="D44" i="9"/>
  <c r="E43" i="9"/>
  <c r="D43" i="9"/>
  <c r="E42" i="9"/>
  <c r="D42" i="9"/>
  <c r="D49" i="9" s="1"/>
  <c r="E41" i="9"/>
  <c r="E49" i="9" s="1"/>
  <c r="D41" i="9"/>
  <c r="E30" i="9"/>
  <c r="D30" i="9"/>
  <c r="E29" i="9"/>
  <c r="D29" i="9"/>
  <c r="E28" i="9"/>
  <c r="D28" i="9"/>
  <c r="G27" i="9"/>
  <c r="E27" i="9"/>
  <c r="D27" i="9"/>
  <c r="E26" i="9"/>
  <c r="D26" i="9"/>
  <c r="G25" i="9"/>
  <c r="E25" i="9"/>
  <c r="D25" i="9"/>
  <c r="E24" i="9"/>
  <c r="D24" i="9"/>
  <c r="D32" i="9" s="1"/>
  <c r="E13" i="9"/>
  <c r="D13" i="9"/>
  <c r="E12" i="9"/>
  <c r="D12" i="9"/>
  <c r="E11" i="9"/>
  <c r="D11" i="9"/>
  <c r="E10" i="9"/>
  <c r="D10" i="9"/>
  <c r="E9" i="9"/>
  <c r="D9" i="9"/>
  <c r="E8" i="9"/>
  <c r="D8" i="9"/>
  <c r="D15" i="9" s="1"/>
  <c r="E7" i="9"/>
  <c r="D7" i="9"/>
  <c r="I87" i="8"/>
  <c r="I88" i="8" s="1"/>
  <c r="I89" i="8" s="1"/>
  <c r="I90" i="8" s="1"/>
  <c r="I91" i="8" s="1"/>
  <c r="I92" i="8" s="1"/>
  <c r="I93" i="8" s="1"/>
  <c r="I94" i="8" s="1"/>
  <c r="I95" i="8" s="1"/>
  <c r="I96" i="8" s="1"/>
  <c r="I97" i="8" s="1"/>
  <c r="I98" i="8" s="1"/>
  <c r="I99" i="8" s="1"/>
  <c r="I100" i="8" s="1"/>
  <c r="I101" i="8" s="1"/>
  <c r="I102" i="8" s="1"/>
  <c r="I103" i="8" s="1"/>
  <c r="I104" i="8" s="1"/>
  <c r="I105" i="8" s="1"/>
  <c r="I106" i="8" s="1"/>
  <c r="I107" i="8" s="1"/>
  <c r="I108" i="8" s="1"/>
  <c r="K82" i="8"/>
  <c r="B18" i="10" s="1"/>
  <c r="M81" i="8"/>
  <c r="B37" i="10" s="1"/>
  <c r="E81" i="8"/>
  <c r="J80" i="8"/>
  <c r="N79" i="8"/>
  <c r="B45" i="10" s="1"/>
  <c r="F45" i="10" s="1"/>
  <c r="M79" i="8"/>
  <c r="B35" i="10" s="1"/>
  <c r="J79" i="8"/>
  <c r="L78" i="8"/>
  <c r="B24" i="10" s="1"/>
  <c r="K78" i="8"/>
  <c r="B14" i="10" s="1"/>
  <c r="N77" i="8"/>
  <c r="B43" i="10" s="1"/>
  <c r="M77" i="8"/>
  <c r="B33" i="10" s="1"/>
  <c r="J77" i="8"/>
  <c r="L76" i="8"/>
  <c r="B22" i="10" s="1"/>
  <c r="K76" i="8"/>
  <c r="B12" i="10" s="1"/>
  <c r="H76" i="8"/>
  <c r="I68" i="8"/>
  <c r="H68" i="8"/>
  <c r="G68" i="8"/>
  <c r="G82" i="8" s="1"/>
  <c r="F68" i="8"/>
  <c r="E68" i="8"/>
  <c r="E82" i="8" s="1"/>
  <c r="I67" i="8"/>
  <c r="J81" i="8" s="1"/>
  <c r="H67" i="8"/>
  <c r="G67" i="8"/>
  <c r="F67" i="8"/>
  <c r="E67" i="8"/>
  <c r="I66" i="8"/>
  <c r="H66" i="8"/>
  <c r="G66" i="8"/>
  <c r="L80" i="8" s="1"/>
  <c r="B26" i="10" s="1"/>
  <c r="F66" i="8"/>
  <c r="E66" i="8"/>
  <c r="E80" i="8" s="1"/>
  <c r="I65" i="8"/>
  <c r="I79" i="8" s="1"/>
  <c r="H65" i="8"/>
  <c r="H79" i="8" s="1"/>
  <c r="G65" i="8"/>
  <c r="F65" i="8"/>
  <c r="F79" i="8" s="1"/>
  <c r="E65" i="8"/>
  <c r="E79" i="8" s="1"/>
  <c r="I64" i="8"/>
  <c r="H64" i="8"/>
  <c r="G64" i="8"/>
  <c r="G78" i="8" s="1"/>
  <c r="F64" i="8"/>
  <c r="F78" i="8" s="1"/>
  <c r="E64" i="8"/>
  <c r="I63" i="8"/>
  <c r="I77" i="8" s="1"/>
  <c r="H63" i="8"/>
  <c r="H77" i="8" s="1"/>
  <c r="G63" i="8"/>
  <c r="L77" i="8" s="1"/>
  <c r="B23" i="10" s="1"/>
  <c r="F63" i="8"/>
  <c r="E63" i="8"/>
  <c r="E77" i="8" s="1"/>
  <c r="I62" i="8"/>
  <c r="N76" i="8" s="1"/>
  <c r="B42" i="10" s="1"/>
  <c r="H62" i="8"/>
  <c r="G62" i="8"/>
  <c r="G76" i="8" s="1"/>
  <c r="F62" i="8"/>
  <c r="F76" i="8" s="1"/>
  <c r="E62" i="8"/>
  <c r="I57" i="8"/>
  <c r="E65" i="9" s="1"/>
  <c r="H57" i="8"/>
  <c r="E48" i="9" s="1"/>
  <c r="G57" i="8"/>
  <c r="E31" i="9" s="1"/>
  <c r="F57" i="8"/>
  <c r="E57" i="8"/>
  <c r="N55" i="8"/>
  <c r="M55" i="8"/>
  <c r="L55" i="8"/>
  <c r="N54" i="8"/>
  <c r="M54" i="8"/>
  <c r="O53" i="8"/>
  <c r="N53" i="8"/>
  <c r="K53" i="8"/>
  <c r="O52" i="8"/>
  <c r="N52" i="8"/>
  <c r="M52" i="8"/>
  <c r="L52" i="8"/>
  <c r="K52" i="8"/>
  <c r="N51" i="8"/>
  <c r="M51" i="8"/>
  <c r="L51" i="8"/>
  <c r="N50" i="8"/>
  <c r="M50" i="8"/>
  <c r="O49" i="8"/>
  <c r="N49" i="8"/>
  <c r="K49" i="8"/>
  <c r="I44" i="8"/>
  <c r="H44" i="8"/>
  <c r="H70" i="8" s="1"/>
  <c r="G44" i="8"/>
  <c r="F44" i="8"/>
  <c r="L40" i="8" s="1"/>
  <c r="E44" i="8"/>
  <c r="O42" i="8"/>
  <c r="N42" i="8"/>
  <c r="M42" i="8"/>
  <c r="K42" i="8"/>
  <c r="O41" i="8"/>
  <c r="N41" i="8"/>
  <c r="K41" i="8"/>
  <c r="K44" i="8" s="1"/>
  <c r="O40" i="8"/>
  <c r="K40" i="8"/>
  <c r="O39" i="8"/>
  <c r="N39" i="8"/>
  <c r="K39" i="8"/>
  <c r="O38" i="8"/>
  <c r="N38" i="8"/>
  <c r="M38" i="8"/>
  <c r="K38" i="8"/>
  <c r="O37" i="8"/>
  <c r="N37" i="8"/>
  <c r="K37" i="8"/>
  <c r="O36" i="8"/>
  <c r="O44" i="8" s="1"/>
  <c r="L36" i="8"/>
  <c r="K36" i="8"/>
  <c r="O35" i="8"/>
  <c r="N35" i="8"/>
  <c r="M35" i="8"/>
  <c r="K35" i="8"/>
  <c r="M30" i="8"/>
  <c r="I30" i="8"/>
  <c r="H30" i="8"/>
  <c r="G30" i="8"/>
  <c r="F30" i="8"/>
  <c r="L26" i="8" s="1"/>
  <c r="E30" i="8"/>
  <c r="O28" i="8"/>
  <c r="M28" i="8"/>
  <c r="L28" i="8"/>
  <c r="K28" i="8"/>
  <c r="M27" i="8"/>
  <c r="L27" i="8"/>
  <c r="N26" i="8"/>
  <c r="M26" i="8"/>
  <c r="O25" i="8"/>
  <c r="N25" i="8"/>
  <c r="M25" i="8"/>
  <c r="L25" i="8"/>
  <c r="K25" i="8"/>
  <c r="O24" i="8"/>
  <c r="M24" i="8"/>
  <c r="L24" i="8"/>
  <c r="K24" i="8"/>
  <c r="M23" i="8"/>
  <c r="L23" i="8"/>
  <c r="M22" i="8"/>
  <c r="O21" i="8"/>
  <c r="N21" i="8"/>
  <c r="M21" i="8"/>
  <c r="L21" i="8"/>
  <c r="K21" i="8"/>
  <c r="E66" i="9" l="1"/>
  <c r="E32" i="9"/>
  <c r="E15" i="9"/>
  <c r="N30" i="8"/>
  <c r="C43" i="10"/>
  <c r="F59" i="9"/>
  <c r="G42" i="9"/>
  <c r="D45" i="10"/>
  <c r="E45" i="10" s="1"/>
  <c r="G61" i="9"/>
  <c r="C6" i="11"/>
  <c r="M78" i="8"/>
  <c r="B34" i="10" s="1"/>
  <c r="N64" i="8"/>
  <c r="C43" i="9" s="1"/>
  <c r="N28" i="8"/>
  <c r="N24" i="8"/>
  <c r="N27" i="8"/>
  <c r="N23" i="8"/>
  <c r="L39" i="8"/>
  <c r="M41" i="8"/>
  <c r="M37" i="8"/>
  <c r="G70" i="8"/>
  <c r="M40" i="8"/>
  <c r="M44" i="8" s="1"/>
  <c r="M36" i="8"/>
  <c r="D42" i="10"/>
  <c r="C8" i="11"/>
  <c r="G58" i="9"/>
  <c r="D24" i="10"/>
  <c r="C34" i="10"/>
  <c r="F43" i="9"/>
  <c r="G26" i="9"/>
  <c r="D36" i="10"/>
  <c r="C46" i="10"/>
  <c r="G45" i="9"/>
  <c r="F62" i="9"/>
  <c r="G13" i="9"/>
  <c r="D18" i="10"/>
  <c r="F30" i="9"/>
  <c r="D31" i="9"/>
  <c r="E14" i="9"/>
  <c r="L54" i="8"/>
  <c r="L50" i="8"/>
  <c r="L53" i="8"/>
  <c r="L49" i="8"/>
  <c r="M82" i="8"/>
  <c r="B38" i="10" s="1"/>
  <c r="H82" i="8"/>
  <c r="N68" i="8"/>
  <c r="C47" i="9" s="1"/>
  <c r="F43" i="10"/>
  <c r="C28" i="10"/>
  <c r="N22" i="8"/>
  <c r="K27" i="8"/>
  <c r="K23" i="8"/>
  <c r="K26" i="8"/>
  <c r="K30" i="8" s="1"/>
  <c r="K22" i="8"/>
  <c r="O27" i="8"/>
  <c r="O23" i="8"/>
  <c r="O26" i="8"/>
  <c r="O30" i="8" s="1"/>
  <c r="O22" i="8"/>
  <c r="L35" i="8"/>
  <c r="M39" i="8"/>
  <c r="H84" i="8"/>
  <c r="N70" i="8"/>
  <c r="C48" i="9" s="1"/>
  <c r="N67" i="8"/>
  <c r="C46" i="9" s="1"/>
  <c r="N65" i="8"/>
  <c r="C44" i="9" s="1"/>
  <c r="N63" i="8"/>
  <c r="C42" i="9" s="1"/>
  <c r="M84" i="8"/>
  <c r="B39" i="10" s="1"/>
  <c r="C33" i="10"/>
  <c r="F33" i="10" s="1"/>
  <c r="F42" i="9"/>
  <c r="D23" i="10"/>
  <c r="D46" i="10"/>
  <c r="G62" i="9"/>
  <c r="B62" i="9" s="1"/>
  <c r="C9" i="11"/>
  <c r="G30" i="9"/>
  <c r="F47" i="9"/>
  <c r="C38" i="10"/>
  <c r="D28" i="10"/>
  <c r="M76" i="8"/>
  <c r="B32" i="10" s="1"/>
  <c r="N62" i="8"/>
  <c r="C41" i="9" s="1"/>
  <c r="K77" i="8"/>
  <c r="B13" i="10" s="1"/>
  <c r="F77" i="8"/>
  <c r="H78" i="8"/>
  <c r="D33" i="10"/>
  <c r="C12" i="10"/>
  <c r="F7" i="9"/>
  <c r="F10" i="9"/>
  <c r="C15" i="10"/>
  <c r="C37" i="10"/>
  <c r="F46" i="9"/>
  <c r="D27" i="10"/>
  <c r="G29" i="9"/>
  <c r="K79" i="8"/>
  <c r="B15" i="10" s="1"/>
  <c r="F15" i="10" s="1"/>
  <c r="F37" i="10"/>
  <c r="L42" i="8"/>
  <c r="L38" i="8"/>
  <c r="L41" i="8"/>
  <c r="L37" i="8"/>
  <c r="D32" i="10"/>
  <c r="C42" i="10"/>
  <c r="F42" i="10" s="1"/>
  <c r="G41" i="9"/>
  <c r="F58" i="9"/>
  <c r="N57" i="8"/>
  <c r="D14" i="10"/>
  <c r="C24" i="10"/>
  <c r="F24" i="10" s="1"/>
  <c r="G9" i="9"/>
  <c r="D15" i="10"/>
  <c r="F27" i="9"/>
  <c r="B27" i="9" s="1"/>
  <c r="G10" i="9"/>
  <c r="B10" i="9" s="1"/>
  <c r="C25" i="10"/>
  <c r="C16" i="10"/>
  <c r="F11" i="9"/>
  <c r="C47" i="10"/>
  <c r="F63" i="9"/>
  <c r="D37" i="10"/>
  <c r="G46" i="9"/>
  <c r="E70" i="8"/>
  <c r="K64" i="8" s="1"/>
  <c r="K55" i="8"/>
  <c r="K51" i="8"/>
  <c r="D14" i="9"/>
  <c r="K54" i="8"/>
  <c r="K50" i="8"/>
  <c r="N78" i="8"/>
  <c r="B44" i="10" s="1"/>
  <c r="L79" i="8"/>
  <c r="B25" i="10" s="1"/>
  <c r="M80" i="8"/>
  <c r="B36" i="10" s="1"/>
  <c r="N80" i="8"/>
  <c r="B46" i="10" s="1"/>
  <c r="H80" i="8"/>
  <c r="N66" i="8"/>
  <c r="C45" i="9" s="1"/>
  <c r="K81" i="8"/>
  <c r="B17" i="10" s="1"/>
  <c r="F81" i="8"/>
  <c r="L67" i="8"/>
  <c r="C12" i="9" s="1"/>
  <c r="F70" i="8"/>
  <c r="L65" i="8" s="1"/>
  <c r="C10" i="9" s="1"/>
  <c r="F12" i="10"/>
  <c r="F26" i="9"/>
  <c r="O50" i="8"/>
  <c r="O57" i="8" s="1"/>
  <c r="G43" i="9"/>
  <c r="D34" i="10"/>
  <c r="E34" i="10" s="1"/>
  <c r="F60" i="9"/>
  <c r="C44" i="10"/>
  <c r="F44" i="9"/>
  <c r="D25" i="10"/>
  <c r="O54" i="8"/>
  <c r="G47" i="9"/>
  <c r="F64" i="9"/>
  <c r="I80" i="8"/>
  <c r="L81" i="8"/>
  <c r="B27" i="10" s="1"/>
  <c r="G81" i="8"/>
  <c r="N82" i="8"/>
  <c r="B48" i="10" s="1"/>
  <c r="F48" i="10" s="1"/>
  <c r="J82" i="8"/>
  <c r="I82" i="8"/>
  <c r="E76" i="8"/>
  <c r="I76" i="8"/>
  <c r="G77" i="8"/>
  <c r="E78" i="8"/>
  <c r="I78" i="8"/>
  <c r="G79" i="8"/>
  <c r="F80" i="8"/>
  <c r="K80" i="8"/>
  <c r="B16" i="10" s="1"/>
  <c r="F16" i="10" s="1"/>
  <c r="N81" i="8"/>
  <c r="B47" i="10" s="1"/>
  <c r="F47" i="10" s="1"/>
  <c r="L82" i="8"/>
  <c r="B28" i="10" s="1"/>
  <c r="D66" i="9"/>
  <c r="L22" i="8"/>
  <c r="L30" i="8" s="1"/>
  <c r="N36" i="8"/>
  <c r="N44" i="8" s="1"/>
  <c r="N40" i="8"/>
  <c r="M49" i="8"/>
  <c r="O51" i="8"/>
  <c r="F61" i="9"/>
  <c r="D35" i="10"/>
  <c r="G44" i="9"/>
  <c r="B44" i="9" s="1"/>
  <c r="M53" i="8"/>
  <c r="O55" i="8"/>
  <c r="M63" i="8"/>
  <c r="C25" i="9" s="1"/>
  <c r="M65" i="8"/>
  <c r="C27" i="9" s="1"/>
  <c r="H81" i="8"/>
  <c r="M67" i="8"/>
  <c r="C29" i="9" s="1"/>
  <c r="F82" i="8"/>
  <c r="K68" i="8"/>
  <c r="J76" i="8"/>
  <c r="J78" i="8"/>
  <c r="G80" i="8"/>
  <c r="I81" i="8"/>
  <c r="I70" i="8"/>
  <c r="O62" i="8" s="1"/>
  <c r="D48" i="9"/>
  <c r="C35" i="10"/>
  <c r="F35" i="10" s="1"/>
  <c r="D38" i="10"/>
  <c r="B47" i="9" l="1"/>
  <c r="B30" i="9"/>
  <c r="B42" i="9"/>
  <c r="B26" i="9"/>
  <c r="D49" i="10"/>
  <c r="E49" i="10" s="1"/>
  <c r="G65" i="9"/>
  <c r="D8" i="11"/>
  <c r="F8" i="11" s="1"/>
  <c r="C58" i="9"/>
  <c r="G64" i="9"/>
  <c r="B64" i="9" s="1"/>
  <c r="C7" i="11"/>
  <c r="D48" i="10"/>
  <c r="E48" i="10" s="1"/>
  <c r="F36" i="10"/>
  <c r="C13" i="10"/>
  <c r="F8" i="9"/>
  <c r="F66" i="9"/>
  <c r="O66" i="8"/>
  <c r="D22" i="10"/>
  <c r="E22" i="10" s="1"/>
  <c r="C32" i="10"/>
  <c r="F41" i="9"/>
  <c r="F49" i="9" s="1"/>
  <c r="G24" i="9"/>
  <c r="M57" i="8"/>
  <c r="E25" i="10"/>
  <c r="F44" i="10"/>
  <c r="F49" i="10" s="1"/>
  <c r="B8" i="10" s="1"/>
  <c r="B46" i="9"/>
  <c r="E14" i="10"/>
  <c r="L63" i="8"/>
  <c r="C8" i="9" s="1"/>
  <c r="L44" i="8"/>
  <c r="F38" i="10"/>
  <c r="C27" i="10"/>
  <c r="F29" i="9"/>
  <c r="B29" i="9" s="1"/>
  <c r="D17" i="10"/>
  <c r="G12" i="9"/>
  <c r="E42" i="10"/>
  <c r="E6" i="11"/>
  <c r="E38" i="10"/>
  <c r="K66" i="8"/>
  <c r="E35" i="10"/>
  <c r="F28" i="10"/>
  <c r="B43" i="9"/>
  <c r="F46" i="10"/>
  <c r="C14" i="10"/>
  <c r="F14" i="10" s="1"/>
  <c r="F9" i="9"/>
  <c r="E37" i="10"/>
  <c r="E15" i="10"/>
  <c r="F65" i="9"/>
  <c r="D39" i="10"/>
  <c r="C49" i="10"/>
  <c r="G48" i="9"/>
  <c r="E32" i="10"/>
  <c r="E27" i="10"/>
  <c r="E33" i="10"/>
  <c r="F13" i="10"/>
  <c r="F19" i="10" s="1"/>
  <c r="B5" i="10" s="1"/>
  <c r="E28" i="10"/>
  <c r="D12" i="10"/>
  <c r="E12" i="10" s="1"/>
  <c r="C22" i="10"/>
  <c r="F22" i="10" s="1"/>
  <c r="G7" i="9"/>
  <c r="L57" i="8"/>
  <c r="F24" i="9"/>
  <c r="E36" i="10"/>
  <c r="E24" i="10"/>
  <c r="F34" i="10"/>
  <c r="B61" i="9"/>
  <c r="J85" i="8"/>
  <c r="N84" i="8"/>
  <c r="J84" i="8"/>
  <c r="O65" i="8"/>
  <c r="O63" i="8"/>
  <c r="O70" i="8"/>
  <c r="C65" i="9" s="1"/>
  <c r="I84" i="8"/>
  <c r="O67" i="8"/>
  <c r="G59" i="9"/>
  <c r="B59" i="9" s="1"/>
  <c r="C11" i="11"/>
  <c r="C13" i="11" s="1"/>
  <c r="D43" i="10"/>
  <c r="E43" i="10" s="1"/>
  <c r="F13" i="9"/>
  <c r="B13" i="9" s="1"/>
  <c r="C18" i="10"/>
  <c r="F18" i="10" s="1"/>
  <c r="D16" i="10"/>
  <c r="E16" i="10" s="1"/>
  <c r="C26" i="10"/>
  <c r="F26" i="10" s="1"/>
  <c r="G11" i="9"/>
  <c r="B11" i="9" s="1"/>
  <c r="F28" i="9"/>
  <c r="B58" i="9"/>
  <c r="O68" i="8"/>
  <c r="O64" i="8"/>
  <c r="D26" i="10"/>
  <c r="E26" i="10" s="1"/>
  <c r="C36" i="10"/>
  <c r="G28" i="9"/>
  <c r="B28" i="9" s="1"/>
  <c r="F45" i="9"/>
  <c r="C10" i="11"/>
  <c r="G60" i="9"/>
  <c r="B60" i="9" s="1"/>
  <c r="D44" i="10"/>
  <c r="E44" i="10" s="1"/>
  <c r="F27" i="10"/>
  <c r="C12" i="11"/>
  <c r="G63" i="9"/>
  <c r="B63" i="9" s="1"/>
  <c r="D47" i="10"/>
  <c r="E47" i="10" s="1"/>
  <c r="K84" i="8"/>
  <c r="B19" i="10" s="1"/>
  <c r="F84" i="8"/>
  <c r="L68" i="8"/>
  <c r="C13" i="9" s="1"/>
  <c r="L66" i="8"/>
  <c r="C11" i="9" s="1"/>
  <c r="L64" i="8"/>
  <c r="C9" i="9" s="1"/>
  <c r="L62" i="8"/>
  <c r="C7" i="9" s="1"/>
  <c r="L96" i="8"/>
  <c r="L97" i="8" s="1"/>
  <c r="L98" i="8" s="1"/>
  <c r="L99" i="8" s="1"/>
  <c r="L100" i="8" s="1"/>
  <c r="L85" i="8" s="1"/>
  <c r="L70" i="8"/>
  <c r="C14" i="9" s="1"/>
  <c r="F25" i="10"/>
  <c r="C17" i="10"/>
  <c r="F17" i="10" s="1"/>
  <c r="F12" i="9"/>
  <c r="J87" i="8"/>
  <c r="J88" i="8" s="1"/>
  <c r="J89" i="8" s="1"/>
  <c r="J90" i="8" s="1"/>
  <c r="J91" i="8" s="1"/>
  <c r="J92" i="8" s="1"/>
  <c r="J93" i="8" s="1"/>
  <c r="J94" i="8" s="1"/>
  <c r="J95" i="8" s="1"/>
  <c r="J96" i="8" s="1"/>
  <c r="J97" i="8" s="1"/>
  <c r="J98" i="8" s="1"/>
  <c r="J99" i="8" s="1"/>
  <c r="J100" i="8" s="1"/>
  <c r="J101" i="8" s="1"/>
  <c r="J102" i="8" s="1"/>
  <c r="J103" i="8" s="1"/>
  <c r="J104" i="8" s="1"/>
  <c r="J105" i="8" s="1"/>
  <c r="J106" i="8" s="1"/>
  <c r="J107" i="8" s="1"/>
  <c r="J108" i="8" s="1"/>
  <c r="E84" i="8"/>
  <c r="K67" i="8"/>
  <c r="K65" i="8"/>
  <c r="K63" i="8"/>
  <c r="K70" i="8"/>
  <c r="G49" i="9"/>
  <c r="F32" i="10"/>
  <c r="E46" i="10"/>
  <c r="C23" i="10"/>
  <c r="F23" i="10" s="1"/>
  <c r="F25" i="9"/>
  <c r="B25" i="9" s="1"/>
  <c r="G8" i="9"/>
  <c r="B8" i="9" s="1"/>
  <c r="D13" i="10"/>
  <c r="E13" i="10" s="1"/>
  <c r="B45" i="9"/>
  <c r="M101" i="8"/>
  <c r="M102" i="8" s="1"/>
  <c r="M103" i="8" s="1"/>
  <c r="M104" i="8" s="1"/>
  <c r="M105" i="8" s="1"/>
  <c r="M85" i="8" s="1"/>
  <c r="L84" i="8"/>
  <c r="B29" i="10" s="1"/>
  <c r="G84" i="8"/>
  <c r="M70" i="8"/>
  <c r="C31" i="9" s="1"/>
  <c r="M62" i="8"/>
  <c r="C24" i="9" s="1"/>
  <c r="M68" i="8"/>
  <c r="C30" i="9" s="1"/>
  <c r="M66" i="8"/>
  <c r="C28" i="9" s="1"/>
  <c r="M64" i="8"/>
  <c r="C26" i="9" s="1"/>
  <c r="K62" i="8"/>
  <c r="K57" i="8"/>
  <c r="F32" i="9" l="1"/>
  <c r="F15" i="9"/>
  <c r="D7" i="11"/>
  <c r="F7" i="11" s="1"/>
  <c r="C64" i="9"/>
  <c r="F39" i="10"/>
  <c r="C5" i="10"/>
  <c r="D12" i="11"/>
  <c r="F12" i="11" s="1"/>
  <c r="C63" i="9"/>
  <c r="D6" i="11"/>
  <c r="F6" i="11" s="1"/>
  <c r="C61" i="9"/>
  <c r="B7" i="9"/>
  <c r="G15" i="9"/>
  <c r="F48" i="9"/>
  <c r="B48" i="9" s="1"/>
  <c r="D29" i="10"/>
  <c r="E29" i="10" s="1"/>
  <c r="C39" i="10"/>
  <c r="G31" i="9"/>
  <c r="K15" i="11"/>
  <c r="K13" i="11"/>
  <c r="K14" i="11"/>
  <c r="B41" i="9"/>
  <c r="D10" i="11"/>
  <c r="F10" i="11" s="1"/>
  <c r="C60" i="9"/>
  <c r="B9" i="9"/>
  <c r="F29" i="10"/>
  <c r="B6" i="10" s="1"/>
  <c r="E18" i="10"/>
  <c r="E23" i="10"/>
  <c r="G32" i="9"/>
  <c r="B24" i="9"/>
  <c r="C62" i="9"/>
  <c r="D9" i="11"/>
  <c r="F9" i="11" s="1"/>
  <c r="B65" i="9"/>
  <c r="B49" i="10"/>
  <c r="C8" i="10" s="1"/>
  <c r="N106" i="8"/>
  <c r="N107" i="8" s="1"/>
  <c r="N108" i="8" s="1"/>
  <c r="N85" i="8" s="1"/>
  <c r="E39" i="10"/>
  <c r="B12" i="9"/>
  <c r="C19" i="10"/>
  <c r="F14" i="9"/>
  <c r="K87" i="8"/>
  <c r="K88" i="8" s="1"/>
  <c r="K89" i="8" s="1"/>
  <c r="K90" i="8" s="1"/>
  <c r="K91" i="8" s="1"/>
  <c r="K92" i="8" s="1"/>
  <c r="K93" i="8" s="1"/>
  <c r="K94" i="8" s="1"/>
  <c r="K95" i="8" s="1"/>
  <c r="K85" i="8" s="1"/>
  <c r="G66" i="9"/>
  <c r="D11" i="11"/>
  <c r="F11" i="11" s="1"/>
  <c r="C59" i="9"/>
  <c r="F31" i="9"/>
  <c r="D19" i="10"/>
  <c r="C29" i="10"/>
  <c r="G14" i="9"/>
  <c r="E7" i="11"/>
  <c r="H10" i="11"/>
  <c r="H9" i="11"/>
  <c r="H8" i="11" s="1"/>
  <c r="E17" i="10"/>
  <c r="B14" i="9" l="1"/>
  <c r="M21" i="11"/>
  <c r="M19" i="11"/>
  <c r="M20" i="11"/>
  <c r="N23" i="11"/>
  <c r="N22" i="11"/>
  <c r="N24" i="11"/>
  <c r="B31" i="9"/>
  <c r="I8" i="11"/>
  <c r="I9" i="11"/>
  <c r="I7" i="11"/>
  <c r="B7" i="10"/>
  <c r="C7" i="10"/>
  <c r="E19" i="10"/>
  <c r="C6" i="10"/>
  <c r="H12" i="11"/>
  <c r="H11" i="11" s="1"/>
  <c r="E8" i="11"/>
  <c r="H13" i="11"/>
  <c r="L17" i="11"/>
  <c r="L18" i="11"/>
  <c r="L16" i="11"/>
  <c r="O27" i="11"/>
  <c r="O25" i="11"/>
  <c r="O26" i="11"/>
  <c r="J12" i="11"/>
  <c r="J10" i="11"/>
  <c r="J11" i="11"/>
  <c r="H16" i="11" l="1"/>
  <c r="E9" i="11"/>
  <c r="H15" i="11"/>
  <c r="H14" i="11"/>
  <c r="H17" i="11" l="1"/>
  <c r="H18" i="11"/>
  <c r="H19" i="11"/>
  <c r="E10" i="11"/>
  <c r="H22" i="11" l="1"/>
  <c r="E11" i="11"/>
  <c r="H21" i="11"/>
  <c r="H20" i="11"/>
  <c r="H23" i="11" l="1"/>
  <c r="H24" i="11"/>
  <c r="E12" i="11"/>
  <c r="H25" i="11"/>
  <c r="H26" i="11" l="1"/>
  <c r="H28" i="11"/>
  <c r="H27" i="11"/>
  <c r="J9" i="6" l="1"/>
  <c r="K9" i="6"/>
  <c r="L9" i="6"/>
  <c r="M9" i="6"/>
  <c r="N9" i="6"/>
  <c r="J10" i="6"/>
  <c r="K10" i="6"/>
  <c r="L10" i="6"/>
  <c r="M10" i="6"/>
  <c r="N10" i="6"/>
  <c r="J11" i="6"/>
  <c r="K11" i="6"/>
  <c r="L11" i="6"/>
  <c r="M11" i="6"/>
  <c r="N11" i="6"/>
  <c r="F11" i="5" l="1"/>
  <c r="F10" i="5"/>
  <c r="F9" i="5"/>
  <c r="F8" i="5"/>
  <c r="F7" i="5"/>
  <c r="J11" i="5"/>
  <c r="J10" i="5"/>
  <c r="J9" i="5"/>
  <c r="J8" i="5"/>
  <c r="J7" i="5"/>
  <c r="J14" i="1" l="1"/>
  <c r="I14" i="1"/>
  <c r="H14" i="1"/>
  <c r="G14" i="1"/>
  <c r="D30" i="3" l="1"/>
  <c r="C30" i="3"/>
  <c r="D23" i="3"/>
  <c r="C23" i="3"/>
  <c r="D16" i="3"/>
  <c r="C16" i="3"/>
  <c r="C6" i="4"/>
  <c r="H10" i="1"/>
  <c r="C8" i="4" l="1"/>
  <c r="C7" i="4"/>
  <c r="F5" i="4"/>
  <c r="G6" i="2"/>
  <c r="E6" i="4" l="1"/>
  <c r="D28" i="3"/>
  <c r="D27" i="3"/>
  <c r="D26" i="3"/>
  <c r="D29" i="3" s="1"/>
  <c r="J12" i="1"/>
  <c r="J11" i="1"/>
  <c r="J10" i="1"/>
  <c r="I12" i="1"/>
  <c r="I11" i="1"/>
  <c r="I10" i="1"/>
  <c r="H12" i="1"/>
  <c r="H11" i="1"/>
  <c r="D22" i="2" s="1"/>
  <c r="G12" i="1"/>
  <c r="G11" i="1"/>
  <c r="G10" i="1"/>
  <c r="H10" i="4" l="1"/>
  <c r="H9" i="4"/>
  <c r="H8" i="4" s="1"/>
  <c r="E39" i="2"/>
  <c r="D24" i="2"/>
  <c r="E9" i="2"/>
  <c r="D9" i="2"/>
  <c r="G8" i="2"/>
  <c r="F8" i="2"/>
  <c r="F21" i="1"/>
  <c r="E21" i="1"/>
  <c r="D21" i="1"/>
  <c r="C21" i="1"/>
  <c r="G36" i="2"/>
  <c r="D20" i="3"/>
  <c r="F36" i="2"/>
  <c r="D13" i="3"/>
  <c r="C20" i="3" s="1"/>
  <c r="F21" i="2"/>
  <c r="C13" i="3"/>
  <c r="C12" i="3"/>
  <c r="F13" i="1"/>
  <c r="N13" i="1" s="1"/>
  <c r="E13" i="1"/>
  <c r="D13" i="1"/>
  <c r="L13" i="1" s="1"/>
  <c r="C13" i="1"/>
  <c r="K13" i="1" s="1"/>
  <c r="N12" i="1"/>
  <c r="N11" i="1"/>
  <c r="N10" i="1"/>
  <c r="K12" i="1"/>
  <c r="C29" i="1" s="1"/>
  <c r="K11" i="1"/>
  <c r="K10" i="1"/>
  <c r="L12" i="1"/>
  <c r="L11" i="1"/>
  <c r="H28" i="1" s="1"/>
  <c r="L10" i="1"/>
  <c r="H29" i="1" l="1"/>
  <c r="B14" i="3" s="1"/>
  <c r="G27" i="1"/>
  <c r="H30" i="1"/>
  <c r="G28" i="1"/>
  <c r="H27" i="1"/>
  <c r="G29" i="1"/>
  <c r="G30" i="1"/>
  <c r="C27" i="1"/>
  <c r="K18" i="1"/>
  <c r="D29" i="1"/>
  <c r="F28" i="1"/>
  <c r="F29" i="1"/>
  <c r="D27" i="1"/>
  <c r="B12" i="3"/>
  <c r="F12" i="3" s="1"/>
  <c r="N21" i="1"/>
  <c r="F30" i="1"/>
  <c r="B13" i="3"/>
  <c r="F13" i="3" s="1"/>
  <c r="D28" i="1"/>
  <c r="F27" i="1"/>
  <c r="B11" i="3"/>
  <c r="D30" i="1"/>
  <c r="L21" i="1"/>
  <c r="N19" i="1"/>
  <c r="D7" i="4" s="1"/>
  <c r="L20" i="1"/>
  <c r="C8" i="2" s="1"/>
  <c r="D14" i="3"/>
  <c r="C21" i="3" s="1"/>
  <c r="K21" i="1"/>
  <c r="G37" i="2"/>
  <c r="F23" i="2"/>
  <c r="D12" i="3"/>
  <c r="E13" i="3"/>
  <c r="F7" i="2"/>
  <c r="G7" i="2"/>
  <c r="F22" i="2"/>
  <c r="F37" i="2"/>
  <c r="G22" i="2"/>
  <c r="E7" i="2"/>
  <c r="D7" i="2"/>
  <c r="D8" i="2"/>
  <c r="E37" i="2"/>
  <c r="E20" i="3"/>
  <c r="C27" i="3"/>
  <c r="E27" i="3" s="1"/>
  <c r="D21" i="3"/>
  <c r="D6" i="2"/>
  <c r="E6" i="2"/>
  <c r="F6" i="2"/>
  <c r="D21" i="2"/>
  <c r="G21" i="2"/>
  <c r="E38" i="2"/>
  <c r="F38" i="2"/>
  <c r="G38" i="2"/>
  <c r="C14" i="3"/>
  <c r="C15" i="3" s="1"/>
  <c r="D19" i="3"/>
  <c r="D22" i="3" s="1"/>
  <c r="E8" i="2"/>
  <c r="D23" i="2"/>
  <c r="G23" i="2"/>
  <c r="E36" i="2"/>
  <c r="B8" i="2"/>
  <c r="C28" i="1"/>
  <c r="C30" i="1"/>
  <c r="L19" i="1"/>
  <c r="C7" i="2" s="1"/>
  <c r="G21" i="1"/>
  <c r="K20" i="1"/>
  <c r="N20" i="1"/>
  <c r="D8" i="4" s="1"/>
  <c r="I21" i="1"/>
  <c r="L18" i="1"/>
  <c r="K19" i="1"/>
  <c r="N18" i="1"/>
  <c r="D6" i="4" s="1"/>
  <c r="H21" i="1"/>
  <c r="J21" i="1"/>
  <c r="D25" i="3" s="1"/>
  <c r="C19" i="3" l="1"/>
  <c r="C22" i="3" s="1"/>
  <c r="D15" i="3"/>
  <c r="F14" i="3"/>
  <c r="B15" i="3"/>
  <c r="H31" i="1"/>
  <c r="B16" i="3" s="1"/>
  <c r="C37" i="2"/>
  <c r="C38" i="2"/>
  <c r="B23" i="2"/>
  <c r="G10" i="2"/>
  <c r="E12" i="3"/>
  <c r="E14" i="3"/>
  <c r="K22" i="1"/>
  <c r="B7" i="2"/>
  <c r="F25" i="2"/>
  <c r="G25" i="2"/>
  <c r="B22" i="2"/>
  <c r="F15" i="3"/>
  <c r="F4" i="3" s="1"/>
  <c r="G4" i="3" s="1"/>
  <c r="B38" i="2"/>
  <c r="C9" i="4"/>
  <c r="E10" i="2"/>
  <c r="D25" i="2"/>
  <c r="E40" i="2"/>
  <c r="D10" i="2"/>
  <c r="D11" i="3"/>
  <c r="C18" i="3" s="1"/>
  <c r="F24" i="2"/>
  <c r="G9" i="2"/>
  <c r="L22" i="1"/>
  <c r="C9" i="2" s="1"/>
  <c r="C6" i="2"/>
  <c r="C10" i="2" s="1"/>
  <c r="E21" i="3"/>
  <c r="C28" i="3"/>
  <c r="E28" i="3" s="1"/>
  <c r="G39" i="2"/>
  <c r="N22" i="1"/>
  <c r="C39" i="2" s="1"/>
  <c r="C36" i="2"/>
  <c r="F39" i="2"/>
  <c r="D18" i="3"/>
  <c r="G24" i="2"/>
  <c r="C11" i="3"/>
  <c r="F9" i="2"/>
  <c r="C26" i="3"/>
  <c r="F40" i="2"/>
  <c r="B37" i="2"/>
  <c r="B36" i="2"/>
  <c r="G40" i="2"/>
  <c r="B21" i="2"/>
  <c r="B6" i="2"/>
  <c r="F10" i="2"/>
  <c r="E26" i="3" l="1"/>
  <c r="C29" i="3"/>
  <c r="E19" i="3"/>
  <c r="C40" i="2"/>
  <c r="B10" i="2"/>
  <c r="B24" i="2"/>
  <c r="B39" i="2"/>
  <c r="B9" i="2"/>
  <c r="E18" i="3"/>
  <c r="C25" i="3"/>
  <c r="E25" i="3" s="1"/>
  <c r="E11" i="3"/>
  <c r="D39" i="2" l="1"/>
  <c r="E24" i="2"/>
  <c r="E23" i="2"/>
  <c r="D37" i="2"/>
  <c r="M11" i="1"/>
  <c r="M13" i="1"/>
  <c r="D36" i="2"/>
  <c r="I28" i="1" l="1"/>
  <c r="B20" i="3" s="1"/>
  <c r="F20" i="3" s="1"/>
  <c r="J28" i="1"/>
  <c r="I30" i="1"/>
  <c r="J30" i="1"/>
  <c r="B25" i="3" s="1"/>
  <c r="E28" i="1"/>
  <c r="B27" i="3"/>
  <c r="F27" i="3" s="1"/>
  <c r="D38" i="2"/>
  <c r="D40" i="2" s="1"/>
  <c r="B18" i="3"/>
  <c r="M12" i="1"/>
  <c r="E30" i="1"/>
  <c r="E22" i="2"/>
  <c r="E21" i="2"/>
  <c r="M19" i="1"/>
  <c r="C22" i="2" s="1"/>
  <c r="M20" i="1"/>
  <c r="C23" i="2" s="1"/>
  <c r="M21" i="1"/>
  <c r="M10" i="1"/>
  <c r="I29" i="1" l="1"/>
  <c r="J29" i="1"/>
  <c r="I27" i="1"/>
  <c r="I31" i="1" s="1"/>
  <c r="B23" i="3" s="1"/>
  <c r="J27" i="1"/>
  <c r="E25" i="2"/>
  <c r="B21" i="3"/>
  <c r="F21" i="3" s="1"/>
  <c r="B28" i="3"/>
  <c r="B26" i="3"/>
  <c r="F26" i="3" s="1"/>
  <c r="E29" i="1"/>
  <c r="M18" i="1"/>
  <c r="C21" i="2" s="1"/>
  <c r="B19" i="3"/>
  <c r="E27" i="1"/>
  <c r="F8" i="4"/>
  <c r="F7" i="4"/>
  <c r="B22" i="3" l="1"/>
  <c r="F19" i="3"/>
  <c r="B29" i="3"/>
  <c r="F28" i="3"/>
  <c r="J10" i="4"/>
  <c r="J12" i="4"/>
  <c r="J11" i="4"/>
  <c r="K14" i="4"/>
  <c r="K15" i="4"/>
  <c r="K13" i="4"/>
  <c r="J31" i="1"/>
  <c r="B30" i="3" s="1"/>
  <c r="F22" i="3"/>
  <c r="F5" i="3" s="1"/>
  <c r="G5" i="3" s="1"/>
  <c r="C25" i="2"/>
  <c r="M22" i="1"/>
  <c r="C24" i="2" s="1"/>
  <c r="F29" i="3" l="1"/>
  <c r="F6" i="3" s="1"/>
  <c r="G6" i="3" s="1"/>
  <c r="F6" i="4"/>
  <c r="D9" i="4"/>
  <c r="E7" i="4"/>
  <c r="E8" i="4" l="1"/>
  <c r="H13" i="4"/>
  <c r="H12" i="4"/>
  <c r="H11" i="4" s="1"/>
  <c r="I8" i="4"/>
  <c r="I9" i="4"/>
  <c r="I7" i="4"/>
  <c r="H15" i="4" l="1"/>
  <c r="H14" i="4" s="1"/>
  <c r="H16" i="4"/>
</calcChain>
</file>

<file path=xl/sharedStrings.xml><?xml version="1.0" encoding="utf-8"?>
<sst xmlns="http://schemas.openxmlformats.org/spreadsheetml/2006/main" count="646" uniqueCount="242">
  <si>
    <t>Click ▼ above to select variable to view from drop-down list</t>
  </si>
  <si>
    <t>Note: All grey-shaded cells calculate automatically</t>
  </si>
  <si>
    <t>Sector</t>
  </si>
  <si>
    <t>Agriculture</t>
  </si>
  <si>
    <t>Industry</t>
  </si>
  <si>
    <t>Services</t>
  </si>
  <si>
    <t>Total economy</t>
  </si>
  <si>
    <t/>
  </si>
  <si>
    <t>Sectoral shares</t>
  </si>
  <si>
    <t>No. of years minus 1</t>
  </si>
  <si>
    <t>Table 2</t>
  </si>
  <si>
    <t>Annualised growth</t>
  </si>
  <si>
    <t>Labour productivity levels and changes</t>
  </si>
  <si>
    <t>Value added (constant 2005 US$)</t>
  </si>
  <si>
    <t>% of total employment</t>
  </si>
  <si>
    <t>WDI</t>
  </si>
  <si>
    <t>1991</t>
  </si>
  <si>
    <t>1991– 2000</t>
  </si>
  <si>
    <t>Total economy (ag.+ind.+services)</t>
  </si>
  <si>
    <t>Source</t>
  </si>
  <si>
    <t>Relative productivity and changes in employment</t>
  </si>
  <si>
    <t xml:space="preserve">PP Change in share of persons engaged </t>
  </si>
  <si>
    <t xml:space="preserve">Rel. product-ivity level </t>
  </si>
  <si>
    <t>Number of persons engaged</t>
  </si>
  <si>
    <t>Sectoral share of persons engaged</t>
  </si>
  <si>
    <t>2000</t>
  </si>
  <si>
    <t>Total Economy</t>
  </si>
  <si>
    <t>Check totals</t>
  </si>
  <si>
    <t>1991-2000</t>
  </si>
  <si>
    <t>Total employment (thousands)</t>
  </si>
  <si>
    <t>Decomposition of labour productivity change</t>
  </si>
  <si>
    <t>Within sector</t>
  </si>
  <si>
    <t>Structural change</t>
  </si>
  <si>
    <t>Annualised growth in labour prod.</t>
  </si>
  <si>
    <t>Sector share in total employment</t>
  </si>
  <si>
    <t>Change in sector share in total employment</t>
  </si>
  <si>
    <t>Total for individual sectors</t>
  </si>
  <si>
    <t>Original order</t>
  </si>
  <si>
    <t>Check</t>
  </si>
  <si>
    <t>Value added (% of GDP)</t>
  </si>
  <si>
    <t>Sum (VA)/ GET (emp)</t>
  </si>
  <si>
    <t>Table 1</t>
  </si>
  <si>
    <t>Labour productivity (= constant VA per employee)</t>
  </si>
  <si>
    <r>
      <t xml:space="preserve">Relative productivity levels </t>
    </r>
    <r>
      <rPr>
        <b/>
        <sz val="7"/>
        <color theme="1"/>
        <rFont val="Calibri"/>
        <family val="2"/>
        <scheme val="minor"/>
      </rPr>
      <t>(sectoral labour productivity as ratio of Total Economy labour productivity)</t>
    </r>
  </si>
  <si>
    <t>Cumulation of C</t>
  </si>
  <si>
    <t>1991-2008</t>
  </si>
  <si>
    <t>2000-04</t>
  </si>
  <si>
    <t>2004-08</t>
  </si>
  <si>
    <t>Productivity gaps 2008</t>
  </si>
  <si>
    <t>Labour share 2008/100</t>
  </si>
  <si>
    <t>Relative productivity 2008</t>
  </si>
  <si>
    <t>Labour productivity levels (index, 1991=100)</t>
  </si>
  <si>
    <t>2000-1991</t>
  </si>
  <si>
    <t>2004-00</t>
  </si>
  <si>
    <t>2008-04</t>
  </si>
  <si>
    <t>KYRGYZ REP.</t>
  </si>
  <si>
    <t>Source:</t>
  </si>
  <si>
    <t>ILO Global Employment Trends 2014 supporting datasets (Share of employment by sector and sex), 23.12.2014</t>
  </si>
  <si>
    <t>http://www.ilo.org/global/research/global-reports/global-employment-trends/2014/WCMS_234879/lang--en/index.htm</t>
  </si>
  <si>
    <t>NB:</t>
  </si>
  <si>
    <t>Male</t>
  </si>
  <si>
    <t>Female</t>
  </si>
  <si>
    <t>ILO Global Employment Trends 2014 supporting datasets (Employment by sector and sex), 7.1.2015</t>
  </si>
  <si>
    <t>Year</t>
  </si>
  <si>
    <t>Country</t>
  </si>
  <si>
    <t xml:space="preserve">Male employment in agriculture </t>
  </si>
  <si>
    <t xml:space="preserve">Female employment in agriculture </t>
  </si>
  <si>
    <t xml:space="preserve">Male employment in industry </t>
  </si>
  <si>
    <t xml:space="preserve">Female employment in industry </t>
  </si>
  <si>
    <t xml:space="preserve">Male employment in services </t>
  </si>
  <si>
    <t xml:space="preserve">Female employment in services </t>
  </si>
  <si>
    <t>Share</t>
  </si>
  <si>
    <t>Kyrgyzstan</t>
  </si>
  <si>
    <t>Total employment by sex and sector</t>
  </si>
  <si>
    <t>The ILO total sectoral employment shares are not necessarily the same as (or even particularly close to) those obtained from the WB's WDI (which are not broken down by sex) used in the previous analysis in this workbook.</t>
  </si>
  <si>
    <t>Sectoral employment by sex</t>
  </si>
  <si>
    <t>Total</t>
  </si>
  <si>
    <t>Ambulance driver</t>
  </si>
  <si>
    <t>Medical X-ray technician</t>
  </si>
  <si>
    <t>Physiotherapist</t>
  </si>
  <si>
    <t>Auxiliary nurse</t>
  </si>
  <si>
    <t>Professional nurse (general)</t>
  </si>
  <si>
    <t>Dentist (general)</t>
  </si>
  <si>
    <t>General physician</t>
  </si>
  <si>
    <t>Kindergarten teacher</t>
  </si>
  <si>
    <t>First-level education teacher</t>
  </si>
  <si>
    <t>Technical education teacher (second level)</t>
  </si>
  <si>
    <t>Mathematics teacher (second level)</t>
  </si>
  <si>
    <t>Teacher in languages and literature (second level)</t>
  </si>
  <si>
    <t>Teacher in languages and literature (third level)</t>
  </si>
  <si>
    <t>Mathematics teacher (third level)</t>
  </si>
  <si>
    <t>Book-keeping machine operator</t>
  </si>
  <si>
    <t>Bank teller</t>
  </si>
  <si>
    <t>Stenographer-typist</t>
  </si>
  <si>
    <t>Accountant</t>
  </si>
  <si>
    <t>Telephone switchboard operator</t>
  </si>
  <si>
    <t>Postman</t>
  </si>
  <si>
    <t xml:space="preserve">     </t>
  </si>
  <si>
    <t>Post office counter clerk</t>
  </si>
  <si>
    <t>Aircraft accident fire-fighter</t>
  </si>
  <si>
    <t>Air traffic controller</t>
  </si>
  <si>
    <t>Aircraft loader</t>
  </si>
  <si>
    <t>Aircraft engine mechanic</t>
  </si>
  <si>
    <t>Aircraft cabin attendant</t>
  </si>
  <si>
    <t>Airline ground receptionist</t>
  </si>
  <si>
    <t>Flight operations officer</t>
  </si>
  <si>
    <t>Air transport pilot</t>
  </si>
  <si>
    <t>Salesperson</t>
  </si>
  <si>
    <t>Cash desk cashier</t>
  </si>
  <si>
    <t>Book-keeper</t>
  </si>
  <si>
    <t>Stock records clerk</t>
  </si>
  <si>
    <t>Labourer</t>
  </si>
  <si>
    <t>Plasterer</t>
  </si>
  <si>
    <t>Construction carpenter</t>
  </si>
  <si>
    <t>Cement finisher</t>
  </si>
  <si>
    <t>Reinforced concreter</t>
  </si>
  <si>
    <t>Bricklayer (construction)</t>
  </si>
  <si>
    <t>Building painter</t>
  </si>
  <si>
    <t>Constructional steel erector</t>
  </si>
  <si>
    <t>Plumber</t>
  </si>
  <si>
    <t>Building electrician</t>
  </si>
  <si>
    <t>Machinery fitter-assembler</t>
  </si>
  <si>
    <t>Bench moulder (metal)</t>
  </si>
  <si>
    <t>Welder</t>
  </si>
  <si>
    <t>Metalworking machine setter</t>
  </si>
  <si>
    <t>Shoe sewer (machine)</t>
  </si>
  <si>
    <t>Clicker cutter (machine)</t>
  </si>
  <si>
    <t>Leather goods maker</t>
  </si>
  <si>
    <t>Sewing-machine operator</t>
  </si>
  <si>
    <t>Garment cutter</t>
  </si>
  <si>
    <t>Cloth weaver (machine)</t>
  </si>
  <si>
    <t>Loom fixer, tuner</t>
  </si>
  <si>
    <t>Thread and yarn spinner</t>
  </si>
  <si>
    <t>Baker (ovenman)</t>
  </si>
  <si>
    <t>Dairy product processor</t>
  </si>
  <si>
    <t>Packer</t>
  </si>
  <si>
    <t>Butcher</t>
  </si>
  <si>
    <t>Petroleum and natural gas engineer</t>
  </si>
  <si>
    <t>Underground helper, loader</t>
  </si>
  <si>
    <t>Miner</t>
  </si>
  <si>
    <t>Coalmining engineer</t>
  </si>
  <si>
    <t>Teacher</t>
  </si>
  <si>
    <t>Description</t>
  </si>
  <si>
    <t>Code</t>
  </si>
  <si>
    <t>Kyrgyz Republic</t>
  </si>
  <si>
    <t>http://www.nber.org/oww/</t>
  </si>
  <si>
    <t>ILO (adjusted: Oostendorp, 2012) (stata variable mw3wuus), see</t>
  </si>
  <si>
    <t>B*C</t>
  </si>
  <si>
    <t>NON-TRADE DATA:</t>
  </si>
  <si>
    <t>Last updated:</t>
  </si>
  <si>
    <t>By:</t>
  </si>
  <si>
    <t>Note on change made:</t>
  </si>
  <si>
    <t>KYRGYZ REPUBLIC</t>
  </si>
  <si>
    <t>23 Jan. 2015</t>
  </si>
  <si>
    <t>JK</t>
  </si>
  <si>
    <t>Histogram added to productivity gaps page]</t>
  </si>
  <si>
    <t>10 Feb. 2015</t>
  </si>
  <si>
    <t>Recalculation of decomposition of labour productivity change</t>
  </si>
  <si>
    <t>27 May 2015</t>
  </si>
  <si>
    <t>Amendment to description of wages data</t>
  </si>
  <si>
    <t>Relative monthly wages by occupation in US$</t>
  </si>
  <si>
    <t>- occupational wages compared to country average for each year.</t>
  </si>
  <si>
    <t>21.7.2015</t>
  </si>
  <si>
    <t>Addition of labour productivity/sectoral employment analyses based on UN/ILO data (5 pages, starting page 'GVA-productivity2')</t>
  </si>
  <si>
    <t>Sources: Value added and sectoral shares in total employment: World Bank, World Development Indicators</t>
  </si>
  <si>
    <t xml:space="preserve">                  Employment numbers: ILO, Global Employment Trends 2014 (sum of 'Waged and salaried workers', 'Employers', 'Own account workers' and 'Contributing family workers' from the 'Employment by status and sex' subset).</t>
  </si>
  <si>
    <t>Sources: See page 'GVA-productivity1'.</t>
  </si>
  <si>
    <r>
      <t xml:space="preserve">Sort </t>
    </r>
    <r>
      <rPr>
        <sz val="9"/>
        <color rgb="FFFF0000"/>
        <rFont val="Arial"/>
        <family val="2"/>
      </rPr>
      <t>▲</t>
    </r>
  </si>
  <si>
    <t>Gross value added, employment and labour productivity by sector</t>
  </si>
  <si>
    <t>Sources:</t>
  </si>
  <si>
    <t>'Gross value added by kind of economic activity' from UNdata, downloaded July 2015</t>
  </si>
  <si>
    <t>'Employment by sector' from ILO WESO supporting data sets (dated Jan. 2015, downloaded July 2015)</t>
  </si>
  <si>
    <r>
      <t xml:space="preserve">Notes:      </t>
    </r>
    <r>
      <rPr>
        <i/>
        <u/>
        <sz val="9"/>
        <color rgb="FFFF0000"/>
        <rFont val="Calibri"/>
        <family val="2"/>
      </rPr>
      <t>1</t>
    </r>
  </si>
  <si>
    <t>GVA data (based on ISIC Rev. 3.1):</t>
  </si>
  <si>
    <t>a</t>
  </si>
  <si>
    <t>The constant 2005 US$ 'Total value added' figure downloaded from UNdata does not always equate to the total of the individual sectors (other than in 2005)</t>
  </si>
  <si>
    <t>b</t>
  </si>
  <si>
    <t>UN notes on sectoral composition:</t>
  </si>
  <si>
    <t>Agriculture, hunting, forestry, fishing (ISIC A-B)</t>
  </si>
  <si>
    <t>Excludes irrigation canals and landscaping care</t>
  </si>
  <si>
    <t>Mining, Manufacturing, Utilities (ISIC C-E)</t>
  </si>
  <si>
    <t>Excludes publishing activities, includes irrigation canals</t>
  </si>
  <si>
    <t>Manufacturing (ISIC D)</t>
  </si>
  <si>
    <t>Excludes recycling and publishing activities</t>
  </si>
  <si>
    <t>Wholesale, retail trade, restaurants and hotels (ISIC G-H)</t>
  </si>
  <si>
    <t>Excludes repair of personal and household goods</t>
  </si>
  <si>
    <t>Transport, storage and communication (ISIC I)</t>
  </si>
  <si>
    <t>Excludes travel agencies, includes publishing activities, computer and related activities and radio/TV activities</t>
  </si>
  <si>
    <t>Other Activities (ISIC J-P)</t>
  </si>
  <si>
    <t>Excludes computer and related activities and radio/TV activities, includes travel agencies and landscaping care</t>
  </si>
  <si>
    <t>Total Value Added</t>
  </si>
  <si>
    <t>FISIM has not been allocated to intermediate consumption by economic activity</t>
  </si>
  <si>
    <t>c</t>
  </si>
  <si>
    <t>ISIC Section Q (extraterritorial organization and bodies) not included</t>
  </si>
  <si>
    <t>Employment data (based on ISIC Rev. 4):</t>
  </si>
  <si>
    <t>The employment data have been aggregated (according to correlated ISIC Section) from the 14 sectors available in the ILO WESO dataset to the 7 for which GVA data are available from UNdata.</t>
  </si>
  <si>
    <t>ISIC Section U (extraterritorial organization and bodies) is included</t>
  </si>
  <si>
    <t>Economic activity</t>
  </si>
  <si>
    <t>Gross value added (current US$ thousands)</t>
  </si>
  <si>
    <t>Gross value added (current, %)</t>
  </si>
  <si>
    <t>https://data.un.org/</t>
  </si>
  <si>
    <t>Own calcs.</t>
  </si>
  <si>
    <t>n/a</t>
  </si>
  <si>
    <t xml:space="preserve">Mining &amp; utilities </t>
  </si>
  <si>
    <t>Manufacturing</t>
  </si>
  <si>
    <t>Construction</t>
  </si>
  <si>
    <t>Wholesale, retail, hotels</t>
  </si>
  <si>
    <t>Transport, storage, comms</t>
  </si>
  <si>
    <t>Other</t>
  </si>
  <si>
    <t>Total value added (as per database)</t>
  </si>
  <si>
    <t xml:space="preserve">Author's calc.: </t>
  </si>
  <si>
    <t>Total for individual economic activities as shown above</t>
  </si>
  <si>
    <t>Gross value added (constant 2005 US$ thousands)</t>
  </si>
  <si>
    <t>Gross value added (constant, %)</t>
  </si>
  <si>
    <t>Employment by sector (thousands, male &amp; female)</t>
  </si>
  <si>
    <t>Employment by sector (%)</t>
  </si>
  <si>
    <t>http://www.ilo.org/global/research/global-reports/weso/2015/lang--en/index.htm</t>
  </si>
  <si>
    <t>Labour productivity (= constant VA per person employed)</t>
  </si>
  <si>
    <t>Relative productivity level (economic activity labour productivity as ratio of Labour Productivity Total)</t>
  </si>
  <si>
    <t>&lt;&lt;No of years in period</t>
  </si>
  <si>
    <t>Labour productivity (index, 1991=100)</t>
  </si>
  <si>
    <t>Annualised growth in labour productivity</t>
  </si>
  <si>
    <t>1991-2013</t>
  </si>
  <si>
    <t>2000-05</t>
  </si>
  <si>
    <t>2005-10</t>
  </si>
  <si>
    <t>2010-13</t>
  </si>
  <si>
    <t>Check:</t>
  </si>
  <si>
    <t>Size of bubbles represents number of persons engaged in each sector in the later year of each of the periods.</t>
  </si>
  <si>
    <t>PP change in employ-ment</t>
  </si>
  <si>
    <t>Employment (thousands)</t>
  </si>
  <si>
    <t>Sectoral employment share</t>
  </si>
  <si>
    <t>Mining &amp; utilities</t>
  </si>
  <si>
    <t>Total of above</t>
  </si>
  <si>
    <t>2005-00</t>
  </si>
  <si>
    <t>2010-05</t>
  </si>
  <si>
    <t>2013-10</t>
  </si>
  <si>
    <t>Productivity gaps 2013</t>
  </si>
  <si>
    <t>Employment share 2013</t>
  </si>
  <si>
    <t>Relative productivity 2013</t>
  </si>
  <si>
    <t>Cumulation of employment share</t>
  </si>
  <si>
    <t>Mining and utilities</t>
  </si>
  <si>
    <t>Source: see page 'GVA-productivity2'</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</si>
</sst>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0_-;\-* #,##0_-;_-* &quot;-&quot;_-;_-@_-"/>
    <numFmt numFmtId="43" formatCode="_-* #,##0.00_-;\-* #,##0.00_-;_-* &quot;-&quot;??_-;_-@_-"/>
    <numFmt numFmtId="164" formatCode="#,##0.0"/>
    <numFmt numFmtId="165" formatCode="0.0%"/>
    <numFmt numFmtId="166" formatCode="_-* #,##0_-;\-* #,##0_-;_-* &quot;-&quot;??_-;_-@_-"/>
    <numFmt numFmtId="167" formatCode="_-* #,##0.0_-;\-* #,##0.0_-;_-* &quot;-&quot;_-;_-@_-"/>
    <numFmt numFmtId="168" formatCode="0.0"/>
    <numFmt numFmtId="169" formatCode="#,##0.0_ ;\-#,##0.0\ "/>
    <numFmt numFmtId="170" formatCode="#,##0.000"/>
    <numFmt numFmtId="171" formatCode="_ * #,##0.00_ ;_ * \-#,##0.00_ ;_ * &quot;-&quot;??_ ;_ @_ "/>
    <numFmt numFmtId="172" formatCode="#,##0_ ;\-#,##0\ "/>
    <numFmt numFmtId="177" formatCode="_-* #,##0.0_-;\-* #,##0.0_-;_-* &quot;-&quot;??_-;_-@_-"/>
  </numFmts>
  <fonts count="66" x14ac:knownFonts="1">
    <font>
      <sz val="9"/>
      <color theme="1"/>
      <name val="Calibri"/>
      <family val="2"/>
    </font>
    <font>
      <sz val="9"/>
      <color theme="1"/>
      <name val="Calibri"/>
      <family val="2"/>
    </font>
    <font>
      <b/>
      <sz val="9"/>
      <color theme="1"/>
      <name val="Calibri"/>
      <family val="2"/>
    </font>
    <font>
      <sz val="10"/>
      <color theme="1"/>
      <name val="Arial"/>
      <family val="2"/>
    </font>
    <font>
      <sz val="9"/>
      <color rgb="FFFF0000"/>
      <name val="Calibri"/>
      <family val="2"/>
      <scheme val="minor"/>
    </font>
    <font>
      <b/>
      <u/>
      <sz val="11"/>
      <color theme="4"/>
      <name val="Calibri"/>
      <family val="2"/>
      <scheme val="minor"/>
    </font>
    <font>
      <sz val="9"/>
      <color theme="1"/>
      <name val="Calibri"/>
      <family val="2"/>
      <scheme val="minor"/>
    </font>
    <font>
      <sz val="9"/>
      <color theme="4"/>
      <name val="Calibri"/>
      <family val="2"/>
      <scheme val="minor"/>
    </font>
    <font>
      <b/>
      <u/>
      <sz val="11"/>
      <name val="Calibri"/>
      <family val="2"/>
      <scheme val="minor"/>
    </font>
    <font>
      <b/>
      <sz val="9"/>
      <color theme="1"/>
      <name val="Calibri"/>
      <family val="2"/>
      <scheme val="minor"/>
    </font>
    <font>
      <i/>
      <sz val="9"/>
      <color rgb="FFFF0000"/>
      <name val="Calibri"/>
      <family val="2"/>
      <scheme val="minor"/>
    </font>
    <font>
      <b/>
      <sz val="9"/>
      <color theme="4"/>
      <name val="Calibri"/>
      <family val="2"/>
      <scheme val="minor"/>
    </font>
    <font>
      <i/>
      <sz val="9"/>
      <color theme="1"/>
      <name val="Calibri"/>
      <family val="2"/>
      <scheme val="minor"/>
    </font>
    <font>
      <i/>
      <sz val="9"/>
      <color theme="4"/>
      <name val="Calibri"/>
      <family val="2"/>
      <scheme val="minor"/>
    </font>
    <font>
      <b/>
      <sz val="9"/>
      <name val="Calibri"/>
      <family val="2"/>
      <scheme val="minor"/>
    </font>
    <font>
      <sz val="9"/>
      <name val="Calibri"/>
      <family val="2"/>
      <scheme val="minor"/>
    </font>
    <font>
      <i/>
      <sz val="9"/>
      <name val="Calibri"/>
      <family val="2"/>
      <scheme val="minor"/>
    </font>
    <font>
      <b/>
      <sz val="9"/>
      <color rgb="FF000000"/>
      <name val="Calibri"/>
      <family val="2"/>
      <scheme val="minor"/>
    </font>
    <font>
      <sz val="9"/>
      <color rgb="FF000000"/>
      <name val="Calibri"/>
      <family val="2"/>
      <scheme val="minor"/>
    </font>
    <font>
      <b/>
      <sz val="8.5"/>
      <color theme="1"/>
      <name val="Arial"/>
      <family val="2"/>
    </font>
    <font>
      <i/>
      <sz val="9"/>
      <color rgb="FF000000"/>
      <name val="Calibri"/>
      <family val="2"/>
      <scheme val="minor"/>
    </font>
    <font>
      <sz val="10"/>
      <name val="MS Sans Serif"/>
      <family val="2"/>
    </font>
    <font>
      <b/>
      <i/>
      <sz val="9"/>
      <color theme="4"/>
      <name val="Calibri"/>
      <family val="2"/>
      <scheme val="minor"/>
    </font>
    <font>
      <b/>
      <i/>
      <sz val="9"/>
      <color rgb="FFFF0000"/>
      <name val="Calibri"/>
      <family val="2"/>
      <scheme val="minor"/>
    </font>
    <font>
      <u/>
      <sz val="9"/>
      <color theme="1"/>
      <name val="Calibri"/>
      <family val="2"/>
      <scheme val="minor"/>
    </font>
    <font>
      <b/>
      <sz val="11"/>
      <color theme="1"/>
      <name val="Calibri"/>
      <family val="2"/>
      <scheme val="minor"/>
    </font>
    <font>
      <b/>
      <sz val="8"/>
      <color theme="1"/>
      <name val="Calibri"/>
      <family val="2"/>
      <scheme val="minor"/>
    </font>
    <font>
      <b/>
      <i/>
      <sz val="8"/>
      <name val="Calibri"/>
      <family val="2"/>
      <scheme val="minor"/>
    </font>
    <font>
      <b/>
      <u/>
      <sz val="11"/>
      <color rgb="FFFF0000"/>
      <name val="Calibri"/>
      <family val="2"/>
      <scheme val="minor"/>
    </font>
    <font>
      <b/>
      <sz val="9"/>
      <color rgb="FFFF0000"/>
      <name val="Calibri"/>
      <family val="2"/>
      <scheme val="minor"/>
    </font>
    <font>
      <sz val="9"/>
      <color rgb="FFFF0000"/>
      <name val="Arial"/>
      <family val="2"/>
    </font>
    <font>
      <b/>
      <sz val="9"/>
      <color rgb="FFFF0000"/>
      <name val="Calibri"/>
      <family val="2"/>
    </font>
    <font>
      <b/>
      <sz val="9"/>
      <color theme="3" tint="-0.499984740745262"/>
      <name val="Calibri"/>
      <family val="2"/>
      <scheme val="minor"/>
    </font>
    <font>
      <b/>
      <sz val="7"/>
      <color theme="1"/>
      <name val="Calibri"/>
      <family val="2"/>
      <scheme val="minor"/>
    </font>
    <font>
      <sz val="9"/>
      <color rgb="FFFF0000"/>
      <name val="Calibri"/>
      <family val="2"/>
    </font>
    <font>
      <b/>
      <u/>
      <sz val="11"/>
      <color theme="1"/>
      <name val="Calibri"/>
      <family val="2"/>
    </font>
    <font>
      <i/>
      <sz val="9"/>
      <color rgb="FFFF0000"/>
      <name val="Calibri"/>
      <family val="2"/>
    </font>
    <font>
      <i/>
      <sz val="9"/>
      <color theme="1"/>
      <name val="Calibri"/>
      <family val="2"/>
    </font>
    <font>
      <u/>
      <sz val="11"/>
      <color theme="10"/>
      <name val="Calibri"/>
      <family val="2"/>
      <scheme val="minor"/>
    </font>
    <font>
      <i/>
      <u/>
      <sz val="9"/>
      <color theme="10"/>
      <name val="Calibri"/>
      <family val="2"/>
      <scheme val="minor"/>
    </font>
    <font>
      <b/>
      <i/>
      <sz val="9"/>
      <color rgb="FFFF0000"/>
      <name val="Calibri"/>
      <family val="2"/>
    </font>
    <font>
      <sz val="9"/>
      <color theme="3" tint="-0.499984740745262"/>
      <name val="Calibri"/>
      <family val="2"/>
      <scheme val="minor"/>
    </font>
    <font>
      <sz val="11"/>
      <color theme="1"/>
      <name val="Calibri"/>
      <family val="2"/>
      <scheme val="minor"/>
    </font>
    <font>
      <sz val="9"/>
      <name val="Calibri"/>
      <family val="2"/>
    </font>
    <font>
      <b/>
      <sz val="9"/>
      <name val="Calibri"/>
      <family val="2"/>
    </font>
    <font>
      <u/>
      <sz val="11"/>
      <color rgb="FFFF0000"/>
      <name val="Calibri"/>
      <family val="2"/>
    </font>
    <font>
      <b/>
      <u/>
      <sz val="11"/>
      <color rgb="FFFF0000"/>
      <name val="Calibri"/>
      <family val="2"/>
    </font>
    <font>
      <u/>
      <sz val="9"/>
      <color theme="10"/>
      <name val="Calibri"/>
      <family val="2"/>
    </font>
    <font>
      <b/>
      <u/>
      <sz val="9"/>
      <color theme="1"/>
      <name val="Calibri"/>
      <family val="2"/>
    </font>
    <font>
      <sz val="9"/>
      <color rgb="FF000000"/>
      <name val="Calibri"/>
      <family val="2"/>
    </font>
    <font>
      <b/>
      <u/>
      <sz val="11"/>
      <color rgb="FF000000"/>
      <name val="Calibri"/>
      <family val="2"/>
    </font>
    <font>
      <i/>
      <sz val="9"/>
      <color rgb="FF000000"/>
      <name val="Calibri"/>
      <family val="2"/>
    </font>
    <font>
      <i/>
      <sz val="9"/>
      <name val="Calibri"/>
      <family val="2"/>
    </font>
    <font>
      <u/>
      <sz val="9"/>
      <color theme="10"/>
      <name val="Calibri"/>
      <family val="2"/>
      <scheme val="minor"/>
    </font>
    <font>
      <b/>
      <sz val="9"/>
      <color rgb="FF000000"/>
      <name val="Calibri"/>
      <family val="2"/>
    </font>
    <font>
      <b/>
      <sz val="9"/>
      <color theme="0"/>
      <name val="Calibri"/>
      <family val="2"/>
    </font>
    <font>
      <i/>
      <u/>
      <sz val="9"/>
      <color rgb="FFFF0000"/>
      <name val="Calibri"/>
      <family val="2"/>
    </font>
    <font>
      <b/>
      <sz val="11"/>
      <color theme="1"/>
      <name val="Calibri"/>
      <family val="2"/>
    </font>
    <font>
      <b/>
      <sz val="11"/>
      <color theme="4"/>
      <name val="Calibri"/>
      <family val="2"/>
    </font>
    <font>
      <sz val="11"/>
      <color theme="1"/>
      <name val="Calibri"/>
      <family val="2"/>
    </font>
    <font>
      <sz val="9"/>
      <color theme="4"/>
      <name val="Calibri"/>
      <family val="2"/>
    </font>
    <font>
      <i/>
      <sz val="9"/>
      <color theme="4"/>
      <name val="Calibri"/>
      <family val="2"/>
    </font>
    <font>
      <b/>
      <sz val="9"/>
      <color theme="4"/>
      <name val="Calibri"/>
      <family val="2"/>
    </font>
    <font>
      <b/>
      <sz val="11"/>
      <color theme="4"/>
      <name val="Calibri"/>
      <family val="2"/>
      <scheme val="minor"/>
    </font>
    <font>
      <b/>
      <sz val="11"/>
      <color theme="0"/>
      <name val="Calibri"/>
      <family val="2"/>
      <scheme val="minor"/>
    </font>
    <font>
      <b/>
      <sz val="8"/>
      <name val="Calibri"/>
      <family val="2"/>
      <scheme val="minor"/>
    </font>
  </fonts>
  <fills count="19">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rgb="FFFFFF99"/>
        <bgColor indexed="64"/>
      </patternFill>
    </fill>
    <fill>
      <patternFill patternType="solid">
        <fgColor rgb="FFCCFF99"/>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bgColor indexed="64"/>
      </patternFill>
    </fill>
    <fill>
      <patternFill patternType="solid">
        <fgColor rgb="FFFFFFFF"/>
        <bgColor indexed="64"/>
      </patternFill>
    </fill>
    <fill>
      <patternFill patternType="solid">
        <fgColor rgb="FFFFFF00"/>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bgColor indexed="64"/>
      </patternFill>
    </fill>
    <fill>
      <patternFill patternType="solid">
        <fgColor theme="9" tint="0.59999389629810485"/>
        <bgColor indexed="64"/>
      </patternFill>
    </fill>
    <fill>
      <patternFill patternType="solid">
        <fgColor rgb="FFDAEEF3"/>
        <bgColor rgb="FF000000"/>
      </patternFill>
    </fill>
    <fill>
      <patternFill patternType="solid">
        <fgColor theme="9"/>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theme="0"/>
      </left>
      <right style="thin">
        <color theme="0"/>
      </right>
      <top style="hair">
        <color rgb="FF0033CC"/>
      </top>
      <bottom style="hair">
        <color rgb="FF0033CC"/>
      </bottom>
      <diagonal/>
    </border>
    <border>
      <left/>
      <right style="thin">
        <color indexed="64"/>
      </right>
      <top style="thin">
        <color indexed="64"/>
      </top>
      <bottom/>
      <diagonal/>
    </border>
    <border>
      <left/>
      <right style="thin">
        <color indexed="64"/>
      </right>
      <top/>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43" fontId="3" fillId="0" borderId="0" applyFont="0" applyFill="0" applyBorder="0" applyAlignment="0" applyProtection="0"/>
    <xf numFmtId="0" fontId="21" fillId="0" borderId="0"/>
    <xf numFmtId="9" fontId="3" fillId="0" borderId="0" applyFont="0" applyFill="0" applyBorder="0" applyAlignment="0" applyProtection="0"/>
    <xf numFmtId="0" fontId="38" fillId="0" borderId="0" applyNumberFormat="0" applyFill="0" applyBorder="0" applyAlignment="0" applyProtection="0"/>
    <xf numFmtId="171" fontId="42" fillId="0" borderId="0" applyFont="0" applyFill="0" applyBorder="0" applyAlignment="0" applyProtection="0"/>
    <xf numFmtId="0" fontId="47" fillId="0" borderId="0" applyNumberFormat="0" applyFill="0" applyBorder="0" applyAlignment="0" applyProtection="0"/>
  </cellStyleXfs>
  <cellXfs count="490">
    <xf numFmtId="0" fontId="0" fillId="0" borderId="0" xfId="0"/>
    <xf numFmtId="0" fontId="4" fillId="0" borderId="0" xfId="3" quotePrefix="1" applyFont="1" applyAlignment="1">
      <alignment horizontal="left" vertical="top"/>
    </xf>
    <xf numFmtId="0" fontId="5" fillId="0" borderId="0" xfId="3" quotePrefix="1" applyFont="1" applyAlignment="1">
      <alignment horizontal="center" vertical="top" wrapText="1"/>
    </xf>
    <xf numFmtId="0" fontId="6" fillId="0" borderId="0" xfId="3" applyFont="1" applyAlignment="1">
      <alignment vertical="top"/>
    </xf>
    <xf numFmtId="0" fontId="7" fillId="0" borderId="0" xfId="3" applyFont="1" applyAlignment="1">
      <alignment vertical="top"/>
    </xf>
    <xf numFmtId="0" fontId="8" fillId="0" borderId="0" xfId="3" quotePrefix="1" applyFont="1" applyBorder="1" applyAlignment="1">
      <alignment horizontal="left" vertical="top"/>
    </xf>
    <xf numFmtId="0" fontId="5" fillId="0" borderId="0" xfId="3" quotePrefix="1" applyFont="1" applyBorder="1" applyAlignment="1">
      <alignment horizontal="center" vertical="top" wrapText="1"/>
    </xf>
    <xf numFmtId="0" fontId="6" fillId="0" borderId="0" xfId="3" applyFont="1" applyBorder="1" applyAlignment="1">
      <alignment vertical="top"/>
    </xf>
    <xf numFmtId="0" fontId="4" fillId="2" borderId="0" xfId="3" quotePrefix="1" applyFont="1" applyFill="1" applyBorder="1" applyAlignment="1">
      <alignment horizontal="left" vertical="top"/>
    </xf>
    <xf numFmtId="0" fontId="7" fillId="2" borderId="0" xfId="3" applyFont="1" applyFill="1" applyBorder="1" applyAlignment="1">
      <alignment horizontal="center" vertical="top" wrapText="1"/>
    </xf>
    <xf numFmtId="0" fontId="9" fillId="0" borderId="0" xfId="3" applyFont="1" applyAlignment="1">
      <alignment vertical="top"/>
    </xf>
    <xf numFmtId="0" fontId="12" fillId="0" borderId="0" xfId="3" applyFont="1" applyAlignment="1">
      <alignment horizontal="center" vertical="top"/>
    </xf>
    <xf numFmtId="0" fontId="6" fillId="8" borderId="6" xfId="3" applyFont="1" applyFill="1" applyBorder="1" applyAlignment="1">
      <alignment vertical="top"/>
    </xf>
    <xf numFmtId="0" fontId="6" fillId="8" borderId="6" xfId="3" applyFont="1" applyFill="1" applyBorder="1" applyAlignment="1">
      <alignment horizontal="center" vertical="top"/>
    </xf>
    <xf numFmtId="0" fontId="7" fillId="8" borderId="6" xfId="3" applyFont="1" applyFill="1" applyBorder="1" applyAlignment="1">
      <alignment horizontal="center" vertical="top" wrapText="1"/>
    </xf>
    <xf numFmtId="0" fontId="7" fillId="8" borderId="6" xfId="3" applyFont="1" applyFill="1" applyBorder="1" applyAlignment="1">
      <alignment horizontal="center" vertical="top"/>
    </xf>
    <xf numFmtId="0" fontId="6" fillId="0" borderId="0" xfId="3" applyFont="1" applyAlignment="1">
      <alignment horizontal="center" vertical="top"/>
    </xf>
    <xf numFmtId="0" fontId="15" fillId="0" borderId="2" xfId="3" applyFont="1" applyBorder="1" applyAlignment="1">
      <alignment horizontal="center" vertical="top"/>
    </xf>
    <xf numFmtId="0" fontId="9" fillId="0" borderId="0" xfId="3" applyFont="1" applyBorder="1" applyAlignment="1">
      <alignment vertical="top"/>
    </xf>
    <xf numFmtId="3" fontId="6" fillId="0" borderId="6" xfId="3" applyNumberFormat="1" applyFont="1" applyBorder="1"/>
    <xf numFmtId="0" fontId="10" fillId="0" borderId="0" xfId="3" applyFont="1" applyAlignment="1">
      <alignment vertical="top"/>
    </xf>
    <xf numFmtId="0" fontId="10" fillId="0" borderId="0" xfId="3" applyFont="1" applyAlignment="1">
      <alignment horizontal="center" vertical="top"/>
    </xf>
    <xf numFmtId="0" fontId="13" fillId="0" borderId="0" xfId="3" applyFont="1" applyAlignment="1">
      <alignment horizontal="center" vertical="top" wrapText="1"/>
    </xf>
    <xf numFmtId="3" fontId="10" fillId="0" borderId="0" xfId="3" applyNumberFormat="1" applyFont="1" applyAlignment="1">
      <alignment vertical="top"/>
    </xf>
    <xf numFmtId="3" fontId="13" fillId="0" borderId="0" xfId="3" applyNumberFormat="1" applyFont="1" applyAlignment="1">
      <alignment vertical="top"/>
    </xf>
    <xf numFmtId="0" fontId="8" fillId="0" borderId="0" xfId="3" quotePrefix="1" applyFont="1" applyAlignment="1">
      <alignment horizontal="left" vertical="top"/>
    </xf>
    <xf numFmtId="0" fontId="13" fillId="0" borderId="6" xfId="3" applyFont="1" applyBorder="1" applyAlignment="1">
      <alignment horizontal="center" vertical="top" wrapText="1"/>
    </xf>
    <xf numFmtId="164" fontId="15" fillId="2" borderId="6" xfId="3" applyNumberFormat="1" applyFont="1" applyFill="1" applyBorder="1" applyAlignment="1">
      <alignment vertical="top"/>
    </xf>
    <xf numFmtId="164" fontId="10" fillId="0" borderId="0" xfId="3" applyNumberFormat="1" applyFont="1" applyAlignment="1">
      <alignment vertical="top"/>
    </xf>
    <xf numFmtId="0" fontId="15" fillId="0" borderId="0" xfId="3" quotePrefix="1" applyFont="1" applyBorder="1" applyAlignment="1">
      <alignment horizontal="left" vertical="top"/>
    </xf>
    <xf numFmtId="0" fontId="19" fillId="0" borderId="0" xfId="0" applyFont="1" applyFill="1" applyBorder="1" applyAlignment="1">
      <alignment vertical="center"/>
    </xf>
    <xf numFmtId="0" fontId="14" fillId="0" borderId="0" xfId="3" quotePrefix="1" applyFont="1" applyAlignment="1">
      <alignment horizontal="left" vertical="top" wrapText="1"/>
    </xf>
    <xf numFmtId="0" fontId="6" fillId="0" borderId="0" xfId="3" quotePrefix="1" applyFont="1" applyFill="1" applyBorder="1" applyAlignment="1">
      <alignment horizontal="center" vertical="top"/>
    </xf>
    <xf numFmtId="165" fontId="15" fillId="2" borderId="6" xfId="2" applyNumberFormat="1" applyFont="1" applyFill="1" applyBorder="1" applyAlignment="1">
      <alignment vertical="top"/>
    </xf>
    <xf numFmtId="3" fontId="15" fillId="0" borderId="11" xfId="3" applyNumberFormat="1" applyFont="1" applyBorder="1" applyAlignment="1">
      <alignment vertical="top"/>
    </xf>
    <xf numFmtId="0" fontId="7" fillId="0" borderId="0" xfId="3" applyFont="1" applyAlignment="1">
      <alignment horizontal="center" vertical="top" wrapText="1"/>
    </xf>
    <xf numFmtId="0" fontId="15" fillId="0" borderId="2" xfId="3" applyFont="1" applyBorder="1" applyAlignment="1">
      <alignment vertical="top"/>
    </xf>
    <xf numFmtId="0" fontId="4" fillId="0" borderId="0" xfId="3" applyFont="1" applyBorder="1" applyAlignment="1">
      <alignment horizontal="center" vertical="top"/>
    </xf>
    <xf numFmtId="0" fontId="9" fillId="0" borderId="0" xfId="3" applyFont="1" applyAlignment="1">
      <alignment horizontal="center" vertical="top"/>
    </xf>
    <xf numFmtId="0" fontId="6" fillId="0" borderId="0" xfId="0" applyFont="1" applyAlignment="1">
      <alignment vertical="top"/>
    </xf>
    <xf numFmtId="41" fontId="6" fillId="0" borderId="6" xfId="0" applyNumberFormat="1" applyFont="1" applyBorder="1" applyAlignment="1">
      <alignment vertical="top"/>
    </xf>
    <xf numFmtId="41" fontId="6" fillId="2" borderId="6" xfId="3" applyNumberFormat="1" applyFont="1" applyFill="1" applyBorder="1"/>
    <xf numFmtId="3" fontId="13" fillId="0" borderId="0" xfId="3" applyNumberFormat="1" applyFont="1" applyAlignment="1">
      <alignment horizontal="center" vertical="top"/>
    </xf>
    <xf numFmtId="167" fontId="6" fillId="0" borderId="6" xfId="0" applyNumberFormat="1" applyFont="1" applyBorder="1" applyAlignment="1">
      <alignment vertical="top"/>
    </xf>
    <xf numFmtId="0" fontId="14" fillId="0" borderId="6" xfId="3" quotePrefix="1" applyFont="1" applyBorder="1" applyAlignment="1">
      <alignment horizontal="left" vertical="top"/>
    </xf>
    <xf numFmtId="0" fontId="13" fillId="0" borderId="0" xfId="3" applyFont="1" applyBorder="1" applyAlignment="1">
      <alignment horizontal="center" vertical="top" wrapText="1"/>
    </xf>
    <xf numFmtId="41" fontId="7" fillId="2" borderId="2" xfId="4" applyNumberFormat="1" applyFont="1" applyFill="1" applyBorder="1" applyAlignment="1">
      <alignment vertical="top"/>
    </xf>
    <xf numFmtId="41" fontId="6" fillId="0" borderId="6" xfId="3" applyNumberFormat="1" applyFont="1" applyBorder="1"/>
    <xf numFmtId="41" fontId="10" fillId="0" borderId="0" xfId="3" applyNumberFormat="1" applyFont="1" applyAlignment="1">
      <alignment vertical="top"/>
    </xf>
    <xf numFmtId="41" fontId="13" fillId="0" borderId="0" xfId="3" applyNumberFormat="1" applyFont="1" applyAlignment="1">
      <alignment vertical="top"/>
    </xf>
    <xf numFmtId="0" fontId="13" fillId="0" borderId="0" xfId="3" applyFont="1" applyFill="1" applyBorder="1" applyAlignment="1">
      <alignment horizontal="center" vertical="top" wrapText="1"/>
    </xf>
    <xf numFmtId="0" fontId="15" fillId="0" borderId="0" xfId="3" quotePrefix="1" applyFont="1" applyFill="1" applyBorder="1" applyAlignment="1">
      <alignment horizontal="left" vertical="top"/>
    </xf>
    <xf numFmtId="164" fontId="10" fillId="0" borderId="0" xfId="3" applyNumberFormat="1" applyFont="1" applyFill="1" applyBorder="1" applyAlignment="1">
      <alignment vertical="top"/>
    </xf>
    <xf numFmtId="3" fontId="10" fillId="0" borderId="0" xfId="3" applyNumberFormat="1" applyFont="1" applyFill="1" applyBorder="1" applyAlignment="1">
      <alignment vertical="top"/>
    </xf>
    <xf numFmtId="3" fontId="10" fillId="0" borderId="1" xfId="3" applyNumberFormat="1" applyFont="1" applyBorder="1" applyAlignment="1">
      <alignment vertical="top"/>
    </xf>
    <xf numFmtId="3" fontId="10" fillId="0" borderId="12" xfId="3" applyNumberFormat="1" applyFont="1" applyBorder="1" applyAlignment="1">
      <alignment horizontal="right" vertical="top"/>
    </xf>
    <xf numFmtId="168" fontId="15" fillId="2" borderId="6" xfId="3" applyNumberFormat="1" applyFont="1" applyFill="1" applyBorder="1" applyAlignment="1">
      <alignment vertical="top"/>
    </xf>
    <xf numFmtId="0" fontId="4" fillId="0" borderId="2" xfId="3" applyFont="1" applyBorder="1" applyAlignment="1">
      <alignment horizontal="center"/>
    </xf>
    <xf numFmtId="0" fontId="20" fillId="12" borderId="7" xfId="0" quotePrefix="1" applyFont="1" applyFill="1" applyBorder="1" applyAlignment="1">
      <alignment horizontal="center" vertical="top" wrapText="1"/>
    </xf>
    <xf numFmtId="0" fontId="22" fillId="0" borderId="6" xfId="3" applyFont="1" applyBorder="1" applyAlignment="1">
      <alignment horizontal="center" vertical="top" wrapText="1"/>
    </xf>
    <xf numFmtId="164" fontId="14" fillId="2" borderId="6" xfId="3" applyNumberFormat="1" applyFont="1" applyFill="1" applyBorder="1" applyAlignment="1">
      <alignment vertical="top"/>
    </xf>
    <xf numFmtId="0" fontId="14" fillId="2" borderId="6" xfId="3" applyNumberFormat="1" applyFont="1" applyFill="1" applyBorder="1" applyAlignment="1">
      <alignment vertical="top"/>
    </xf>
    <xf numFmtId="3" fontId="22" fillId="0" borderId="0" xfId="3" applyNumberFormat="1" applyFont="1" applyAlignment="1">
      <alignment vertical="top"/>
    </xf>
    <xf numFmtId="0" fontId="23" fillId="0" borderId="0" xfId="3" applyFont="1" applyAlignment="1">
      <alignment vertical="top"/>
    </xf>
    <xf numFmtId="165" fontId="14" fillId="2" borderId="6" xfId="2" applyNumberFormat="1" applyFont="1" applyFill="1" applyBorder="1" applyAlignment="1">
      <alignment vertical="top"/>
    </xf>
    <xf numFmtId="3" fontId="23" fillId="0" borderId="0" xfId="3" applyNumberFormat="1" applyFont="1" applyAlignment="1">
      <alignment vertical="top"/>
    </xf>
    <xf numFmtId="168" fontId="6" fillId="0" borderId="0" xfId="3" applyNumberFormat="1" applyFont="1" applyBorder="1" applyAlignment="1">
      <alignment vertical="top"/>
    </xf>
    <xf numFmtId="0" fontId="8" fillId="0" borderId="0" xfId="3" applyFont="1" applyAlignment="1">
      <alignment vertical="top"/>
    </xf>
    <xf numFmtId="0" fontId="24" fillId="0" borderId="0" xfId="3" applyFont="1" applyAlignment="1">
      <alignment vertical="top"/>
    </xf>
    <xf numFmtId="0" fontId="25" fillId="13" borderId="6" xfId="3" applyFont="1" applyFill="1" applyBorder="1" applyAlignment="1">
      <alignment horizontal="center" vertical="center"/>
    </xf>
    <xf numFmtId="165" fontId="26" fillId="3" borderId="6" xfId="3" quotePrefix="1" applyNumberFormat="1" applyFont="1" applyFill="1" applyBorder="1" applyAlignment="1">
      <alignment horizontal="center" vertical="top" wrapText="1"/>
    </xf>
    <xf numFmtId="0" fontId="26" fillId="3" borderId="6" xfId="3" quotePrefix="1" applyFont="1" applyFill="1" applyBorder="1" applyAlignment="1">
      <alignment horizontal="center" vertical="top" wrapText="1"/>
    </xf>
    <xf numFmtId="0" fontId="9" fillId="0" borderId="0" xfId="3" applyFont="1" applyBorder="1" applyAlignment="1">
      <alignment horizontal="center" vertical="top"/>
    </xf>
    <xf numFmtId="0" fontId="12" fillId="0" borderId="0" xfId="3" applyFont="1" applyFill="1" applyBorder="1" applyAlignment="1">
      <alignment horizontal="center" vertical="top"/>
    </xf>
    <xf numFmtId="0" fontId="12" fillId="3" borderId="6" xfId="3" quotePrefix="1" applyFont="1" applyFill="1" applyBorder="1" applyAlignment="1">
      <alignment horizontal="center" vertical="top" wrapText="1"/>
    </xf>
    <xf numFmtId="0" fontId="12" fillId="3" borderId="6" xfId="3" quotePrefix="1" applyFont="1" applyFill="1" applyBorder="1" applyAlignment="1">
      <alignment horizontal="center" vertical="top"/>
    </xf>
    <xf numFmtId="0" fontId="12" fillId="0" borderId="0" xfId="3" applyFont="1" applyBorder="1" applyAlignment="1">
      <alignment horizontal="center" vertical="top"/>
    </xf>
    <xf numFmtId="0" fontId="15" fillId="0" borderId="6" xfId="3" applyFont="1" applyFill="1" applyBorder="1" applyAlignment="1">
      <alignment horizontal="left" vertical="top"/>
    </xf>
    <xf numFmtId="168" fontId="6" fillId="0" borderId="6" xfId="6" applyNumberFormat="1" applyFont="1" applyBorder="1" applyAlignment="1">
      <alignment vertical="top"/>
    </xf>
    <xf numFmtId="0" fontId="14" fillId="0" borderId="6" xfId="3" applyFont="1" applyFill="1" applyBorder="1" applyAlignment="1">
      <alignment horizontal="left" vertical="top"/>
    </xf>
    <xf numFmtId="0" fontId="10" fillId="0" borderId="0" xfId="3" applyFont="1" applyAlignment="1">
      <alignment horizontal="right" vertical="top"/>
    </xf>
    <xf numFmtId="168" fontId="10" fillId="0" borderId="0" xfId="3" applyNumberFormat="1" applyFont="1" applyAlignment="1">
      <alignment vertical="top"/>
    </xf>
    <xf numFmtId="166" fontId="10" fillId="0" borderId="0" xfId="4" applyNumberFormat="1" applyFont="1" applyAlignment="1">
      <alignment vertical="top"/>
    </xf>
    <xf numFmtId="1" fontId="10" fillId="0" borderId="0" xfId="6" applyNumberFormat="1" applyFont="1" applyAlignment="1">
      <alignment vertical="top"/>
    </xf>
    <xf numFmtId="0" fontId="10" fillId="0" borderId="0" xfId="3" applyFont="1" applyBorder="1" applyAlignment="1">
      <alignment vertical="top"/>
    </xf>
    <xf numFmtId="165" fontId="6" fillId="0" borderId="0" xfId="3" applyNumberFormat="1" applyFont="1" applyAlignment="1">
      <alignment vertical="top"/>
    </xf>
    <xf numFmtId="168" fontId="6" fillId="0" borderId="0" xfId="3" applyNumberFormat="1" applyFont="1" applyAlignment="1">
      <alignment vertical="top"/>
    </xf>
    <xf numFmtId="165" fontId="10" fillId="0" borderId="0" xfId="6" applyNumberFormat="1" applyFont="1" applyAlignment="1">
      <alignment vertical="top"/>
    </xf>
    <xf numFmtId="168" fontId="10" fillId="0" borderId="0" xfId="6" applyNumberFormat="1" applyFont="1" applyAlignment="1">
      <alignment vertical="top"/>
    </xf>
    <xf numFmtId="165" fontId="27" fillId="3" borderId="6" xfId="3" quotePrefix="1" applyNumberFormat="1" applyFont="1" applyFill="1" applyBorder="1" applyAlignment="1">
      <alignment horizontal="center" vertical="top" wrapText="1"/>
    </xf>
    <xf numFmtId="0" fontId="27" fillId="3" borderId="6" xfId="3" quotePrefix="1" applyFont="1" applyFill="1" applyBorder="1" applyAlignment="1">
      <alignment horizontal="center" vertical="top" wrapText="1"/>
    </xf>
    <xf numFmtId="0" fontId="16" fillId="3" borderId="6" xfId="3" quotePrefix="1" applyFont="1" applyFill="1" applyBorder="1" applyAlignment="1">
      <alignment horizontal="center" vertical="top" wrapText="1"/>
    </xf>
    <xf numFmtId="0" fontId="10" fillId="0" borderId="0" xfId="3" applyFont="1" applyFill="1" applyBorder="1" applyAlignment="1">
      <alignment horizontal="right" vertical="top"/>
    </xf>
    <xf numFmtId="0" fontId="25" fillId="13" borderId="6" xfId="3" quotePrefix="1" applyFont="1" applyFill="1" applyBorder="1" applyAlignment="1">
      <alignment horizontal="center" vertical="center"/>
    </xf>
    <xf numFmtId="41" fontId="9" fillId="0" borderId="6" xfId="3" applyNumberFormat="1" applyFont="1" applyBorder="1"/>
    <xf numFmtId="41" fontId="10" fillId="0" borderId="0" xfId="4" applyNumberFormat="1" applyFont="1" applyAlignment="1">
      <alignment vertical="top"/>
    </xf>
    <xf numFmtId="167" fontId="6" fillId="0" borderId="6" xfId="6" applyNumberFormat="1" applyFont="1" applyBorder="1" applyAlignment="1">
      <alignment vertical="top"/>
    </xf>
    <xf numFmtId="167" fontId="9" fillId="0" borderId="6" xfId="6" applyNumberFormat="1" applyFont="1" applyBorder="1" applyAlignment="1">
      <alignment vertical="top"/>
    </xf>
    <xf numFmtId="167" fontId="9" fillId="10" borderId="6" xfId="6" applyNumberFormat="1" applyFont="1" applyFill="1" applyBorder="1" applyAlignment="1">
      <alignment vertical="top"/>
    </xf>
    <xf numFmtId="167" fontId="10" fillId="0" borderId="0" xfId="3" applyNumberFormat="1" applyFont="1" applyAlignment="1">
      <alignment vertical="top"/>
    </xf>
    <xf numFmtId="167" fontId="10" fillId="0" borderId="0" xfId="6" applyNumberFormat="1" applyFont="1" applyAlignment="1">
      <alignment vertical="top"/>
    </xf>
    <xf numFmtId="169" fontId="10" fillId="0" borderId="0" xfId="3" applyNumberFormat="1" applyFont="1" applyAlignment="1">
      <alignment vertical="top"/>
    </xf>
    <xf numFmtId="169" fontId="6" fillId="14" borderId="6" xfId="6" applyNumberFormat="1" applyFont="1" applyFill="1" applyBorder="1" applyAlignment="1">
      <alignment vertical="top"/>
    </xf>
    <xf numFmtId="169" fontId="9" fillId="14" borderId="6" xfId="6" applyNumberFormat="1" applyFont="1" applyFill="1" applyBorder="1" applyAlignment="1">
      <alignment vertical="top"/>
    </xf>
    <xf numFmtId="168" fontId="6" fillId="14" borderId="6" xfId="6" applyNumberFormat="1" applyFont="1" applyFill="1" applyBorder="1" applyAlignment="1">
      <alignment vertical="top"/>
    </xf>
    <xf numFmtId="0" fontId="8" fillId="0" borderId="0" xfId="0" applyFont="1" applyAlignment="1"/>
    <xf numFmtId="0" fontId="7" fillId="0" borderId="0" xfId="0" applyFont="1" applyAlignment="1">
      <alignment horizontal="center" vertical="top" wrapText="1"/>
    </xf>
    <xf numFmtId="0" fontId="28" fillId="0" borderId="0" xfId="0" applyFont="1" applyAlignment="1"/>
    <xf numFmtId="0" fontId="7" fillId="0" borderId="0" xfId="0" applyFont="1"/>
    <xf numFmtId="0" fontId="4" fillId="5" borderId="6" xfId="0" quotePrefix="1" applyFont="1" applyFill="1" applyBorder="1" applyAlignment="1">
      <alignment horizontal="center" vertical="top" wrapText="1"/>
    </xf>
    <xf numFmtId="0" fontId="15" fillId="5" borderId="6" xfId="0" quotePrefix="1" applyFont="1" applyFill="1" applyBorder="1" applyAlignment="1">
      <alignment horizontal="center" vertical="top" wrapText="1"/>
    </xf>
    <xf numFmtId="10" fontId="29" fillId="0" borderId="6" xfId="6" applyNumberFormat="1" applyFont="1" applyBorder="1"/>
    <xf numFmtId="0" fontId="28" fillId="0" borderId="0" xfId="0" applyFont="1" applyFill="1" applyBorder="1" applyAlignment="1"/>
    <xf numFmtId="0" fontId="7" fillId="0" borderId="0" xfId="0" applyFont="1" applyFill="1" applyBorder="1" applyAlignment="1">
      <alignment horizontal="center" vertical="top" wrapText="1"/>
    </xf>
    <xf numFmtId="0" fontId="6" fillId="0" borderId="0" xfId="0" applyFont="1" applyFill="1" applyBorder="1" applyAlignment="1">
      <alignment vertical="top"/>
    </xf>
    <xf numFmtId="0" fontId="0" fillId="0" borderId="0" xfId="0" applyFill="1" applyBorder="1"/>
    <xf numFmtId="0" fontId="6" fillId="3" borderId="6" xfId="0" applyFont="1" applyFill="1" applyBorder="1" applyAlignment="1">
      <alignment horizontal="center" vertical="top"/>
    </xf>
    <xf numFmtId="0" fontId="14" fillId="5" borderId="6" xfId="0" quotePrefix="1" applyFont="1" applyFill="1" applyBorder="1" applyAlignment="1">
      <alignment horizontal="center" vertical="top" wrapText="1"/>
    </xf>
    <xf numFmtId="0" fontId="29" fillId="5" borderId="6" xfId="0" quotePrefix="1" applyFont="1" applyFill="1" applyBorder="1" applyAlignment="1">
      <alignment horizontal="center" vertical="top" wrapText="1"/>
    </xf>
    <xf numFmtId="0" fontId="16" fillId="5" borderId="6" xfId="0" quotePrefix="1" applyFont="1" applyFill="1" applyBorder="1" applyAlignment="1">
      <alignment horizontal="center" vertical="top" wrapText="1"/>
    </xf>
    <xf numFmtId="0" fontId="9" fillId="0" borderId="6" xfId="0" applyFont="1" applyFill="1" applyBorder="1" applyAlignment="1">
      <alignment horizontal="left" vertical="top"/>
    </xf>
    <xf numFmtId="165" fontId="15" fillId="0" borderId="6" xfId="6" applyNumberFormat="1" applyFont="1" applyBorder="1" applyAlignment="1">
      <alignment vertical="top"/>
    </xf>
    <xf numFmtId="0" fontId="4" fillId="0" borderId="6" xfId="0" quotePrefix="1" applyFont="1" applyFill="1" applyBorder="1" applyAlignment="1">
      <alignment horizontal="center" vertical="top" wrapText="1"/>
    </xf>
    <xf numFmtId="0" fontId="15" fillId="0" borderId="6" xfId="0" applyFont="1" applyBorder="1" applyAlignment="1">
      <alignment vertical="top"/>
    </xf>
    <xf numFmtId="10" fontId="4" fillId="0" borderId="6" xfId="6" applyNumberFormat="1" applyFont="1" applyBorder="1"/>
    <xf numFmtId="0" fontId="15" fillId="0" borderId="6" xfId="0" applyFont="1" applyBorder="1" applyAlignment="1">
      <alignment horizontal="left" vertical="top"/>
    </xf>
    <xf numFmtId="0" fontId="14" fillId="0" borderId="6" xfId="0" applyFont="1" applyBorder="1" applyAlignment="1">
      <alignment vertical="top"/>
    </xf>
    <xf numFmtId="165" fontId="14" fillId="0" borderId="6" xfId="6" applyNumberFormat="1" applyFont="1" applyBorder="1" applyAlignment="1">
      <alignment vertical="top"/>
    </xf>
    <xf numFmtId="2" fontId="14" fillId="0" borderId="6" xfId="6" applyNumberFormat="1" applyFont="1" applyBorder="1" applyAlignment="1">
      <alignment vertical="top"/>
    </xf>
    <xf numFmtId="0" fontId="10" fillId="0" borderId="0" xfId="0" applyFont="1" applyAlignment="1">
      <alignment vertical="top"/>
    </xf>
    <xf numFmtId="165" fontId="10" fillId="0" borderId="0" xfId="0" applyNumberFormat="1" applyFont="1" applyAlignment="1">
      <alignment horizontal="right" vertical="top" wrapText="1"/>
    </xf>
    <xf numFmtId="165" fontId="14" fillId="10" borderId="6" xfId="6" applyNumberFormat="1" applyFont="1" applyFill="1" applyBorder="1" applyAlignment="1">
      <alignment vertical="top"/>
    </xf>
    <xf numFmtId="0" fontId="4" fillId="0" borderId="0" xfId="0" applyFont="1"/>
    <xf numFmtId="0" fontId="8" fillId="0" borderId="0" xfId="0" quotePrefix="1" applyFont="1" applyAlignment="1">
      <alignment horizontal="left" vertical="top"/>
    </xf>
    <xf numFmtId="0" fontId="2" fillId="3" borderId="6" xfId="0" applyFont="1" applyFill="1" applyBorder="1" applyAlignment="1">
      <alignment horizontal="center" vertical="top" wrapText="1"/>
    </xf>
    <xf numFmtId="0" fontId="9" fillId="3" borderId="6" xfId="0" applyFont="1" applyFill="1" applyBorder="1" applyAlignment="1">
      <alignment horizontal="center" vertical="top" wrapText="1"/>
    </xf>
    <xf numFmtId="0" fontId="9" fillId="3" borderId="6" xfId="0" quotePrefix="1" applyFont="1" applyFill="1" applyBorder="1" applyAlignment="1">
      <alignment horizontal="center" vertical="top" wrapText="1"/>
    </xf>
    <xf numFmtId="0" fontId="0" fillId="0" borderId="6" xfId="0" applyBorder="1" applyAlignment="1">
      <alignment horizontal="center"/>
    </xf>
    <xf numFmtId="0" fontId="6" fillId="0" borderId="6" xfId="0" applyFont="1" applyFill="1" applyBorder="1" applyAlignment="1">
      <alignment vertical="top"/>
    </xf>
    <xf numFmtId="164" fontId="6" fillId="0" borderId="6" xfId="0" applyNumberFormat="1" applyFont="1" applyBorder="1" applyAlignment="1">
      <alignment horizontal="right" vertical="top"/>
    </xf>
    <xf numFmtId="170" fontId="6" fillId="0" borderId="6" xfId="0" applyNumberFormat="1" applyFont="1" applyBorder="1" applyAlignment="1">
      <alignment horizontal="right" vertical="top"/>
    </xf>
    <xf numFmtId="0" fontId="6" fillId="0" borderId="6" xfId="0" quotePrefix="1" applyFont="1" applyFill="1" applyBorder="1" applyAlignment="1">
      <alignment horizontal="left" vertical="top"/>
    </xf>
    <xf numFmtId="0" fontId="10" fillId="0" borderId="0" xfId="0" applyFont="1" applyAlignment="1">
      <alignment horizontal="right" vertical="top"/>
    </xf>
    <xf numFmtId="4" fontId="10" fillId="0" borderId="0" xfId="0" applyNumberFormat="1" applyFont="1" applyAlignment="1">
      <alignment horizontal="right" vertical="top"/>
    </xf>
    <xf numFmtId="0" fontId="6" fillId="0" borderId="0" xfId="0" applyFont="1" applyAlignment="1">
      <alignment horizontal="right" vertical="top"/>
    </xf>
    <xf numFmtId="0" fontId="31" fillId="10" borderId="0" xfId="0" applyFont="1" applyFill="1"/>
    <xf numFmtId="0" fontId="2" fillId="10" borderId="0" xfId="0" applyFont="1" applyFill="1"/>
    <xf numFmtId="164" fontId="10" fillId="0" borderId="0" xfId="0" applyNumberFormat="1" applyFont="1" applyAlignment="1">
      <alignment horizontal="right" vertical="top"/>
    </xf>
    <xf numFmtId="166" fontId="32" fillId="15" borderId="6" xfId="1" applyNumberFormat="1" applyFont="1" applyFill="1" applyBorder="1" applyAlignment="1">
      <alignment horizontal="left"/>
    </xf>
    <xf numFmtId="0" fontId="12" fillId="5" borderId="6" xfId="0" applyFont="1" applyFill="1" applyBorder="1" applyAlignment="1">
      <alignment horizontal="center" vertical="top"/>
    </xf>
    <xf numFmtId="0" fontId="12" fillId="7" borderId="6" xfId="0" applyFont="1" applyFill="1" applyBorder="1" applyAlignment="1">
      <alignment horizontal="center" vertical="top"/>
    </xf>
    <xf numFmtId="0" fontId="12" fillId="6" borderId="6" xfId="0" applyFont="1" applyFill="1" applyBorder="1" applyAlignment="1">
      <alignment horizontal="center" vertical="top"/>
    </xf>
    <xf numFmtId="0" fontId="12" fillId="16" borderId="6" xfId="0" applyFont="1" applyFill="1" applyBorder="1" applyAlignment="1">
      <alignment horizontal="center" vertical="top"/>
    </xf>
    <xf numFmtId="0" fontId="12" fillId="4" borderId="6" xfId="0" applyFont="1" applyFill="1" applyBorder="1" applyAlignment="1">
      <alignment horizontal="center" vertical="top"/>
    </xf>
    <xf numFmtId="0" fontId="12" fillId="11" borderId="6" xfId="0" applyFont="1" applyFill="1" applyBorder="1" applyAlignment="1">
      <alignment horizontal="center" vertical="top"/>
    </xf>
    <xf numFmtId="167" fontId="9" fillId="14" borderId="6" xfId="0" applyNumberFormat="1" applyFont="1" applyFill="1" applyBorder="1" applyAlignment="1">
      <alignment vertical="top"/>
    </xf>
    <xf numFmtId="164" fontId="6" fillId="14" borderId="6" xfId="0" applyNumberFormat="1" applyFont="1" applyFill="1" applyBorder="1" applyAlignment="1">
      <alignment horizontal="right" vertical="top"/>
    </xf>
    <xf numFmtId="0" fontId="0" fillId="0" borderId="0" xfId="0" applyAlignment="1">
      <alignment horizontal="center"/>
    </xf>
    <xf numFmtId="0" fontId="4" fillId="0" borderId="8" xfId="3" applyFont="1" applyBorder="1" applyAlignment="1">
      <alignment horizontal="center"/>
    </xf>
    <xf numFmtId="0" fontId="20" fillId="12" borderId="10" xfId="0" quotePrefix="1" applyFont="1" applyFill="1" applyBorder="1" applyAlignment="1">
      <alignment horizontal="center" vertical="top" wrapText="1"/>
    </xf>
    <xf numFmtId="165" fontId="15" fillId="2" borderId="3" xfId="2" applyNumberFormat="1" applyFont="1" applyFill="1" applyBorder="1" applyAlignment="1">
      <alignment vertical="top"/>
    </xf>
    <xf numFmtId="165" fontId="14" fillId="2" borderId="3" xfId="2" applyNumberFormat="1" applyFont="1" applyFill="1" applyBorder="1" applyAlignment="1">
      <alignment vertical="top"/>
    </xf>
    <xf numFmtId="0" fontId="10" fillId="0" borderId="9" xfId="3" applyFont="1" applyBorder="1" applyAlignment="1">
      <alignment horizontal="center" vertical="top"/>
    </xf>
    <xf numFmtId="0" fontId="9" fillId="0" borderId="9" xfId="0" applyFont="1" applyFill="1" applyBorder="1" applyAlignment="1">
      <alignment vertical="center"/>
    </xf>
    <xf numFmtId="0" fontId="20" fillId="0" borderId="9" xfId="0" quotePrefix="1" applyFont="1" applyFill="1" applyBorder="1" applyAlignment="1">
      <alignment horizontal="center" vertical="top" wrapText="1"/>
    </xf>
    <xf numFmtId="165" fontId="15" fillId="0" borderId="9" xfId="2" applyNumberFormat="1" applyFont="1" applyFill="1" applyBorder="1" applyAlignment="1">
      <alignment vertical="top"/>
    </xf>
    <xf numFmtId="165" fontId="14" fillId="0" borderId="9" xfId="2" applyNumberFormat="1" applyFont="1" applyFill="1" applyBorder="1" applyAlignment="1">
      <alignment vertical="top"/>
    </xf>
    <xf numFmtId="0" fontId="15" fillId="0" borderId="6" xfId="3" quotePrefix="1" applyFont="1" applyBorder="1" applyAlignment="1">
      <alignment horizontal="center" vertical="top" wrapText="1"/>
    </xf>
    <xf numFmtId="0" fontId="10" fillId="0" borderId="0" xfId="3" applyFont="1" applyFill="1" applyBorder="1" applyAlignment="1">
      <alignment horizontal="center" vertical="top" wrapText="1"/>
    </xf>
    <xf numFmtId="0" fontId="10" fillId="0" borderId="0" xfId="0" applyFont="1" applyFill="1" applyBorder="1" applyAlignment="1">
      <alignment vertical="center"/>
    </xf>
    <xf numFmtId="167" fontId="10" fillId="0" borderId="0" xfId="0" applyNumberFormat="1" applyFont="1" applyFill="1" applyBorder="1" applyAlignment="1">
      <alignment vertical="top"/>
    </xf>
    <xf numFmtId="164" fontId="10" fillId="0" borderId="1" xfId="3" applyNumberFormat="1" applyFont="1" applyBorder="1" applyAlignment="1">
      <alignment vertical="top"/>
    </xf>
    <xf numFmtId="0" fontId="22" fillId="0" borderId="0" xfId="3" applyFont="1" applyBorder="1" applyAlignment="1">
      <alignment horizontal="center" vertical="top" wrapText="1"/>
    </xf>
    <xf numFmtId="0" fontId="14" fillId="0" borderId="0" xfId="3" applyFont="1" applyAlignment="1">
      <alignment horizontal="left"/>
    </xf>
    <xf numFmtId="0" fontId="18" fillId="0" borderId="6" xfId="0" applyFont="1" applyFill="1" applyBorder="1" applyAlignment="1">
      <alignment vertical="center"/>
    </xf>
    <xf numFmtId="0" fontId="18" fillId="9" borderId="6" xfId="0" applyFont="1" applyFill="1" applyBorder="1" applyAlignment="1">
      <alignment vertical="center"/>
    </xf>
    <xf numFmtId="0" fontId="18" fillId="0" borderId="6" xfId="0" applyFont="1" applyFill="1" applyBorder="1" applyAlignment="1">
      <alignment horizontal="left" vertical="center"/>
    </xf>
    <xf numFmtId="0" fontId="18" fillId="9" borderId="6" xfId="0" applyFont="1" applyFill="1" applyBorder="1" applyAlignment="1">
      <alignment horizontal="left" vertical="center"/>
    </xf>
    <xf numFmtId="0" fontId="18" fillId="0" borderId="6" xfId="0" applyFont="1" applyBorder="1" applyAlignment="1">
      <alignment horizontal="left" vertical="center"/>
    </xf>
    <xf numFmtId="0" fontId="17" fillId="0" borderId="6" xfId="0" applyFont="1" applyBorder="1" applyAlignment="1">
      <alignment horizontal="left" vertical="center"/>
    </xf>
    <xf numFmtId="41" fontId="9" fillId="14" borderId="6" xfId="3" applyNumberFormat="1" applyFont="1" applyFill="1" applyBorder="1" applyAlignment="1"/>
    <xf numFmtId="41" fontId="11" fillId="2" borderId="6" xfId="4" applyNumberFormat="1" applyFont="1" applyFill="1" applyBorder="1" applyAlignment="1"/>
    <xf numFmtId="41" fontId="6" fillId="0" borderId="0" xfId="3" applyNumberFormat="1" applyFont="1" applyFill="1" applyBorder="1"/>
    <xf numFmtId="166" fontId="32" fillId="0" borderId="0" xfId="1" applyNumberFormat="1" applyFont="1" applyFill="1" applyBorder="1" applyAlignment="1">
      <alignment horizontal="left"/>
    </xf>
    <xf numFmtId="0" fontId="15" fillId="0" borderId="1" xfId="0" quotePrefix="1" applyFont="1" applyFill="1" applyBorder="1" applyAlignment="1">
      <alignment horizontal="center" vertical="top" wrapText="1"/>
    </xf>
    <xf numFmtId="10" fontId="29" fillId="0" borderId="1" xfId="6" applyNumberFormat="1" applyFont="1" applyFill="1" applyBorder="1"/>
    <xf numFmtId="0" fontId="15" fillId="0" borderId="0" xfId="0" quotePrefix="1" applyFont="1" applyFill="1" applyBorder="1" applyAlignment="1">
      <alignment horizontal="center" vertical="top" wrapText="1"/>
    </xf>
    <xf numFmtId="10" fontId="29" fillId="0" borderId="0" xfId="6" applyNumberFormat="1" applyFont="1" applyFill="1" applyBorder="1"/>
    <xf numFmtId="0" fontId="4" fillId="0" borderId="2" xfId="3" applyFont="1" applyFill="1" applyBorder="1" applyAlignment="1">
      <alignment horizontal="center"/>
    </xf>
    <xf numFmtId="49" fontId="16" fillId="3" borderId="6" xfId="3" quotePrefix="1" applyNumberFormat="1" applyFont="1" applyFill="1" applyBorder="1" applyAlignment="1">
      <alignment horizontal="center" vertical="top"/>
    </xf>
    <xf numFmtId="165" fontId="10" fillId="0" borderId="0" xfId="2" applyNumberFormat="1" applyFont="1" applyAlignment="1">
      <alignment vertical="top"/>
    </xf>
    <xf numFmtId="43" fontId="9" fillId="0" borderId="0" xfId="3" applyNumberFormat="1" applyFont="1" applyBorder="1" applyAlignment="1">
      <alignment vertical="top"/>
    </xf>
    <xf numFmtId="0" fontId="35" fillId="0" borderId="0" xfId="0" quotePrefix="1" applyFont="1" applyAlignment="1">
      <alignment horizontal="left" vertical="top"/>
    </xf>
    <xf numFmtId="0" fontId="0" fillId="0" borderId="0" xfId="0" applyFont="1" applyAlignment="1">
      <alignment vertical="top"/>
    </xf>
    <xf numFmtId="0" fontId="36" fillId="0" borderId="0" xfId="0" applyFont="1" applyAlignment="1">
      <alignment vertical="top"/>
    </xf>
    <xf numFmtId="0" fontId="37" fillId="0" borderId="0" xfId="0" applyFont="1" applyAlignment="1">
      <alignment vertical="top"/>
    </xf>
    <xf numFmtId="0" fontId="37" fillId="0" borderId="0" xfId="0" quotePrefix="1" applyFont="1" applyAlignment="1">
      <alignment horizontal="left" vertical="top"/>
    </xf>
    <xf numFmtId="0" fontId="39" fillId="0" borderId="0" xfId="7" applyFont="1" applyAlignment="1">
      <alignment horizontal="left" vertical="top"/>
    </xf>
    <xf numFmtId="0" fontId="34" fillId="0" borderId="0" xfId="0" applyFont="1" applyAlignment="1">
      <alignment vertical="top"/>
    </xf>
    <xf numFmtId="0" fontId="34" fillId="0" borderId="0" xfId="0" quotePrefix="1" applyFont="1" applyAlignment="1">
      <alignment horizontal="left" vertical="top" wrapText="1"/>
    </xf>
    <xf numFmtId="0" fontId="2" fillId="0" borderId="0" xfId="0" applyFont="1" applyAlignment="1">
      <alignment vertical="top"/>
    </xf>
    <xf numFmtId="0" fontId="2" fillId="0" borderId="0" xfId="0" applyFont="1" applyAlignment="1">
      <alignment horizontal="center" vertical="top"/>
    </xf>
    <xf numFmtId="168" fontId="10" fillId="15" borderId="13" xfId="0" applyNumberFormat="1" applyFont="1" applyFill="1" applyBorder="1" applyAlignment="1">
      <alignment horizontal="center" vertical="center"/>
    </xf>
    <xf numFmtId="0" fontId="39" fillId="0" borderId="0" xfId="7" quotePrefix="1" applyFont="1" applyAlignment="1">
      <alignment horizontal="left" vertical="top"/>
    </xf>
    <xf numFmtId="0" fontId="14" fillId="3" borderId="2" xfId="0" applyFont="1" applyFill="1" applyBorder="1" applyAlignment="1">
      <alignment horizontal="center" vertical="top" wrapText="1"/>
    </xf>
    <xf numFmtId="0" fontId="14" fillId="3" borderId="8" xfId="0" applyFont="1" applyFill="1" applyBorder="1" applyAlignment="1">
      <alignment horizontal="center" vertical="top" wrapText="1"/>
    </xf>
    <xf numFmtId="0" fontId="14" fillId="3" borderId="8" xfId="0" quotePrefix="1" applyFont="1" applyFill="1" applyBorder="1" applyAlignment="1">
      <alignment horizontal="center" vertical="top" wrapText="1"/>
    </xf>
    <xf numFmtId="0" fontId="14" fillId="3" borderId="6" xfId="0" applyFont="1" applyFill="1" applyBorder="1" applyAlignment="1">
      <alignment horizontal="center" vertical="top" wrapText="1"/>
    </xf>
    <xf numFmtId="0" fontId="14" fillId="3" borderId="7" xfId="0" applyFont="1" applyFill="1" applyBorder="1" applyAlignment="1">
      <alignment vertical="top"/>
    </xf>
    <xf numFmtId="9" fontId="16" fillId="3" borderId="6" xfId="2" applyFont="1" applyFill="1" applyBorder="1" applyAlignment="1">
      <alignment horizontal="center" vertical="top" wrapText="1"/>
    </xf>
    <xf numFmtId="0" fontId="14" fillId="8" borderId="6" xfId="0" applyFont="1" applyFill="1" applyBorder="1" applyAlignment="1">
      <alignment vertical="top"/>
    </xf>
    <xf numFmtId="9" fontId="14" fillId="8" borderId="6" xfId="2" applyFont="1" applyFill="1" applyBorder="1" applyAlignment="1">
      <alignment horizontal="center" vertical="top" wrapText="1"/>
    </xf>
    <xf numFmtId="0" fontId="41" fillId="15" borderId="6" xfId="0" applyFont="1" applyFill="1" applyBorder="1" applyAlignment="1">
      <alignment horizontal="left" vertical="top"/>
    </xf>
    <xf numFmtId="172" fontId="41" fillId="15" borderId="6" xfId="8" applyNumberFormat="1" applyFont="1" applyFill="1" applyBorder="1" applyAlignment="1">
      <alignment vertical="top"/>
    </xf>
    <xf numFmtId="9" fontId="41" fillId="15" borderId="6" xfId="2" applyFont="1" applyFill="1" applyBorder="1" applyAlignment="1">
      <alignment horizontal="center" vertical="top"/>
    </xf>
    <xf numFmtId="168" fontId="41" fillId="15" borderId="6" xfId="0" applyNumberFormat="1" applyFont="1" applyFill="1" applyBorder="1" applyAlignment="1">
      <alignment horizontal="left" vertical="center"/>
    </xf>
    <xf numFmtId="168" fontId="15" fillId="15" borderId="6" xfId="0" applyNumberFormat="1" applyFont="1" applyFill="1" applyBorder="1" applyAlignment="1">
      <alignment horizontal="center" vertical="center"/>
    </xf>
    <xf numFmtId="1" fontId="15" fillId="15" borderId="6" xfId="0" applyNumberFormat="1" applyFont="1" applyFill="1" applyBorder="1" applyAlignment="1">
      <alignment horizontal="center" vertical="center"/>
    </xf>
    <xf numFmtId="0" fontId="0" fillId="0" borderId="0" xfId="0" applyAlignment="1"/>
    <xf numFmtId="0" fontId="43" fillId="0" borderId="0" xfId="0" applyFont="1" applyAlignment="1">
      <alignment horizontal="center"/>
    </xf>
    <xf numFmtId="0" fontId="6" fillId="0" borderId="6" xfId="0" applyFont="1" applyBorder="1" applyAlignment="1">
      <alignment vertical="center" wrapText="1"/>
    </xf>
    <xf numFmtId="0" fontId="4" fillId="0" borderId="6" xfId="0" applyFont="1" applyBorder="1" applyAlignment="1">
      <alignment horizontal="center" vertical="center"/>
    </xf>
    <xf numFmtId="0" fontId="15" fillId="0" borderId="6" xfId="0" applyFont="1" applyBorder="1" applyAlignment="1">
      <alignment horizontal="center" vertical="center" wrapText="1"/>
    </xf>
    <xf numFmtId="0" fontId="15" fillId="0" borderId="6" xfId="0" applyFont="1" applyBorder="1" applyAlignment="1">
      <alignment horizontal="left" vertical="center"/>
    </xf>
    <xf numFmtId="0" fontId="6" fillId="0" borderId="6" xfId="0" applyFont="1" applyBorder="1"/>
    <xf numFmtId="0" fontId="45" fillId="0" borderId="0" xfId="0" applyFont="1" applyAlignment="1"/>
    <xf numFmtId="0" fontId="46" fillId="0" borderId="0" xfId="0" applyFont="1"/>
    <xf numFmtId="0" fontId="37" fillId="0" borderId="0" xfId="0" applyFont="1"/>
    <xf numFmtId="0" fontId="0" fillId="0" borderId="0" xfId="0" applyAlignment="1">
      <alignment vertical="top"/>
    </xf>
    <xf numFmtId="0" fontId="46" fillId="0" borderId="0" xfId="0" applyFont="1" applyAlignment="1">
      <alignment vertical="top"/>
    </xf>
    <xf numFmtId="0" fontId="48" fillId="0" borderId="0" xfId="0" applyFont="1" applyAlignment="1">
      <alignment vertical="top"/>
    </xf>
    <xf numFmtId="0" fontId="2" fillId="3" borderId="6" xfId="0" quotePrefix="1" applyFont="1" applyFill="1" applyBorder="1" applyAlignment="1">
      <alignment horizontal="center" vertical="top" wrapText="1"/>
    </xf>
    <xf numFmtId="2" fontId="0" fillId="0" borderId="6" xfId="0" applyNumberFormat="1" applyFont="1" applyBorder="1"/>
    <xf numFmtId="0" fontId="0" fillId="0" borderId="6" xfId="0" applyFont="1" applyBorder="1"/>
    <xf numFmtId="164" fontId="0" fillId="0" borderId="6" xfId="0" applyNumberFormat="1" applyFont="1" applyBorder="1" applyAlignment="1">
      <alignment horizontal="right" vertical="top"/>
    </xf>
    <xf numFmtId="170" fontId="0" fillId="0" borderId="6" xfId="0" applyNumberFormat="1" applyFont="1" applyBorder="1"/>
    <xf numFmtId="164" fontId="0" fillId="0" borderId="6" xfId="0" applyNumberFormat="1" applyFont="1" applyBorder="1"/>
    <xf numFmtId="2" fontId="0" fillId="0" borderId="2" xfId="0" applyNumberFormat="1" applyFont="1" applyBorder="1"/>
    <xf numFmtId="0" fontId="0" fillId="0" borderId="2" xfId="0" applyFont="1" applyBorder="1"/>
    <xf numFmtId="164" fontId="0" fillId="0" borderId="2" xfId="0" applyNumberFormat="1" applyFont="1" applyBorder="1"/>
    <xf numFmtId="0" fontId="49" fillId="0" borderId="0" xfId="0" applyFont="1" applyAlignment="1">
      <alignment vertical="top"/>
    </xf>
    <xf numFmtId="0" fontId="49" fillId="0" borderId="0" xfId="0" applyFont="1" applyAlignment="1">
      <alignment horizontal="left" vertical="top"/>
    </xf>
    <xf numFmtId="0" fontId="12" fillId="0" borderId="0" xfId="0" applyFont="1" applyFill="1" applyBorder="1" applyAlignment="1">
      <alignment horizontal="center" vertical="top"/>
    </xf>
    <xf numFmtId="0" fontId="29" fillId="0" borderId="9" xfId="0" quotePrefix="1" applyFont="1" applyFill="1" applyBorder="1" applyAlignment="1">
      <alignment horizontal="center" vertical="top" wrapText="1"/>
    </xf>
    <xf numFmtId="0" fontId="4" fillId="0" borderId="9" xfId="0" quotePrefix="1" applyFont="1" applyFill="1" applyBorder="1" applyAlignment="1">
      <alignment horizontal="center" vertical="top" wrapText="1"/>
    </xf>
    <xf numFmtId="0" fontId="4" fillId="0" borderId="9" xfId="0" applyFont="1" applyFill="1" applyBorder="1"/>
    <xf numFmtId="10" fontId="4" fillId="0" borderId="9" xfId="6" applyNumberFormat="1" applyFont="1" applyFill="1" applyBorder="1"/>
    <xf numFmtId="10" fontId="29" fillId="0" borderId="9" xfId="0" applyNumberFormat="1" applyFont="1" applyFill="1" applyBorder="1"/>
    <xf numFmtId="0" fontId="10" fillId="0" borderId="0" xfId="0" applyFont="1" applyFill="1" applyBorder="1" applyAlignment="1">
      <alignment vertical="top"/>
    </xf>
    <xf numFmtId="10" fontId="29" fillId="0" borderId="6" xfId="2" applyNumberFormat="1" applyFont="1" applyBorder="1"/>
    <xf numFmtId="165" fontId="9" fillId="0" borderId="0" xfId="2" applyNumberFormat="1" applyFont="1" applyAlignment="1">
      <alignment vertical="top"/>
    </xf>
    <xf numFmtId="49" fontId="49" fillId="0" borderId="0" xfId="0" applyNumberFormat="1" applyFont="1" applyAlignment="1">
      <alignment vertical="top"/>
    </xf>
    <xf numFmtId="0" fontId="50" fillId="0" borderId="0" xfId="0" applyFont="1" applyAlignment="1">
      <alignment horizontal="left"/>
    </xf>
    <xf numFmtId="0" fontId="51" fillId="0" borderId="0" xfId="0" applyFont="1"/>
    <xf numFmtId="0" fontId="51" fillId="0" borderId="0" xfId="0" applyFont="1" applyAlignment="1">
      <alignment horizontal="left"/>
    </xf>
    <xf numFmtId="0" fontId="52" fillId="0" borderId="0" xfId="0" applyFont="1" applyAlignment="1">
      <alignment horizontal="left"/>
    </xf>
    <xf numFmtId="0" fontId="53" fillId="0" borderId="0" xfId="7" applyFont="1" applyAlignment="1">
      <alignment horizontal="left"/>
    </xf>
    <xf numFmtId="0" fontId="6" fillId="3" borderId="6" xfId="0" applyFont="1" applyFill="1" applyBorder="1"/>
    <xf numFmtId="0" fontId="9" fillId="3" borderId="6" xfId="0" applyFont="1" applyFill="1" applyBorder="1" applyAlignment="1">
      <alignment horizontal="center" vertical="center" wrapText="1"/>
    </xf>
    <xf numFmtId="0" fontId="44" fillId="3" borderId="6" xfId="0" applyFont="1" applyFill="1" applyBorder="1" applyAlignment="1">
      <alignment horizontal="center" vertical="center"/>
    </xf>
    <xf numFmtId="0" fontId="2" fillId="3" borderId="6" xfId="0" applyFont="1" applyFill="1" applyBorder="1" applyAlignment="1">
      <alignment horizontal="center" vertical="center"/>
    </xf>
    <xf numFmtId="0" fontId="15" fillId="8" borderId="6" xfId="0" applyFont="1" applyFill="1" applyBorder="1" applyAlignment="1">
      <alignment horizontal="center" vertical="center" wrapText="1"/>
    </xf>
    <xf numFmtId="0" fontId="4" fillId="8" borderId="6" xfId="0" applyFont="1" applyFill="1" applyBorder="1" applyAlignment="1">
      <alignment horizontal="center" vertical="center"/>
    </xf>
    <xf numFmtId="0" fontId="6" fillId="8" borderId="6" xfId="0" applyFont="1" applyFill="1" applyBorder="1" applyAlignment="1">
      <alignment vertical="center" wrapText="1"/>
    </xf>
    <xf numFmtId="0" fontId="4" fillId="0" borderId="0" xfId="3" applyFont="1" applyBorder="1" applyAlignment="1">
      <alignment horizontal="center" vertical="top"/>
    </xf>
    <xf numFmtId="0" fontId="4" fillId="0" borderId="0" xfId="3" quotePrefix="1" applyFont="1" applyBorder="1" applyAlignment="1">
      <alignment horizontal="center" vertical="top"/>
    </xf>
    <xf numFmtId="0" fontId="26" fillId="3" borderId="6" xfId="3" quotePrefix="1" applyFont="1" applyFill="1" applyBorder="1" applyAlignment="1">
      <alignment horizontal="center" vertical="top" wrapText="1"/>
    </xf>
    <xf numFmtId="0" fontId="10" fillId="0" borderId="0" xfId="0" quotePrefix="1" applyFont="1" applyAlignment="1">
      <alignment horizontal="center" vertical="top" wrapText="1"/>
    </xf>
    <xf numFmtId="0" fontId="54" fillId="17" borderId="6" xfId="0" applyFont="1" applyFill="1" applyBorder="1" applyAlignment="1">
      <alignment vertical="top"/>
    </xf>
    <xf numFmtId="0" fontId="54" fillId="17" borderId="5" xfId="0" applyFont="1" applyFill="1" applyBorder="1" applyAlignment="1">
      <alignment vertical="top"/>
    </xf>
    <xf numFmtId="0" fontId="40" fillId="17" borderId="5" xfId="0" applyFont="1" applyFill="1" applyBorder="1" applyAlignment="1">
      <alignment horizontal="center" vertical="top"/>
    </xf>
    <xf numFmtId="0" fontId="51" fillId="17" borderId="7" xfId="0" applyFont="1" applyFill="1" applyBorder="1" applyAlignment="1">
      <alignment horizontal="center" vertical="top"/>
    </xf>
    <xf numFmtId="0" fontId="51" fillId="17" borderId="12" xfId="0" applyFont="1" applyFill="1" applyBorder="1" applyAlignment="1">
      <alignment horizontal="center" vertical="top"/>
    </xf>
    <xf numFmtId="0" fontId="36" fillId="17" borderId="12" xfId="0" applyFont="1" applyFill="1" applyBorder="1" applyAlignment="1">
      <alignment horizontal="center" vertical="top"/>
    </xf>
    <xf numFmtId="0" fontId="36" fillId="17" borderId="6" xfId="0" applyFont="1" applyFill="1" applyBorder="1" applyAlignment="1">
      <alignment horizontal="center" vertical="top"/>
    </xf>
    <xf numFmtId="168" fontId="10" fillId="15" borderId="6" xfId="0" applyNumberFormat="1" applyFont="1" applyFill="1" applyBorder="1" applyAlignment="1">
      <alignment horizontal="center" vertical="center"/>
    </xf>
    <xf numFmtId="0" fontId="9" fillId="12" borderId="3" xfId="0" applyFont="1" applyFill="1" applyBorder="1" applyAlignment="1">
      <alignment horizontal="center" vertical="center"/>
    </xf>
    <xf numFmtId="0" fontId="9" fillId="12" borderId="4" xfId="0" applyFont="1" applyFill="1" applyBorder="1" applyAlignment="1">
      <alignment horizontal="center" vertical="center"/>
    </xf>
    <xf numFmtId="0" fontId="9" fillId="11" borderId="6" xfId="0" quotePrefix="1" applyFont="1" applyFill="1" applyBorder="1" applyAlignment="1">
      <alignment horizontal="center" vertical="center"/>
    </xf>
    <xf numFmtId="0" fontId="13" fillId="0" borderId="2" xfId="3" applyFont="1" applyBorder="1" applyAlignment="1">
      <alignment horizontal="center" vertical="top" wrapText="1"/>
    </xf>
    <xf numFmtId="0" fontId="13" fillId="0" borderId="7" xfId="3" applyFont="1" applyBorder="1" applyAlignment="1">
      <alignment horizontal="center" vertical="top" wrapText="1"/>
    </xf>
    <xf numFmtId="0" fontId="11" fillId="7" borderId="3" xfId="3" quotePrefix="1" applyFont="1" applyFill="1" applyBorder="1" applyAlignment="1">
      <alignment horizontal="center" vertical="top" wrapText="1"/>
    </xf>
    <xf numFmtId="0" fontId="11" fillId="7" borderId="4" xfId="3" quotePrefix="1" applyFont="1" applyFill="1" applyBorder="1" applyAlignment="1">
      <alignment horizontal="center" vertical="top" wrapText="1"/>
    </xf>
    <xf numFmtId="0" fontId="11" fillId="7" borderId="5" xfId="3" quotePrefix="1" applyFont="1" applyFill="1" applyBorder="1" applyAlignment="1">
      <alignment horizontal="center" vertical="top" wrapText="1"/>
    </xf>
    <xf numFmtId="0" fontId="9" fillId="6" borderId="3" xfId="3" quotePrefix="1" applyFont="1" applyFill="1" applyBorder="1" applyAlignment="1">
      <alignment horizontal="center" vertical="top" wrapText="1"/>
    </xf>
    <xf numFmtId="0" fontId="9" fillId="6" borderId="4" xfId="3" quotePrefix="1" applyFont="1" applyFill="1" applyBorder="1" applyAlignment="1">
      <alignment horizontal="center" vertical="top" wrapText="1"/>
    </xf>
    <xf numFmtId="0" fontId="9" fillId="6" borderId="5" xfId="3" quotePrefix="1" applyFont="1" applyFill="1" applyBorder="1" applyAlignment="1">
      <alignment horizontal="center" vertical="top" wrapText="1"/>
    </xf>
    <xf numFmtId="0" fontId="9" fillId="6" borderId="6" xfId="3" quotePrefix="1" applyFont="1" applyFill="1" applyBorder="1" applyAlignment="1">
      <alignment horizontal="center" vertical="top" wrapText="1"/>
    </xf>
    <xf numFmtId="0" fontId="9" fillId="16" borderId="6" xfId="3" quotePrefix="1" applyFont="1" applyFill="1" applyBorder="1" applyAlignment="1">
      <alignment horizontal="center" vertical="top" wrapText="1"/>
    </xf>
    <xf numFmtId="0" fontId="9" fillId="4" borderId="6" xfId="3" quotePrefix="1" applyFont="1" applyFill="1" applyBorder="1" applyAlignment="1">
      <alignment horizontal="center" vertical="top"/>
    </xf>
    <xf numFmtId="0" fontId="9" fillId="5" borderId="6" xfId="3" quotePrefix="1" applyFont="1" applyFill="1" applyBorder="1" applyAlignment="1">
      <alignment horizontal="center" vertical="top" wrapText="1"/>
    </xf>
    <xf numFmtId="0" fontId="4" fillId="0" borderId="0" xfId="3" applyFont="1" applyBorder="1" applyAlignment="1">
      <alignment horizontal="center" vertical="top"/>
    </xf>
    <xf numFmtId="0" fontId="9" fillId="3" borderId="2" xfId="3" applyFont="1" applyFill="1" applyBorder="1" applyAlignment="1">
      <alignment horizontal="center" vertical="top"/>
    </xf>
    <xf numFmtId="0" fontId="9" fillId="3" borderId="7" xfId="3" applyFont="1" applyFill="1" applyBorder="1" applyAlignment="1">
      <alignment horizontal="center" vertical="top"/>
    </xf>
    <xf numFmtId="0" fontId="11" fillId="3" borderId="2" xfId="3" quotePrefix="1" applyFont="1" applyFill="1" applyBorder="1" applyAlignment="1">
      <alignment horizontal="center" vertical="top" wrapText="1"/>
    </xf>
    <xf numFmtId="0" fontId="11" fillId="3" borderId="7" xfId="3" applyFont="1" applyFill="1" applyBorder="1" applyAlignment="1">
      <alignment horizontal="center" vertical="top" wrapText="1"/>
    </xf>
    <xf numFmtId="0" fontId="4" fillId="0" borderId="0" xfId="3" quotePrefix="1" applyFont="1" applyBorder="1" applyAlignment="1">
      <alignment horizontal="center" vertical="top"/>
    </xf>
    <xf numFmtId="0" fontId="26" fillId="3" borderId="6" xfId="3" quotePrefix="1" applyFont="1" applyFill="1" applyBorder="1" applyAlignment="1">
      <alignment horizontal="center" vertical="top" wrapText="1"/>
    </xf>
    <xf numFmtId="0" fontId="26" fillId="3" borderId="6" xfId="3" applyFont="1" applyFill="1" applyBorder="1" applyAlignment="1">
      <alignment horizontal="center" vertical="top" wrapText="1"/>
    </xf>
    <xf numFmtId="0" fontId="27" fillId="3" borderId="6" xfId="3" applyFont="1" applyFill="1" applyBorder="1" applyAlignment="1">
      <alignment horizontal="center" vertical="top" wrapText="1"/>
    </xf>
    <xf numFmtId="0" fontId="10" fillId="0" borderId="0" xfId="0" quotePrefix="1" applyFont="1" applyAlignment="1">
      <alignment horizontal="center" vertical="top" wrapText="1"/>
    </xf>
    <xf numFmtId="0" fontId="10" fillId="0" borderId="1" xfId="0" quotePrefix="1" applyFont="1" applyBorder="1" applyAlignment="1">
      <alignment horizontal="center" vertical="top" wrapText="1"/>
    </xf>
    <xf numFmtId="0" fontId="34" fillId="0" borderId="0" xfId="0" quotePrefix="1" applyFont="1" applyAlignment="1">
      <alignment horizontal="left" vertical="top" wrapText="1"/>
    </xf>
    <xf numFmtId="0" fontId="54" fillId="17" borderId="3" xfId="0" applyFont="1" applyFill="1" applyBorder="1" applyAlignment="1">
      <alignment horizontal="center" vertical="top"/>
    </xf>
    <xf numFmtId="0" fontId="54" fillId="17" borderId="4" xfId="0" applyFont="1" applyFill="1" applyBorder="1" applyAlignment="1">
      <alignment horizontal="center" vertical="top"/>
    </xf>
    <xf numFmtId="0" fontId="54" fillId="17" borderId="5" xfId="0" applyFont="1" applyFill="1" applyBorder="1" applyAlignment="1">
      <alignment horizontal="center" vertical="top"/>
    </xf>
    <xf numFmtId="0" fontId="16" fillId="0" borderId="0" xfId="3" quotePrefix="1" applyFont="1" applyBorder="1" applyAlignment="1">
      <alignment horizontal="left" vertical="top"/>
    </xf>
    <xf numFmtId="0" fontId="16" fillId="0" borderId="0" xfId="3" quotePrefix="1" applyFont="1" applyAlignment="1">
      <alignment horizontal="left" vertical="top"/>
    </xf>
    <xf numFmtId="0" fontId="10" fillId="0" borderId="0" xfId="0" quotePrefix="1" applyFont="1" applyAlignment="1">
      <alignment vertical="top" wrapText="1"/>
    </xf>
    <xf numFmtId="0" fontId="10" fillId="0" borderId="1" xfId="0" quotePrefix="1" applyFont="1" applyBorder="1" applyAlignment="1">
      <alignment vertical="top" wrapText="1"/>
    </xf>
    <xf numFmtId="0" fontId="36" fillId="0" borderId="0" xfId="0" applyFont="1" applyAlignment="1">
      <alignment horizontal="center" vertical="top" wrapText="1"/>
    </xf>
    <xf numFmtId="0" fontId="35" fillId="0" borderId="0" xfId="0" quotePrefix="1" applyFont="1" applyFill="1" applyAlignment="1">
      <alignment horizontal="left" vertical="top"/>
    </xf>
    <xf numFmtId="0" fontId="35" fillId="0" borderId="0" xfId="0" applyFont="1" applyFill="1" applyAlignment="1">
      <alignment vertical="top"/>
    </xf>
    <xf numFmtId="0" fontId="0" fillId="0" borderId="0" xfId="0" applyFill="1" applyAlignment="1">
      <alignment vertical="top"/>
    </xf>
    <xf numFmtId="0" fontId="37" fillId="0" borderId="0" xfId="0" applyFont="1" applyFill="1" applyAlignment="1">
      <alignment vertical="top"/>
    </xf>
    <xf numFmtId="49" fontId="37" fillId="0" borderId="0" xfId="0" applyNumberFormat="1" applyFont="1" applyFill="1" applyAlignment="1">
      <alignment vertical="top"/>
    </xf>
    <xf numFmtId="0" fontId="37" fillId="0" borderId="0" xfId="0" quotePrefix="1" applyFont="1" applyFill="1" applyAlignment="1">
      <alignment horizontal="left" vertical="top"/>
    </xf>
    <xf numFmtId="0" fontId="36" fillId="0" borderId="0" xfId="0" quotePrefix="1" applyFont="1" applyFill="1" applyAlignment="1">
      <alignment horizontal="left" vertical="top"/>
    </xf>
    <xf numFmtId="0" fontId="56" fillId="0" borderId="0" xfId="0" quotePrefix="1" applyFont="1" applyFill="1" applyAlignment="1">
      <alignment horizontal="left" vertical="top"/>
    </xf>
    <xf numFmtId="0" fontId="36" fillId="0" borderId="0" xfId="0" applyFont="1" applyFill="1" applyAlignment="1">
      <alignment vertical="top"/>
    </xf>
    <xf numFmtId="49" fontId="36" fillId="0" borderId="0" xfId="0" applyNumberFormat="1" applyFont="1" applyFill="1" applyAlignment="1">
      <alignment vertical="top"/>
    </xf>
    <xf numFmtId="0" fontId="36" fillId="0" borderId="0" xfId="0" applyFont="1" applyFill="1" applyAlignment="1">
      <alignment horizontal="right" vertical="top"/>
    </xf>
    <xf numFmtId="0" fontId="10" fillId="0" borderId="0" xfId="0" applyFont="1" applyAlignment="1">
      <alignment vertical="top" wrapText="1"/>
    </xf>
    <xf numFmtId="0" fontId="10" fillId="0" borderId="0" xfId="0" applyFont="1" applyBorder="1" applyAlignment="1"/>
    <xf numFmtId="0" fontId="36" fillId="0" borderId="0" xfId="0" applyFont="1" applyFill="1" applyBorder="1" applyAlignment="1">
      <alignment vertical="top"/>
    </xf>
    <xf numFmtId="0" fontId="10" fillId="0" borderId="0" xfId="0" quotePrefix="1" applyFont="1" applyBorder="1" applyAlignment="1">
      <alignment horizontal="left"/>
    </xf>
    <xf numFmtId="0" fontId="10" fillId="0" borderId="0" xfId="0" quotePrefix="1" applyFont="1" applyAlignment="1">
      <alignment horizontal="left" vertical="top"/>
    </xf>
    <xf numFmtId="0" fontId="56" fillId="0" borderId="0" xfId="0" applyFont="1" applyFill="1" applyAlignment="1">
      <alignment vertical="top"/>
    </xf>
    <xf numFmtId="0" fontId="57" fillId="3" borderId="8" xfId="0" applyFont="1" applyFill="1" applyBorder="1" applyAlignment="1">
      <alignment horizontal="center" vertical="top"/>
    </xf>
    <xf numFmtId="0" fontId="57" fillId="3" borderId="14" xfId="0" applyFont="1" applyFill="1" applyBorder="1" applyAlignment="1">
      <alignment horizontal="center" vertical="top"/>
    </xf>
    <xf numFmtId="0" fontId="57" fillId="3" borderId="11" xfId="0" applyFont="1" applyFill="1" applyBorder="1" applyAlignment="1">
      <alignment horizontal="center" vertical="top"/>
    </xf>
    <xf numFmtId="0" fontId="57" fillId="3" borderId="3" xfId="0" quotePrefix="1" applyFont="1" applyFill="1" applyBorder="1" applyAlignment="1">
      <alignment horizontal="center" vertical="top"/>
    </xf>
    <xf numFmtId="0" fontId="57" fillId="3" borderId="4" xfId="0" applyFont="1" applyFill="1" applyBorder="1" applyAlignment="1">
      <alignment horizontal="center" vertical="top"/>
    </xf>
    <xf numFmtId="0" fontId="57" fillId="3" borderId="5" xfId="0" applyFont="1" applyFill="1" applyBorder="1" applyAlignment="1">
      <alignment horizontal="center" vertical="top"/>
    </xf>
    <xf numFmtId="0" fontId="58" fillId="3" borderId="3" xfId="0" quotePrefix="1" applyFont="1" applyFill="1" applyBorder="1" applyAlignment="1">
      <alignment horizontal="center" vertical="top"/>
    </xf>
    <xf numFmtId="0" fontId="58" fillId="3" borderId="4" xfId="0" applyFont="1" applyFill="1" applyBorder="1" applyAlignment="1">
      <alignment horizontal="center" vertical="top"/>
    </xf>
    <xf numFmtId="0" fontId="58" fillId="3" borderId="5" xfId="0" applyFont="1" applyFill="1" applyBorder="1" applyAlignment="1">
      <alignment horizontal="center" vertical="top"/>
    </xf>
    <xf numFmtId="0" fontId="59" fillId="0" borderId="0" xfId="0" applyFont="1" applyFill="1" applyAlignment="1">
      <alignment vertical="top"/>
    </xf>
    <xf numFmtId="0" fontId="2" fillId="3" borderId="9" xfId="0" applyFont="1" applyFill="1" applyBorder="1" applyAlignment="1">
      <alignment horizontal="center" vertical="top"/>
    </xf>
    <xf numFmtId="0" fontId="2" fillId="3" borderId="15" xfId="0" applyFont="1" applyFill="1" applyBorder="1" applyAlignment="1">
      <alignment horizontal="center" vertical="top"/>
    </xf>
    <xf numFmtId="0" fontId="2" fillId="3" borderId="0" xfId="0" applyFont="1" applyFill="1" applyBorder="1" applyAlignment="1">
      <alignment horizontal="center" vertical="top"/>
    </xf>
    <xf numFmtId="0" fontId="47" fillId="3" borderId="3" xfId="9" applyFill="1" applyBorder="1" applyAlignment="1">
      <alignment horizontal="center" vertical="top"/>
    </xf>
    <xf numFmtId="0" fontId="47" fillId="3" borderId="4" xfId="9" applyFill="1" applyBorder="1" applyAlignment="1">
      <alignment horizontal="center" vertical="top"/>
    </xf>
    <xf numFmtId="0" fontId="47" fillId="3" borderId="5" xfId="9" applyFill="1" applyBorder="1" applyAlignment="1">
      <alignment horizontal="center" vertical="top"/>
    </xf>
    <xf numFmtId="0" fontId="60" fillId="3" borderId="3" xfId="0" applyFont="1" applyFill="1" applyBorder="1" applyAlignment="1">
      <alignment horizontal="center"/>
    </xf>
    <xf numFmtId="0" fontId="60" fillId="3" borderId="4" xfId="0" applyFont="1" applyFill="1" applyBorder="1" applyAlignment="1">
      <alignment horizontal="center"/>
    </xf>
    <xf numFmtId="0" fontId="60" fillId="3" borderId="5" xfId="0" applyFont="1" applyFill="1" applyBorder="1" applyAlignment="1">
      <alignment horizontal="center"/>
    </xf>
    <xf numFmtId="0" fontId="14" fillId="3" borderId="10" xfId="0" quotePrefix="1" applyNumberFormat="1" applyFont="1" applyFill="1" applyBorder="1" applyAlignment="1">
      <alignment horizontal="center" vertical="top"/>
    </xf>
    <xf numFmtId="0" fontId="14" fillId="3" borderId="12" xfId="0" quotePrefix="1" applyNumberFormat="1" applyFont="1" applyFill="1" applyBorder="1" applyAlignment="1">
      <alignment horizontal="center" vertical="top"/>
    </xf>
    <xf numFmtId="0" fontId="14" fillId="3" borderId="12" xfId="0" quotePrefix="1" applyNumberFormat="1" applyFont="1" applyFill="1" applyBorder="1" applyAlignment="1">
      <alignment horizontal="center" vertical="top"/>
    </xf>
    <xf numFmtId="0" fontId="14" fillId="3" borderId="6" xfId="0" quotePrefix="1" applyNumberFormat="1" applyFont="1" applyFill="1" applyBorder="1" applyAlignment="1">
      <alignment horizontal="center" vertical="top"/>
    </xf>
    <xf numFmtId="0" fontId="11" fillId="3" borderId="6" xfId="0" quotePrefix="1" applyNumberFormat="1" applyFont="1" applyFill="1" applyBorder="1" applyAlignment="1">
      <alignment horizontal="center" vertical="top"/>
    </xf>
    <xf numFmtId="0" fontId="0" fillId="0" borderId="0" xfId="0" applyFill="1" applyAlignment="1">
      <alignment horizontal="center" vertical="top"/>
    </xf>
    <xf numFmtId="3" fontId="15" fillId="0" borderId="3" xfId="0" applyNumberFormat="1" applyFont="1" applyFill="1" applyBorder="1" applyAlignment="1">
      <alignment horizontal="left" vertical="top"/>
    </xf>
    <xf numFmtId="3" fontId="15" fillId="0" borderId="5" xfId="0" applyNumberFormat="1" applyFont="1" applyFill="1" applyBorder="1" applyAlignment="1">
      <alignment horizontal="left" vertical="top"/>
    </xf>
    <xf numFmtId="41" fontId="0" fillId="0" borderId="6" xfId="1" applyNumberFormat="1" applyFont="1" applyBorder="1" applyAlignment="1">
      <alignment horizontal="right" vertical="top"/>
    </xf>
    <xf numFmtId="41" fontId="1" fillId="0" borderId="6" xfId="1" applyNumberFormat="1" applyFont="1" applyFill="1" applyBorder="1" applyAlignment="1">
      <alignment vertical="top"/>
    </xf>
    <xf numFmtId="164" fontId="7" fillId="2" borderId="6" xfId="0" quotePrefix="1" applyNumberFormat="1" applyFont="1" applyFill="1" applyBorder="1" applyAlignment="1">
      <alignment horizontal="right" vertical="top"/>
    </xf>
    <xf numFmtId="3" fontId="15" fillId="0" borderId="3" xfId="0" quotePrefix="1" applyNumberFormat="1" applyFont="1" applyFill="1" applyBorder="1" applyAlignment="1">
      <alignment horizontal="left" vertical="top"/>
    </xf>
    <xf numFmtId="3" fontId="14" fillId="0" borderId="3" xfId="0" quotePrefix="1" applyNumberFormat="1" applyFont="1" applyFill="1" applyBorder="1" applyAlignment="1">
      <alignment horizontal="left" vertical="top"/>
    </xf>
    <xf numFmtId="3" fontId="14" fillId="0" borderId="5" xfId="0" applyNumberFormat="1" applyFont="1" applyFill="1" applyBorder="1" applyAlignment="1">
      <alignment horizontal="left" vertical="top"/>
    </xf>
    <xf numFmtId="3" fontId="14" fillId="0" borderId="5" xfId="0" applyNumberFormat="1" applyFont="1" applyFill="1" applyBorder="1" applyAlignment="1">
      <alignment horizontal="left" vertical="top"/>
    </xf>
    <xf numFmtId="41" fontId="2" fillId="0" borderId="6" xfId="1" applyNumberFormat="1" applyFont="1" applyFill="1" applyBorder="1" applyAlignment="1">
      <alignment vertical="top"/>
    </xf>
    <xf numFmtId="164" fontId="11" fillId="2" borderId="6" xfId="0" quotePrefix="1" applyNumberFormat="1" applyFont="1" applyFill="1" applyBorder="1" applyAlignment="1">
      <alignment horizontal="right" vertical="top"/>
    </xf>
    <xf numFmtId="0" fontId="2" fillId="0" borderId="0" xfId="0" applyFont="1" applyFill="1" applyAlignment="1">
      <alignment vertical="top"/>
    </xf>
    <xf numFmtId="3" fontId="13" fillId="0" borderId="8" xfId="0" quotePrefix="1" applyNumberFormat="1" applyFont="1" applyFill="1" applyBorder="1" applyAlignment="1">
      <alignment horizontal="left" vertical="top"/>
    </xf>
    <xf numFmtId="3" fontId="13" fillId="0" borderId="14" xfId="0" quotePrefix="1" applyNumberFormat="1" applyFont="1" applyFill="1" applyBorder="1" applyAlignment="1">
      <alignment horizontal="left" vertical="top"/>
    </xf>
    <xf numFmtId="3" fontId="13" fillId="0" borderId="14" xfId="0" quotePrefix="1" applyNumberFormat="1" applyFont="1" applyFill="1" applyBorder="1" applyAlignment="1">
      <alignment horizontal="left" vertical="top"/>
    </xf>
    <xf numFmtId="3" fontId="13" fillId="0" borderId="2" xfId="0" applyNumberFormat="1" applyFont="1" applyFill="1" applyBorder="1" applyAlignment="1">
      <alignment horizontal="right" vertical="top"/>
    </xf>
    <xf numFmtId="3" fontId="13" fillId="2" borderId="2" xfId="0" applyNumberFormat="1" applyFont="1" applyFill="1" applyBorder="1" applyAlignment="1">
      <alignment horizontal="right" vertical="top"/>
    </xf>
    <xf numFmtId="0" fontId="61" fillId="0" borderId="0" xfId="0" applyFont="1" applyFill="1" applyBorder="1" applyAlignment="1">
      <alignment vertical="top"/>
    </xf>
    <xf numFmtId="3" fontId="13" fillId="0" borderId="10" xfId="0" quotePrefix="1" applyNumberFormat="1" applyFont="1" applyFill="1" applyBorder="1" applyAlignment="1">
      <alignment horizontal="left" vertical="top"/>
    </xf>
    <xf numFmtId="3" fontId="13" fillId="0" borderId="12" xfId="0" quotePrefix="1" applyNumberFormat="1" applyFont="1" applyFill="1" applyBorder="1" applyAlignment="1">
      <alignment horizontal="left" vertical="top"/>
    </xf>
    <xf numFmtId="3" fontId="13" fillId="0" borderId="12" xfId="0" quotePrefix="1" applyNumberFormat="1" applyFont="1" applyFill="1" applyBorder="1" applyAlignment="1">
      <alignment horizontal="left" vertical="top"/>
    </xf>
    <xf numFmtId="41" fontId="61" fillId="0" borderId="6" xfId="1" applyNumberFormat="1" applyFont="1" applyBorder="1" applyAlignment="1">
      <alignment horizontal="right" vertical="top"/>
    </xf>
    <xf numFmtId="3" fontId="13" fillId="0" borderId="7" xfId="0" applyNumberFormat="1" applyFont="1" applyFill="1" applyBorder="1" applyAlignment="1">
      <alignment horizontal="right" vertical="top"/>
    </xf>
    <xf numFmtId="164" fontId="7" fillId="2" borderId="7" xfId="0" quotePrefix="1" applyNumberFormat="1" applyFont="1" applyFill="1" applyBorder="1" applyAlignment="1">
      <alignment horizontal="right" vertical="top"/>
    </xf>
    <xf numFmtId="164" fontId="13" fillId="2" borderId="7" xfId="0" applyNumberFormat="1" applyFont="1" applyFill="1" applyBorder="1" applyAlignment="1">
      <alignment horizontal="right" vertical="top"/>
    </xf>
    <xf numFmtId="0" fontId="57" fillId="3" borderId="14" xfId="0" applyFont="1" applyFill="1" applyBorder="1" applyAlignment="1">
      <alignment horizontal="center" vertical="top"/>
    </xf>
    <xf numFmtId="0" fontId="57" fillId="3" borderId="6" xfId="0" quotePrefix="1" applyFont="1" applyFill="1" applyBorder="1" applyAlignment="1">
      <alignment horizontal="center" vertical="top"/>
    </xf>
    <xf numFmtId="0" fontId="57" fillId="3" borderId="6" xfId="0" applyFont="1" applyFill="1" applyBorder="1" applyAlignment="1">
      <alignment horizontal="center" vertical="top"/>
    </xf>
    <xf numFmtId="0" fontId="58" fillId="3" borderId="6" xfId="0" quotePrefix="1" applyFont="1" applyFill="1" applyBorder="1" applyAlignment="1">
      <alignment horizontal="center" vertical="top"/>
    </xf>
    <xf numFmtId="0" fontId="58" fillId="3" borderId="6" xfId="0" applyFont="1" applyFill="1" applyBorder="1" applyAlignment="1">
      <alignment horizontal="center" vertical="top"/>
    </xf>
    <xf numFmtId="0" fontId="14" fillId="3" borderId="6" xfId="0" applyNumberFormat="1" applyFont="1" applyFill="1" applyBorder="1" applyAlignment="1">
      <alignment horizontal="center" vertical="top"/>
    </xf>
    <xf numFmtId="0" fontId="14" fillId="3" borderId="6" xfId="0" applyFont="1" applyFill="1" applyBorder="1" applyAlignment="1">
      <alignment horizontal="center" vertical="top"/>
    </xf>
    <xf numFmtId="0" fontId="11" fillId="3" borderId="6" xfId="0" applyNumberFormat="1" applyFont="1" applyFill="1" applyBorder="1" applyAlignment="1">
      <alignment horizontal="center" vertical="top"/>
    </xf>
    <xf numFmtId="0" fontId="11" fillId="3" borderId="6" xfId="0" applyFont="1" applyFill="1" applyBorder="1" applyAlignment="1">
      <alignment horizontal="center" vertical="top"/>
    </xf>
    <xf numFmtId="166" fontId="61" fillId="0" borderId="2" xfId="0" applyNumberFormat="1" applyFont="1" applyFill="1" applyBorder="1" applyAlignment="1">
      <alignment vertical="top"/>
    </xf>
    <xf numFmtId="166" fontId="61" fillId="2" borderId="2" xfId="0" applyNumberFormat="1" applyFont="1" applyFill="1" applyBorder="1" applyAlignment="1">
      <alignment vertical="top"/>
    </xf>
    <xf numFmtId="0" fontId="47" fillId="3" borderId="3" xfId="9" quotePrefix="1" applyFill="1" applyBorder="1" applyAlignment="1">
      <alignment horizontal="center" vertical="top"/>
    </xf>
    <xf numFmtId="0" fontId="47" fillId="3" borderId="4" xfId="9" quotePrefix="1" applyFill="1" applyBorder="1" applyAlignment="1">
      <alignment horizontal="center" vertical="top"/>
    </xf>
    <xf numFmtId="0" fontId="47" fillId="3" borderId="5" xfId="9" quotePrefix="1" applyFill="1" applyBorder="1" applyAlignment="1">
      <alignment horizontal="center" vertical="top"/>
    </xf>
    <xf numFmtId="0" fontId="2" fillId="3" borderId="6" xfId="0" applyFont="1" applyFill="1" applyBorder="1" applyAlignment="1">
      <alignment horizontal="center" vertical="top"/>
    </xf>
    <xf numFmtId="0" fontId="62" fillId="3" borderId="6" xfId="0" applyFont="1" applyFill="1" applyBorder="1" applyAlignment="1">
      <alignment horizontal="center" vertical="top"/>
    </xf>
    <xf numFmtId="0" fontId="0" fillId="0" borderId="6" xfId="0" applyFill="1" applyBorder="1" applyAlignment="1">
      <alignment horizontal="center" vertical="top"/>
    </xf>
    <xf numFmtId="166" fontId="1" fillId="0" borderId="6" xfId="1" applyNumberFormat="1" applyFont="1" applyBorder="1" applyAlignment="1">
      <alignment vertical="top"/>
    </xf>
    <xf numFmtId="0" fontId="60" fillId="2" borderId="6" xfId="0" applyFont="1" applyFill="1" applyBorder="1" applyAlignment="1">
      <alignment horizontal="center" vertical="top"/>
    </xf>
    <xf numFmtId="177" fontId="60" fillId="2" borderId="6" xfId="1" applyNumberFormat="1" applyFont="1" applyFill="1" applyBorder="1" applyAlignment="1">
      <alignment vertical="top"/>
    </xf>
    <xf numFmtId="0" fontId="61" fillId="0" borderId="2" xfId="0" applyFont="1" applyFill="1" applyBorder="1" applyAlignment="1">
      <alignment horizontal="center" vertical="top"/>
    </xf>
    <xf numFmtId="0" fontId="61" fillId="2" borderId="2" xfId="0" applyFont="1" applyFill="1" applyBorder="1" applyAlignment="1">
      <alignment horizontal="center" vertical="top"/>
    </xf>
    <xf numFmtId="0" fontId="61" fillId="0" borderId="7" xfId="0" applyFont="1" applyFill="1" applyBorder="1" applyAlignment="1">
      <alignment horizontal="center" vertical="top"/>
    </xf>
    <xf numFmtId="0" fontId="61" fillId="2" borderId="7" xfId="0" applyFont="1" applyFill="1" applyBorder="1" applyAlignment="1">
      <alignment horizontal="center" vertical="top"/>
    </xf>
    <xf numFmtId="3" fontId="13" fillId="2" borderId="7" xfId="0" applyNumberFormat="1" applyFont="1" applyFill="1" applyBorder="1" applyAlignment="1">
      <alignment horizontal="right" vertical="top"/>
    </xf>
    <xf numFmtId="0" fontId="63" fillId="3" borderId="6" xfId="3" quotePrefix="1" applyFont="1" applyFill="1" applyBorder="1" applyAlignment="1">
      <alignment horizontal="center" vertical="top" wrapText="1"/>
    </xf>
    <xf numFmtId="0" fontId="63" fillId="3" borderId="3" xfId="3" quotePrefix="1" applyFont="1" applyFill="1" applyBorder="1" applyAlignment="1">
      <alignment horizontal="center" vertical="top" wrapText="1"/>
    </xf>
    <xf numFmtId="0" fontId="63" fillId="3" borderId="4" xfId="3" quotePrefix="1" applyFont="1" applyFill="1" applyBorder="1" applyAlignment="1">
      <alignment horizontal="center" vertical="top" wrapText="1"/>
    </xf>
    <xf numFmtId="0" fontId="63" fillId="3" borderId="5" xfId="3" quotePrefix="1" applyFont="1" applyFill="1" applyBorder="1" applyAlignment="1">
      <alignment horizontal="center" vertical="top" wrapText="1"/>
    </xf>
    <xf numFmtId="0" fontId="13" fillId="3" borderId="3" xfId="3" quotePrefix="1" applyFont="1" applyFill="1" applyBorder="1" applyAlignment="1">
      <alignment horizontal="center" vertical="top" wrapText="1"/>
    </xf>
    <xf numFmtId="0" fontId="13" fillId="3" borderId="4" xfId="3" quotePrefix="1" applyFont="1" applyFill="1" applyBorder="1" applyAlignment="1">
      <alignment horizontal="center" vertical="top" wrapText="1"/>
    </xf>
    <xf numFmtId="0" fontId="13" fillId="3" borderId="5" xfId="3" quotePrefix="1" applyFont="1" applyFill="1" applyBorder="1" applyAlignment="1">
      <alignment horizontal="center" vertical="top" wrapText="1"/>
    </xf>
    <xf numFmtId="166" fontId="60" fillId="2" borderId="6" xfId="1" applyNumberFormat="1" applyFont="1" applyFill="1" applyBorder="1" applyAlignment="1">
      <alignment vertical="top"/>
    </xf>
    <xf numFmtId="166" fontId="61" fillId="2" borderId="2" xfId="1" applyNumberFormat="1" applyFont="1" applyFill="1" applyBorder="1" applyAlignment="1">
      <alignment vertical="top"/>
    </xf>
    <xf numFmtId="177" fontId="61" fillId="2" borderId="2" xfId="1" applyNumberFormat="1" applyFont="1" applyFill="1" applyBorder="1" applyAlignment="1">
      <alignment vertical="top"/>
    </xf>
    <xf numFmtId="0" fontId="0" fillId="0" borderId="0" xfId="0" applyFill="1" applyBorder="1" applyAlignment="1">
      <alignment vertical="top"/>
    </xf>
    <xf numFmtId="166" fontId="61" fillId="2" borderId="7" xfId="1" applyNumberFormat="1" applyFont="1" applyFill="1" applyBorder="1" applyAlignment="1">
      <alignment vertical="top"/>
    </xf>
    <xf numFmtId="177" fontId="60" fillId="2" borderId="7" xfId="1" applyNumberFormat="1" applyFont="1" applyFill="1" applyBorder="1" applyAlignment="1">
      <alignment vertical="top"/>
    </xf>
    <xf numFmtId="3" fontId="13" fillId="0" borderId="0" xfId="0" quotePrefix="1" applyNumberFormat="1" applyFont="1" applyFill="1" applyBorder="1" applyAlignment="1">
      <alignment horizontal="left" vertical="top"/>
    </xf>
    <xf numFmtId="0" fontId="61" fillId="0" borderId="0" xfId="0" applyFont="1" applyFill="1" applyBorder="1" applyAlignment="1">
      <alignment horizontal="center" vertical="top"/>
    </xf>
    <xf numFmtId="166" fontId="61" fillId="0" borderId="0" xfId="1" applyNumberFormat="1" applyFont="1" applyFill="1" applyBorder="1" applyAlignment="1">
      <alignment vertical="top"/>
    </xf>
    <xf numFmtId="177" fontId="60" fillId="0" borderId="0" xfId="1" applyNumberFormat="1" applyFont="1" applyFill="1" applyBorder="1" applyAlignment="1">
      <alignment vertical="top"/>
    </xf>
    <xf numFmtId="0" fontId="61" fillId="0" borderId="0" xfId="0" applyFont="1" applyFill="1" applyAlignment="1">
      <alignment vertical="top"/>
    </xf>
    <xf numFmtId="0" fontId="34" fillId="0" borderId="6" xfId="0" applyFont="1" applyFill="1" applyBorder="1" applyAlignment="1">
      <alignment horizontal="center" vertical="top"/>
    </xf>
    <xf numFmtId="0" fontId="34" fillId="0" borderId="0" xfId="0" applyFont="1" applyFill="1" applyAlignment="1">
      <alignment vertical="top"/>
    </xf>
    <xf numFmtId="0" fontId="63" fillId="3" borderId="6" xfId="0" quotePrefix="1" applyFont="1" applyFill="1" applyBorder="1" applyAlignment="1">
      <alignment horizontal="center" vertical="top"/>
    </xf>
    <xf numFmtId="0" fontId="58" fillId="3" borderId="3" xfId="0" quotePrefix="1" applyFont="1" applyFill="1" applyBorder="1" applyAlignment="1">
      <alignment horizontal="center" vertical="top" wrapText="1"/>
    </xf>
    <xf numFmtId="0" fontId="58" fillId="3" borderId="4" xfId="0" quotePrefix="1" applyFont="1" applyFill="1" applyBorder="1" applyAlignment="1">
      <alignment horizontal="center" vertical="top" wrapText="1"/>
    </xf>
    <xf numFmtId="0" fontId="58" fillId="3" borderId="5" xfId="0" quotePrefix="1" applyFont="1" applyFill="1" applyBorder="1" applyAlignment="1">
      <alignment horizontal="center" vertical="top" wrapText="1"/>
    </xf>
    <xf numFmtId="0" fontId="2" fillId="3" borderId="15" xfId="0" applyFont="1" applyFill="1" applyBorder="1" applyAlignment="1">
      <alignment horizontal="center" vertical="top"/>
    </xf>
    <xf numFmtId="0" fontId="13" fillId="3" borderId="6" xfId="3" quotePrefix="1" applyFont="1" applyFill="1" applyBorder="1" applyAlignment="1">
      <alignment horizontal="center" vertical="top" wrapText="1"/>
    </xf>
    <xf numFmtId="0" fontId="62" fillId="3" borderId="6" xfId="0" applyFont="1" applyFill="1" applyBorder="1" applyAlignment="1">
      <alignment horizontal="center" vertical="top" wrapText="1"/>
    </xf>
    <xf numFmtId="3" fontId="15" fillId="2" borderId="5" xfId="0" applyNumberFormat="1" applyFont="1" applyFill="1" applyBorder="1" applyAlignment="1">
      <alignment horizontal="left" vertical="top"/>
    </xf>
    <xf numFmtId="0" fontId="60" fillId="2" borderId="6" xfId="0" applyFont="1" applyFill="1" applyBorder="1" applyAlignment="1">
      <alignment vertical="top"/>
    </xf>
    <xf numFmtId="168" fontId="60" fillId="2" borderId="6" xfId="0" applyNumberFormat="1" applyFont="1" applyFill="1" applyBorder="1" applyAlignment="1">
      <alignment vertical="top"/>
    </xf>
    <xf numFmtId="165" fontId="60" fillId="2" borderId="6" xfId="2" applyNumberFormat="1" applyFont="1" applyFill="1" applyBorder="1" applyAlignment="1">
      <alignment vertical="top"/>
    </xf>
    <xf numFmtId="3" fontId="13" fillId="2" borderId="14" xfId="0" quotePrefix="1" applyNumberFormat="1" applyFont="1" applyFill="1" applyBorder="1" applyAlignment="1">
      <alignment horizontal="left" vertical="top"/>
    </xf>
    <xf numFmtId="0" fontId="61" fillId="2" borderId="2" xfId="0" applyFont="1" applyFill="1" applyBorder="1" applyAlignment="1">
      <alignment vertical="top"/>
    </xf>
    <xf numFmtId="165" fontId="60" fillId="2" borderId="2" xfId="2" applyNumberFormat="1" applyFont="1" applyFill="1" applyBorder="1" applyAlignment="1">
      <alignment vertical="top"/>
    </xf>
    <xf numFmtId="3" fontId="13" fillId="2" borderId="12" xfId="0" quotePrefix="1" applyNumberFormat="1" applyFont="1" applyFill="1" applyBorder="1" applyAlignment="1">
      <alignment horizontal="left" vertical="top"/>
    </xf>
    <xf numFmtId="0" fontId="60" fillId="2" borderId="7" xfId="0" applyFont="1" applyFill="1" applyBorder="1" applyAlignment="1">
      <alignment vertical="top"/>
    </xf>
    <xf numFmtId="168" fontId="60" fillId="2" borderId="7" xfId="0" applyNumberFormat="1" applyFont="1" applyFill="1" applyBorder="1" applyAlignment="1">
      <alignment vertical="top"/>
    </xf>
    <xf numFmtId="165" fontId="60" fillId="2" borderId="7" xfId="2" applyNumberFormat="1" applyFont="1" applyFill="1" applyBorder="1" applyAlignment="1">
      <alignment vertical="top"/>
    </xf>
    <xf numFmtId="166" fontId="36" fillId="0" borderId="0" xfId="0" applyNumberFormat="1" applyFont="1" applyFill="1" applyAlignment="1">
      <alignment vertical="top"/>
    </xf>
    <xf numFmtId="166" fontId="36" fillId="0" borderId="0" xfId="1" applyNumberFormat="1" applyFont="1" applyFill="1" applyAlignment="1">
      <alignment vertical="top"/>
    </xf>
    <xf numFmtId="0" fontId="37" fillId="0" borderId="0" xfId="0" quotePrefix="1" applyFont="1" applyAlignment="1">
      <alignment horizontal="left"/>
    </xf>
    <xf numFmtId="0" fontId="4" fillId="0" borderId="0" xfId="0" quotePrefix="1" applyFont="1" applyAlignment="1">
      <alignment horizontal="left"/>
    </xf>
    <xf numFmtId="0" fontId="64" fillId="8" borderId="14" xfId="3" applyFont="1" applyFill="1" applyBorder="1" applyAlignment="1">
      <alignment horizontal="center" vertical="center"/>
    </xf>
    <xf numFmtId="0" fontId="64" fillId="8" borderId="12" xfId="3" applyFont="1" applyFill="1" applyBorder="1" applyAlignment="1">
      <alignment horizontal="center" vertical="center"/>
    </xf>
    <xf numFmtId="165" fontId="12" fillId="3" borderId="6" xfId="3" quotePrefix="1" applyNumberFormat="1" applyFont="1" applyFill="1" applyBorder="1" applyAlignment="1">
      <alignment horizontal="center" vertical="top" wrapText="1"/>
    </xf>
    <xf numFmtId="3" fontId="15" fillId="0" borderId="3" xfId="0" quotePrefix="1" applyNumberFormat="1" applyFont="1" applyFill="1" applyBorder="1" applyAlignment="1">
      <alignment vertical="top"/>
    </xf>
    <xf numFmtId="169" fontId="15" fillId="2" borderId="6" xfId="0" applyNumberFormat="1" applyFont="1" applyFill="1" applyBorder="1" applyAlignment="1">
      <alignment vertical="top"/>
    </xf>
    <xf numFmtId="169" fontId="6" fillId="2" borderId="6" xfId="6" applyNumberFormat="1" applyFont="1" applyFill="1" applyBorder="1" applyAlignment="1">
      <alignment vertical="top"/>
    </xf>
    <xf numFmtId="172" fontId="6" fillId="2" borderId="6" xfId="3" applyNumberFormat="1" applyFont="1" applyFill="1" applyBorder="1"/>
    <xf numFmtId="3" fontId="15" fillId="0" borderId="3" xfId="0" quotePrefix="1" applyNumberFormat="1" applyFont="1" applyFill="1" applyBorder="1" applyAlignment="1">
      <alignment horizontal="left" vertical="top"/>
    </xf>
    <xf numFmtId="169" fontId="14" fillId="2" borderId="6" xfId="0" applyNumberFormat="1" applyFont="1" applyFill="1" applyBorder="1" applyAlignment="1">
      <alignment vertical="top"/>
    </xf>
    <xf numFmtId="169" fontId="9" fillId="2" borderId="6" xfId="6" applyNumberFormat="1" applyFont="1" applyFill="1" applyBorder="1" applyAlignment="1">
      <alignment vertical="top"/>
    </xf>
    <xf numFmtId="172" fontId="9" fillId="2" borderId="6" xfId="3" applyNumberFormat="1" applyFont="1" applyFill="1" applyBorder="1"/>
    <xf numFmtId="172" fontId="10" fillId="0" borderId="0" xfId="3" applyNumberFormat="1" applyFont="1" applyAlignment="1">
      <alignment vertical="top"/>
    </xf>
    <xf numFmtId="172" fontId="10" fillId="0" borderId="0" xfId="1" applyNumberFormat="1" applyFont="1" applyAlignment="1">
      <alignment vertical="top"/>
    </xf>
    <xf numFmtId="0" fontId="26" fillId="3" borderId="3" xfId="3" quotePrefix="1" applyFont="1" applyFill="1" applyBorder="1" applyAlignment="1">
      <alignment horizontal="center" vertical="top" wrapText="1"/>
    </xf>
    <xf numFmtId="0" fontId="26" fillId="3" borderId="5" xfId="3" quotePrefix="1" applyFont="1" applyFill="1" applyBorder="1" applyAlignment="1">
      <alignment horizontal="center" vertical="top" wrapText="1"/>
    </xf>
    <xf numFmtId="0" fontId="65" fillId="3" borderId="6" xfId="3" quotePrefix="1" applyFont="1" applyFill="1" applyBorder="1" applyAlignment="1">
      <alignment horizontal="center" vertical="top" wrapText="1"/>
    </xf>
    <xf numFmtId="165" fontId="16" fillId="3" borderId="6" xfId="3" quotePrefix="1" applyNumberFormat="1" applyFont="1" applyFill="1" applyBorder="1" applyAlignment="1">
      <alignment horizontal="center" vertical="top"/>
    </xf>
    <xf numFmtId="0" fontId="16" fillId="3" borderId="6" xfId="3" quotePrefix="1" applyFont="1" applyFill="1" applyBorder="1" applyAlignment="1">
      <alignment horizontal="center" vertical="top"/>
    </xf>
    <xf numFmtId="165" fontId="65" fillId="3" borderId="6" xfId="3" quotePrefix="1" applyNumberFormat="1" applyFont="1" applyFill="1" applyBorder="1" applyAlignment="1">
      <alignment horizontal="center" vertical="top" wrapText="1"/>
    </xf>
    <xf numFmtId="10" fontId="29" fillId="2" borderId="6" xfId="6" applyNumberFormat="1" applyFont="1" applyFill="1" applyBorder="1"/>
    <xf numFmtId="0" fontId="0" fillId="0" borderId="0" xfId="0" applyBorder="1"/>
    <xf numFmtId="0" fontId="64" fillId="0" borderId="0" xfId="3" applyFont="1" applyFill="1" applyBorder="1" applyAlignment="1">
      <alignment vertical="center"/>
    </xf>
    <xf numFmtId="0" fontId="64" fillId="8" borderId="6" xfId="3" applyFont="1" applyFill="1" applyBorder="1" applyAlignment="1">
      <alignment horizontal="center" vertical="center"/>
    </xf>
    <xf numFmtId="165" fontId="15" fillId="2" borderId="6" xfId="6" applyNumberFormat="1" applyFont="1" applyFill="1" applyBorder="1"/>
    <xf numFmtId="10" fontId="4" fillId="2" borderId="6" xfId="6" applyNumberFormat="1" applyFont="1" applyFill="1" applyBorder="1"/>
    <xf numFmtId="0" fontId="14" fillId="0" borderId="6" xfId="3" quotePrefix="1" applyFont="1" applyFill="1" applyBorder="1" applyAlignment="1">
      <alignment horizontal="left" vertical="top"/>
    </xf>
    <xf numFmtId="165" fontId="14" fillId="2" borderId="6" xfId="6" applyNumberFormat="1" applyFont="1" applyFill="1" applyBorder="1"/>
    <xf numFmtId="0" fontId="2" fillId="0" borderId="0" xfId="0" applyFont="1"/>
    <xf numFmtId="0" fontId="64" fillId="8" borderId="6" xfId="0" quotePrefix="1" applyFont="1" applyFill="1" applyBorder="1" applyAlignment="1">
      <alignment horizontal="center" vertical="top" wrapText="1"/>
    </xf>
    <xf numFmtId="165" fontId="14" fillId="0" borderId="6" xfId="6" applyNumberFormat="1" applyFont="1" applyBorder="1"/>
    <xf numFmtId="4" fontId="6" fillId="2" borderId="6" xfId="0" applyNumberFormat="1" applyFont="1" applyFill="1" applyBorder="1" applyAlignment="1">
      <alignment horizontal="right" vertical="top"/>
    </xf>
    <xf numFmtId="164" fontId="6" fillId="2" borderId="6" xfId="0" applyNumberFormat="1" applyFont="1" applyFill="1" applyBorder="1" applyAlignment="1">
      <alignment horizontal="right" vertical="top"/>
    </xf>
    <xf numFmtId="2" fontId="0" fillId="0" borderId="0" xfId="0" applyNumberFormat="1"/>
    <xf numFmtId="170" fontId="0" fillId="0" borderId="6" xfId="0" applyNumberFormat="1" applyFont="1" applyBorder="1" applyAlignment="1">
      <alignment horizontal="right" vertical="top"/>
    </xf>
    <xf numFmtId="0" fontId="31" fillId="0" borderId="0" xfId="0" applyFont="1" applyFill="1"/>
    <xf numFmtId="0" fontId="2" fillId="0" borderId="0" xfId="0" applyFont="1" applyFill="1"/>
    <xf numFmtId="0" fontId="34" fillId="0" borderId="0" xfId="0" applyFont="1"/>
    <xf numFmtId="0" fontId="35" fillId="0" borderId="0" xfId="0" applyFont="1"/>
    <xf numFmtId="0" fontId="55" fillId="8" borderId="6" xfId="0" applyFont="1" applyFill="1" applyBorder="1" applyAlignment="1">
      <alignment horizontal="center"/>
    </xf>
    <xf numFmtId="0" fontId="2" fillId="18" borderId="6" xfId="0" applyFont="1" applyFill="1" applyBorder="1" applyAlignment="1">
      <alignment horizontal="center"/>
    </xf>
    <xf numFmtId="0" fontId="2" fillId="3" borderId="6" xfId="0" applyFont="1" applyFill="1" applyBorder="1" applyAlignment="1">
      <alignment horizontal="center"/>
    </xf>
    <xf numFmtId="0" fontId="2" fillId="0" borderId="0" xfId="0" applyFont="1" applyAlignment="1">
      <alignment horizontal="center"/>
    </xf>
    <xf numFmtId="0" fontId="0" fillId="0" borderId="3" xfId="0" quotePrefix="1" applyBorder="1" applyAlignment="1">
      <alignment horizontal="left" wrapText="1"/>
    </xf>
    <xf numFmtId="0" fontId="0" fillId="0" borderId="6" xfId="0" applyBorder="1"/>
    <xf numFmtId="0" fontId="0" fillId="0" borderId="3" xfId="0" quotePrefix="1" applyBorder="1" applyAlignment="1">
      <alignment horizontal="left"/>
    </xf>
  </cellXfs>
  <cellStyles count="10">
    <cellStyle name="Comma" xfId="1" builtinId="3"/>
    <cellStyle name="Comma 2" xfId="4"/>
    <cellStyle name="Comma 3" xfId="8"/>
    <cellStyle name="Hyperlink" xfId="7" builtinId="8"/>
    <cellStyle name="Hyperlink 2" xfId="9"/>
    <cellStyle name="Normal" xfId="0" builtinId="0"/>
    <cellStyle name="Normal 2" xfId="3"/>
    <cellStyle name="Normal 3" xfId="5"/>
    <cellStyle name="Percent" xfId="2" builtinId="5"/>
    <cellStyle name="Percent 2" xfId="6"/>
  </cellStyles>
  <dxfs count="0"/>
  <tableStyles count="0" defaultTableStyle="TableStyleMedium2" defaultPivotStyle="PivotStyleLight16"/>
  <colors>
    <mruColors>
      <color rgb="FFCCFF99"/>
      <color rgb="FFFFFF99"/>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0"/>
          <c:order val="0"/>
          <c:tx>
            <c:strRef>
              <c:f>'Rel. prod. cf employment1'!$A$6</c:f>
              <c:strCache>
                <c:ptCount val="1"/>
                <c:pt idx="0">
                  <c:v>Agriculture</c:v>
                </c:pt>
              </c:strCache>
            </c:strRef>
          </c:tx>
          <c:spPr>
            <a:solidFill>
              <a:schemeClr val="accent1"/>
            </a:solidFill>
          </c:spPr>
          <c:invertIfNegative val="0"/>
          <c:xVal>
            <c:numRef>
              <c:f>'Rel. prod. cf employment1'!$B$6</c:f>
              <c:numCache>
                <c:formatCode>#,##0.0_ ;\-#,##0.0\ </c:formatCode>
                <c:ptCount val="1"/>
                <c:pt idx="0">
                  <c:v>17.599998474121101</c:v>
                </c:pt>
              </c:numCache>
            </c:numRef>
          </c:xVal>
          <c:yVal>
            <c:numRef>
              <c:f>'Rel. prod. cf employment1'!$C$6</c:f>
              <c:numCache>
                <c:formatCode>_-* #,##0.0_-;\-* #,##0.0_-;_-* "-"_-;_-@_-</c:formatCode>
                <c:ptCount val="1"/>
                <c:pt idx="0">
                  <c:v>0.64086341707146621</c:v>
                </c:pt>
              </c:numCache>
            </c:numRef>
          </c:yVal>
          <c:bubbleSize>
            <c:numRef>
              <c:f>'Rel. prod. cf employment1'!$E$6</c:f>
              <c:numCache>
                <c:formatCode>_(* #,##0_);_(* \(#,##0\);_(* "-"_);_(@_)</c:formatCode>
                <c:ptCount val="1"/>
                <c:pt idx="0">
                  <c:v>1026.3980931554756</c:v>
                </c:pt>
              </c:numCache>
            </c:numRef>
          </c:bubbleSize>
          <c:bubble3D val="1"/>
        </c:ser>
        <c:ser>
          <c:idx val="1"/>
          <c:order val="1"/>
          <c:tx>
            <c:strRef>
              <c:f>'Rel. prod. cf employment1'!$A$7</c:f>
              <c:strCache>
                <c:ptCount val="1"/>
                <c:pt idx="0">
                  <c:v>Industry</c:v>
                </c:pt>
              </c:strCache>
            </c:strRef>
          </c:tx>
          <c:spPr>
            <a:solidFill>
              <a:schemeClr val="accent2"/>
            </a:solidFill>
            <a:ln w="25400">
              <a:noFill/>
            </a:ln>
          </c:spPr>
          <c:invertIfNegative val="0"/>
          <c:xVal>
            <c:numRef>
              <c:f>'Rel. prod. cf employment1'!$B$7</c:f>
              <c:numCache>
                <c:formatCode>#,##0.0_ ;\-#,##0.0\ </c:formatCode>
                <c:ptCount val="1"/>
                <c:pt idx="0">
                  <c:v>-16</c:v>
                </c:pt>
              </c:numCache>
            </c:numRef>
          </c:xVal>
          <c:yVal>
            <c:numRef>
              <c:f>'Rel. prod. cf employment1'!$C$7</c:f>
              <c:numCache>
                <c:formatCode>_-* #,##0.0_-;\-* #,##0.0_-;_-* "-"_-;_-@_-</c:formatCode>
                <c:ptCount val="1"/>
                <c:pt idx="0">
                  <c:v>2.5985885108385522</c:v>
                </c:pt>
              </c:numCache>
            </c:numRef>
          </c:yVal>
          <c:bubbleSize>
            <c:numRef>
              <c:f>'Rel. prod. cf employment1'!$E$7</c:f>
              <c:numCache>
                <c:formatCode>_(* #,##0_);_(* \(#,##0\);_(* "-"_);_(@_)</c:formatCode>
                <c:ptCount val="1"/>
                <c:pt idx="0">
                  <c:v>202.96008074999997</c:v>
                </c:pt>
              </c:numCache>
            </c:numRef>
          </c:bubbleSize>
          <c:bubble3D val="1"/>
        </c:ser>
        <c:ser>
          <c:idx val="2"/>
          <c:order val="2"/>
          <c:tx>
            <c:strRef>
              <c:f>'Rel. prod. cf employment1'!$A$8</c:f>
              <c:strCache>
                <c:ptCount val="1"/>
                <c:pt idx="0">
                  <c:v>Services</c:v>
                </c:pt>
              </c:strCache>
            </c:strRef>
          </c:tx>
          <c:spPr>
            <a:solidFill>
              <a:schemeClr val="accent6"/>
            </a:solidFill>
            <a:ln w="25400">
              <a:noFill/>
            </a:ln>
          </c:spPr>
          <c:invertIfNegative val="0"/>
          <c:xVal>
            <c:numRef>
              <c:f>'Rel. prod. cf employment1'!$B$8</c:f>
              <c:numCache>
                <c:formatCode>#,##0.0_ ;\-#,##0.0\ </c:formatCode>
                <c:ptCount val="1"/>
                <c:pt idx="0">
                  <c:v>-1.5</c:v>
                </c:pt>
              </c:numCache>
            </c:numRef>
          </c:xVal>
          <c:yVal>
            <c:numRef>
              <c:f>'Rel. prod. cf employment1'!$C$8</c:f>
              <c:numCache>
                <c:formatCode>_-* #,##0.0_-;\-* #,##0.0_-;_-* "-"_-;_-@_-</c:formatCode>
                <c:ptCount val="1"/>
                <c:pt idx="0">
                  <c:v>1.0598623059611048</c:v>
                </c:pt>
              </c:numCache>
            </c:numRef>
          </c:yVal>
          <c:bubbleSize>
            <c:numRef>
              <c:f>'Rel. prod. cf employment1'!$E$8</c:f>
              <c:numCache>
                <c:formatCode>_(* #,##0_);_(* \(#,##0\);_(* "-"_);_(@_)</c:formatCode>
                <c:ptCount val="1"/>
                <c:pt idx="0">
                  <c:v>705.52789974999996</c:v>
                </c:pt>
              </c:numCache>
            </c:numRef>
          </c:bubbleSize>
          <c:bubble3D val="1"/>
        </c:ser>
        <c:dLbls>
          <c:showLegendKey val="0"/>
          <c:showVal val="0"/>
          <c:showCatName val="0"/>
          <c:showSerName val="0"/>
          <c:showPercent val="0"/>
          <c:showBubbleSize val="0"/>
        </c:dLbls>
        <c:bubbleScale val="100"/>
        <c:showNegBubbles val="0"/>
        <c:axId val="339692160"/>
        <c:axId val="339833984"/>
      </c:bubbleChart>
      <c:valAx>
        <c:axId val="339692160"/>
        <c:scaling>
          <c:orientation val="minMax"/>
        </c:scaling>
        <c:delete val="0"/>
        <c:axPos val="b"/>
        <c:title>
          <c:tx>
            <c:rich>
              <a:bodyPr/>
              <a:lstStyle/>
              <a:p>
                <a:pPr>
                  <a:defRPr sz="800" b="0"/>
                </a:pPr>
                <a:r>
                  <a:rPr lang="en-US" sz="800" b="0"/>
                  <a:t>Percentage point change in share of total employment, 1996-2000</a:t>
                </a:r>
              </a:p>
            </c:rich>
          </c:tx>
          <c:layout/>
          <c:overlay val="0"/>
        </c:title>
        <c:numFmt formatCode="#,##0.0_ ;\-#,##0.0\ " sourceLinked="1"/>
        <c:majorTickMark val="out"/>
        <c:minorTickMark val="none"/>
        <c:tickLblPos val="low"/>
        <c:crossAx val="339833984"/>
        <c:crosses val="autoZero"/>
        <c:crossBetween val="midCat"/>
      </c:valAx>
      <c:valAx>
        <c:axId val="339833984"/>
        <c:scaling>
          <c:orientation val="minMax"/>
        </c:scaling>
        <c:delete val="0"/>
        <c:axPos val="l"/>
        <c:majorGridlines/>
        <c:title>
          <c:tx>
            <c:rich>
              <a:bodyPr rot="-5400000" vert="horz"/>
              <a:lstStyle/>
              <a:p>
                <a:pPr>
                  <a:defRPr sz="800" b="0"/>
                </a:pPr>
                <a:r>
                  <a:rPr lang="en-US" sz="800" b="0"/>
                  <a:t>Relative productivity level, 2000</a:t>
                </a:r>
              </a:p>
            </c:rich>
          </c:tx>
          <c:layout/>
          <c:overlay val="0"/>
        </c:title>
        <c:numFmt formatCode="_-* #,##0.0_-;\-* #,##0.0_-;_-* &quot;-&quot;_-;_-@_-" sourceLinked="1"/>
        <c:majorTickMark val="out"/>
        <c:minorTickMark val="none"/>
        <c:tickLblPos val="low"/>
        <c:crossAx val="339692160"/>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2010-13</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employment2'!$B$58</c:f>
              <c:numCache>
                <c:formatCode>#,##0.0_ ;\-#,##0.0\ </c:formatCode>
                <c:ptCount val="1"/>
                <c:pt idx="0">
                  <c:v>1.1275696196391785</c:v>
                </c:pt>
              </c:numCache>
            </c:numRef>
          </c:xVal>
          <c:yVal>
            <c:numRef>
              <c:f>'Rel. prod. cf employment2'!$C$58</c:f>
              <c:numCache>
                <c:formatCode>#,##0.0_ ;\-#,##0.0\ </c:formatCode>
                <c:ptCount val="1"/>
                <c:pt idx="0">
                  <c:v>0.76063244249809447</c:v>
                </c:pt>
              </c:numCache>
            </c:numRef>
          </c:yVal>
          <c:bubbleSize>
            <c:numRef>
              <c:f>'Rel. prod. cf employment2'!$E$58</c:f>
              <c:numCache>
                <c:formatCode>#,##0_ ;\-#,##0\ </c:formatCode>
                <c:ptCount val="1"/>
                <c:pt idx="0">
                  <c:v>756</c:v>
                </c:pt>
              </c:numCache>
            </c:numRef>
          </c:bubbleSize>
          <c:bubble3D val="1"/>
        </c:ser>
        <c:ser>
          <c:idx val="1"/>
          <c:order val="1"/>
          <c:tx>
            <c:v>Mining &amp; utilities</c:v>
          </c:tx>
          <c:spPr>
            <a:solidFill>
              <a:srgbClr val="000000"/>
            </a:solidFill>
            <a:ln w="25400">
              <a:noFill/>
            </a:ln>
          </c:spPr>
          <c:invertIfNegative val="0"/>
          <c:xVal>
            <c:numRef>
              <c:f>'Rel. prod. cf employment2'!$B$59</c:f>
              <c:numCache>
                <c:formatCode>#,##0.0_ ;\-#,##0.0\ </c:formatCode>
                <c:ptCount val="1"/>
                <c:pt idx="0">
                  <c:v>-4.8986129668099565E-2</c:v>
                </c:pt>
              </c:numCache>
            </c:numRef>
          </c:xVal>
          <c:yVal>
            <c:numRef>
              <c:f>'Rel. prod. cf employment2'!$C$59</c:f>
              <c:numCache>
                <c:formatCode>#,##0.0_ ;\-#,##0.0\ </c:formatCode>
                <c:ptCount val="1"/>
                <c:pt idx="0">
                  <c:v>1.8646253440778051</c:v>
                </c:pt>
              </c:numCache>
            </c:numRef>
          </c:yVal>
          <c:bubbleSize>
            <c:numRef>
              <c:f>'Rel. prod. cf employment2'!$E$59</c:f>
              <c:numCache>
                <c:formatCode>#,##0_ ;\-#,##0\ </c:formatCode>
                <c:ptCount val="1"/>
                <c:pt idx="0">
                  <c:v>58</c:v>
                </c:pt>
              </c:numCache>
            </c:numRef>
          </c:bubbleSize>
          <c:bubble3D val="1"/>
        </c:ser>
        <c:ser>
          <c:idx val="2"/>
          <c:order val="2"/>
          <c:tx>
            <c:v>Manufacturing</c:v>
          </c:tx>
          <c:spPr>
            <a:solidFill>
              <a:srgbClr val="CC6600"/>
            </a:solidFill>
            <a:ln w="25400">
              <a:noFill/>
            </a:ln>
          </c:spPr>
          <c:invertIfNegative val="0"/>
          <c:xVal>
            <c:numRef>
              <c:f>'Rel. prod. cf employment2'!$B$60</c:f>
              <c:numCache>
                <c:formatCode>#,##0.0_ ;\-#,##0.0\ </c:formatCode>
                <c:ptCount val="1"/>
                <c:pt idx="0">
                  <c:v>-2.7374656324163036</c:v>
                </c:pt>
              </c:numCache>
            </c:numRef>
          </c:xVal>
          <c:yVal>
            <c:numRef>
              <c:f>'Rel. prod. cf employment2'!$C$60</c:f>
              <c:numCache>
                <c:formatCode>#,##0.0_ ;\-#,##0.0\ </c:formatCode>
                <c:ptCount val="1"/>
                <c:pt idx="0">
                  <c:v>1.680249581488634</c:v>
                </c:pt>
              </c:numCache>
            </c:numRef>
          </c:yVal>
          <c:bubbleSize>
            <c:numRef>
              <c:f>'Rel. prod. cf employment2'!$E$60</c:f>
              <c:numCache>
                <c:formatCode>#,##0_ ;\-#,##0\ </c:formatCode>
                <c:ptCount val="1"/>
                <c:pt idx="0">
                  <c:v>166</c:v>
                </c:pt>
              </c:numCache>
            </c:numRef>
          </c:bubbleSize>
          <c:bubble3D val="1"/>
        </c:ser>
        <c:ser>
          <c:idx val="3"/>
          <c:order val="3"/>
          <c:tx>
            <c:v>Construction</c:v>
          </c:tx>
          <c:spPr>
            <a:solidFill>
              <a:srgbClr val="FFFF00"/>
            </a:solidFill>
            <a:ln w="25400">
              <a:noFill/>
            </a:ln>
          </c:spPr>
          <c:invertIfNegative val="0"/>
          <c:xVal>
            <c:numRef>
              <c:f>'Rel. prod. cf employment2'!$B$61</c:f>
              <c:numCache>
                <c:formatCode>#,##0.0_ ;\-#,##0.0\ </c:formatCode>
                <c:ptCount val="1"/>
                <c:pt idx="0">
                  <c:v>-8.0643832514830649E-2</c:v>
                </c:pt>
              </c:numCache>
            </c:numRef>
          </c:xVal>
          <c:yVal>
            <c:numRef>
              <c:f>'Rel. prod. cf employment2'!$C$61</c:f>
              <c:numCache>
                <c:formatCode>#,##0.0_ ;\-#,##0.0\ </c:formatCode>
                <c:ptCount val="1"/>
                <c:pt idx="0">
                  <c:v>0.47762347696507285</c:v>
                </c:pt>
              </c:numCache>
            </c:numRef>
          </c:yVal>
          <c:bubbleSize>
            <c:numRef>
              <c:f>'Rel. prod. cf employment2'!$E$61</c:f>
              <c:numCache>
                <c:formatCode>#,##0_ ;\-#,##0\ </c:formatCode>
                <c:ptCount val="1"/>
                <c:pt idx="0">
                  <c:v>258</c:v>
                </c:pt>
              </c:numCache>
            </c:numRef>
          </c:bubbleSize>
          <c:bubble3D val="1"/>
        </c:ser>
        <c:ser>
          <c:idx val="4"/>
          <c:order val="4"/>
          <c:tx>
            <c:v>Wholesale, retail, hotels</c:v>
          </c:tx>
          <c:spPr>
            <a:solidFill>
              <a:srgbClr val="6666FF"/>
            </a:solidFill>
            <a:ln w="25400">
              <a:noFill/>
            </a:ln>
          </c:spPr>
          <c:invertIfNegative val="0"/>
          <c:xVal>
            <c:numRef>
              <c:f>'Rel. prod. cf employment2'!$B$62</c:f>
              <c:numCache>
                <c:formatCode>#,##0.0_ ;\-#,##0.0\ </c:formatCode>
                <c:ptCount val="1"/>
                <c:pt idx="0">
                  <c:v>1.3330114491655998</c:v>
                </c:pt>
              </c:numCache>
            </c:numRef>
          </c:xVal>
          <c:yVal>
            <c:numRef>
              <c:f>'Rel. prod. cf employment2'!$C$62</c:f>
              <c:numCache>
                <c:formatCode>#,##0.0_ ;\-#,##0.0\ </c:formatCode>
                <c:ptCount val="1"/>
                <c:pt idx="0">
                  <c:v>1.293485263085461</c:v>
                </c:pt>
              </c:numCache>
            </c:numRef>
          </c:yVal>
          <c:bubbleSize>
            <c:numRef>
              <c:f>'Rel. prod. cf employment2'!$E$62</c:f>
              <c:numCache>
                <c:formatCode>#,##0_ ;\-#,##0\ </c:formatCode>
                <c:ptCount val="1"/>
                <c:pt idx="0">
                  <c:v>464</c:v>
                </c:pt>
              </c:numCache>
            </c:numRef>
          </c:bubbleSize>
          <c:bubble3D val="1"/>
        </c:ser>
        <c:ser>
          <c:idx val="5"/>
          <c:order val="5"/>
          <c:tx>
            <c:v>Transport, storage, comms</c:v>
          </c:tx>
          <c:spPr>
            <a:solidFill>
              <a:srgbClr val="66FFFF"/>
            </a:solidFill>
            <a:ln w="25400">
              <a:noFill/>
            </a:ln>
          </c:spPr>
          <c:invertIfNegative val="0"/>
          <c:xVal>
            <c:numRef>
              <c:f>'Rel. prod. cf employment2'!$B$63</c:f>
              <c:numCache>
                <c:formatCode>#,##0.0_ ;\-#,##0.0\ </c:formatCode>
                <c:ptCount val="1"/>
                <c:pt idx="0">
                  <c:v>0.8189533000748499</c:v>
                </c:pt>
              </c:numCache>
            </c:numRef>
          </c:xVal>
          <c:yVal>
            <c:numRef>
              <c:f>'Rel. prod. cf employment2'!$C$63</c:f>
              <c:numCache>
                <c:formatCode>#,##0.0_ ;\-#,##0.0\ </c:formatCode>
                <c:ptCount val="1"/>
                <c:pt idx="0">
                  <c:v>2.0667540922940111</c:v>
                </c:pt>
              </c:numCache>
            </c:numRef>
          </c:yVal>
          <c:bubbleSize>
            <c:numRef>
              <c:f>'Rel. prod. cf employment2'!$E$63</c:f>
              <c:numCache>
                <c:formatCode>#,##0_ ;\-#,##0\ </c:formatCode>
                <c:ptCount val="1"/>
                <c:pt idx="0">
                  <c:v>177</c:v>
                </c:pt>
              </c:numCache>
            </c:numRef>
          </c:bubbleSize>
          <c:bubble3D val="1"/>
        </c:ser>
        <c:ser>
          <c:idx val="6"/>
          <c:order val="6"/>
          <c:tx>
            <c:v>Other</c:v>
          </c:tx>
          <c:spPr>
            <a:solidFill>
              <a:srgbClr val="FF00FF"/>
            </a:solidFill>
            <a:ln w="25400">
              <a:noFill/>
            </a:ln>
          </c:spPr>
          <c:invertIfNegative val="0"/>
          <c:xVal>
            <c:numRef>
              <c:f>'Rel. prod. cf employment2'!$B$64</c:f>
              <c:numCache>
                <c:formatCode>#,##0.0_ ;\-#,##0.0\ </c:formatCode>
                <c:ptCount val="1"/>
                <c:pt idx="0">
                  <c:v>-0.4124387742803961</c:v>
                </c:pt>
              </c:numCache>
            </c:numRef>
          </c:xVal>
          <c:yVal>
            <c:numRef>
              <c:f>'Rel. prod. cf employment2'!$C$64</c:f>
              <c:numCache>
                <c:formatCode>#,##0.0_ ;\-#,##0.0\ </c:formatCode>
                <c:ptCount val="1"/>
                <c:pt idx="0">
                  <c:v>0.6621032931826113</c:v>
                </c:pt>
              </c:numCache>
            </c:numRef>
          </c:yVal>
          <c:bubbleSize>
            <c:numRef>
              <c:f>'Rel. prod. cf employment2'!$E$64</c:f>
              <c:numCache>
                <c:formatCode>#,##0_ ;\-#,##0\ </c:formatCode>
                <c:ptCount val="1"/>
                <c:pt idx="0">
                  <c:v>510</c:v>
                </c:pt>
              </c:numCache>
            </c:numRef>
          </c:bubbleSize>
          <c:bubble3D val="1"/>
        </c:ser>
        <c:dLbls>
          <c:showLegendKey val="0"/>
          <c:showVal val="0"/>
          <c:showCatName val="0"/>
          <c:showSerName val="0"/>
          <c:showPercent val="0"/>
          <c:showBubbleSize val="0"/>
        </c:dLbls>
        <c:bubbleScale val="100"/>
        <c:showNegBubbles val="0"/>
        <c:axId val="459793536"/>
        <c:axId val="459795456"/>
      </c:bubbleChart>
      <c:valAx>
        <c:axId val="459793536"/>
        <c:scaling>
          <c:orientation val="minMax"/>
        </c:scaling>
        <c:delete val="0"/>
        <c:axPos val="b"/>
        <c:title>
          <c:tx>
            <c:rich>
              <a:bodyPr/>
              <a:lstStyle/>
              <a:p>
                <a:pPr>
                  <a:defRPr sz="800" b="0"/>
                </a:pPr>
                <a:r>
                  <a:rPr lang="en-US" sz="800" b="0"/>
                  <a:t>Percentage point change in employment share, 2010-13</a:t>
                </a:r>
              </a:p>
            </c:rich>
          </c:tx>
          <c:layout/>
          <c:overlay val="0"/>
        </c:title>
        <c:numFmt formatCode="#,##0.0_ ;\-#,##0.0\ " sourceLinked="1"/>
        <c:majorTickMark val="out"/>
        <c:minorTickMark val="none"/>
        <c:tickLblPos val="low"/>
        <c:crossAx val="459795456"/>
        <c:crosses val="autoZero"/>
        <c:crossBetween val="midCat"/>
      </c:valAx>
      <c:valAx>
        <c:axId val="459795456"/>
        <c:scaling>
          <c:orientation val="minMax"/>
          <c:min val="0"/>
        </c:scaling>
        <c:delete val="0"/>
        <c:axPos val="l"/>
        <c:majorGridlines/>
        <c:title>
          <c:tx>
            <c:rich>
              <a:bodyPr rot="-5400000" vert="horz"/>
              <a:lstStyle/>
              <a:p>
                <a:pPr>
                  <a:defRPr sz="800" b="0"/>
                </a:pPr>
                <a:r>
                  <a:rPr lang="en-US" sz="800" b="0"/>
                  <a:t>Relative productivity level, 2013</a:t>
                </a:r>
              </a:p>
            </c:rich>
          </c:tx>
          <c:layout/>
          <c:overlay val="0"/>
        </c:title>
        <c:numFmt formatCode="#,##0.0_ ;\-#,##0.0\ " sourceLinked="1"/>
        <c:majorTickMark val="out"/>
        <c:minorTickMark val="none"/>
        <c:tickLblPos val="low"/>
        <c:crossAx val="45979353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stacked"/>
        <c:varyColors val="0"/>
        <c:ser>
          <c:idx val="0"/>
          <c:order val="0"/>
          <c:tx>
            <c:strRef>
              <c:f>'Decomp.of prod change2'!$B$4</c:f>
              <c:strCache>
                <c:ptCount val="1"/>
                <c:pt idx="0">
                  <c:v>Within sector</c:v>
                </c:pt>
              </c:strCache>
            </c:strRef>
          </c:tx>
          <c:invertIfNegative val="0"/>
          <c:cat>
            <c:strRef>
              <c:f>'Decomp.of prod change2'!$A$5:$A$8</c:f>
              <c:strCache>
                <c:ptCount val="4"/>
                <c:pt idx="0">
                  <c:v>1991-2000</c:v>
                </c:pt>
                <c:pt idx="1">
                  <c:v>2000-05</c:v>
                </c:pt>
                <c:pt idx="2">
                  <c:v>2005-10</c:v>
                </c:pt>
                <c:pt idx="3">
                  <c:v>2010-13</c:v>
                </c:pt>
              </c:strCache>
            </c:strRef>
          </c:cat>
          <c:val>
            <c:numRef>
              <c:f>'Decomp.of prod change2'!$B$5:$B$8</c:f>
              <c:numCache>
                <c:formatCode>0.00%</c:formatCode>
                <c:ptCount val="4"/>
                <c:pt idx="0">
                  <c:v>-4.1314490442203172E-2</c:v>
                </c:pt>
                <c:pt idx="1">
                  <c:v>2.6969005948032299E-2</c:v>
                </c:pt>
                <c:pt idx="2">
                  <c:v>2.6372129745217507E-2</c:v>
                </c:pt>
                <c:pt idx="3">
                  <c:v>3.8765757925975565E-2</c:v>
                </c:pt>
              </c:numCache>
            </c:numRef>
          </c:val>
        </c:ser>
        <c:ser>
          <c:idx val="1"/>
          <c:order val="1"/>
          <c:tx>
            <c:strRef>
              <c:f>'Decomp.of prod change2'!$C$4</c:f>
              <c:strCache>
                <c:ptCount val="1"/>
                <c:pt idx="0">
                  <c:v>Structural change</c:v>
                </c:pt>
              </c:strCache>
            </c:strRef>
          </c:tx>
          <c:spPr>
            <a:solidFill>
              <a:schemeClr val="accent6"/>
            </a:solidFill>
          </c:spPr>
          <c:invertIfNegative val="0"/>
          <c:cat>
            <c:strRef>
              <c:f>'Decomp.of prod change2'!$A$5:$A$8</c:f>
              <c:strCache>
                <c:ptCount val="4"/>
                <c:pt idx="0">
                  <c:v>1991-2000</c:v>
                </c:pt>
                <c:pt idx="1">
                  <c:v>2000-05</c:v>
                </c:pt>
                <c:pt idx="2">
                  <c:v>2005-10</c:v>
                </c:pt>
                <c:pt idx="3">
                  <c:v>2010-13</c:v>
                </c:pt>
              </c:strCache>
            </c:strRef>
          </c:cat>
          <c:val>
            <c:numRef>
              <c:f>'Decomp.of prod change2'!$C$5:$C$8</c:f>
              <c:numCache>
                <c:formatCode>0.00%</c:formatCode>
                <c:ptCount val="4"/>
                <c:pt idx="0">
                  <c:v>-1.2545396142220472E-2</c:v>
                </c:pt>
                <c:pt idx="1">
                  <c:v>-2.9157679707563118E-3</c:v>
                </c:pt>
                <c:pt idx="2">
                  <c:v>1.6579084715196007E-3</c:v>
                </c:pt>
                <c:pt idx="3">
                  <c:v>9.0752760111758451E-4</c:v>
                </c:pt>
              </c:numCache>
            </c:numRef>
          </c:val>
        </c:ser>
        <c:dLbls>
          <c:showLegendKey val="0"/>
          <c:showVal val="0"/>
          <c:showCatName val="0"/>
          <c:showSerName val="0"/>
          <c:showPercent val="0"/>
          <c:showBubbleSize val="0"/>
        </c:dLbls>
        <c:gapWidth val="150"/>
        <c:overlap val="100"/>
        <c:axId val="462677888"/>
        <c:axId val="462679424"/>
      </c:barChart>
      <c:catAx>
        <c:axId val="462677888"/>
        <c:scaling>
          <c:orientation val="minMax"/>
        </c:scaling>
        <c:delete val="0"/>
        <c:axPos val="b"/>
        <c:majorTickMark val="out"/>
        <c:minorTickMark val="none"/>
        <c:tickLblPos val="low"/>
        <c:crossAx val="462679424"/>
        <c:crosses val="autoZero"/>
        <c:auto val="1"/>
        <c:lblAlgn val="ctr"/>
        <c:lblOffset val="100"/>
        <c:noMultiLvlLbl val="0"/>
      </c:catAx>
      <c:valAx>
        <c:axId val="462679424"/>
        <c:scaling>
          <c:orientation val="minMax"/>
        </c:scaling>
        <c:delete val="0"/>
        <c:axPos val="l"/>
        <c:majorGridlines/>
        <c:title>
          <c:tx>
            <c:rich>
              <a:bodyPr rot="-5400000" vert="horz"/>
              <a:lstStyle/>
              <a:p>
                <a:pPr>
                  <a:defRPr b="0"/>
                </a:pPr>
                <a:r>
                  <a:rPr lang="en-US" b="0"/>
                  <a:t>Annualised labour productivity growth</a:t>
                </a:r>
              </a:p>
            </c:rich>
          </c:tx>
          <c:layout/>
          <c:overlay val="0"/>
        </c:title>
        <c:numFmt formatCode="0.0%" sourceLinked="0"/>
        <c:majorTickMark val="out"/>
        <c:minorTickMark val="none"/>
        <c:tickLblPos val="nextTo"/>
        <c:crossAx val="462677888"/>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'Productivity gaps2'!$I$5</c:f>
              <c:strCache>
                <c:ptCount val="1"/>
                <c:pt idx="0">
                  <c:v>Construction</c:v>
                </c:pt>
              </c:strCache>
            </c:strRef>
          </c:tx>
          <c:spPr>
            <a:solidFill>
              <a:srgbClr val="13CF44"/>
            </a:solidFill>
            <a:ln w="3175">
              <a:solidFill>
                <a:schemeClr val="bg1">
                  <a:lumMod val="50000"/>
                </a:schemeClr>
              </a:solidFill>
            </a:ln>
          </c:spPr>
          <c:cat>
            <c:numRef>
              <c:f>'Productivity gaps2'!$H$6:$H$27</c:f>
              <c:numCache>
                <c:formatCode>0.00</c:formatCode>
                <c:ptCount val="22"/>
                <c:pt idx="0">
                  <c:v>0</c:v>
                </c:pt>
                <c:pt idx="1">
                  <c:v>0</c:v>
                </c:pt>
                <c:pt idx="2">
                  <c:v>5.3997488488907495</c:v>
                </c:pt>
                <c:pt idx="3">
                  <c:v>10.799497697781499</c:v>
                </c:pt>
                <c:pt idx="4">
                  <c:v>10.799497697781499</c:v>
                </c:pt>
                <c:pt idx="5">
                  <c:v>21.473419840937627</c:v>
                </c:pt>
                <c:pt idx="6">
                  <c:v>32.147341984093757</c:v>
                </c:pt>
                <c:pt idx="7">
                  <c:v>32.147341984093757</c:v>
                </c:pt>
                <c:pt idx="8">
                  <c:v>47.969861866889907</c:v>
                </c:pt>
                <c:pt idx="9">
                  <c:v>63.792381749686058</c:v>
                </c:pt>
                <c:pt idx="10">
                  <c:v>63.792381749686058</c:v>
                </c:pt>
                <c:pt idx="11">
                  <c:v>73.503557974047709</c:v>
                </c:pt>
                <c:pt idx="12">
                  <c:v>83.214734198409374</c:v>
                </c:pt>
                <c:pt idx="13">
                  <c:v>83.214734198409374</c:v>
                </c:pt>
                <c:pt idx="14">
                  <c:v>86.688991209711162</c:v>
                </c:pt>
                <c:pt idx="15">
                  <c:v>90.163248221012964</c:v>
                </c:pt>
                <c:pt idx="16">
                  <c:v>90.163248221012964</c:v>
                </c:pt>
                <c:pt idx="17">
                  <c:v>91.377145249058174</c:v>
                </c:pt>
                <c:pt idx="18">
                  <c:v>92.591042277103384</c:v>
                </c:pt>
                <c:pt idx="19">
                  <c:v>92.591042277103384</c:v>
                </c:pt>
                <c:pt idx="20">
                  <c:v>96.295521138551692</c:v>
                </c:pt>
                <c:pt idx="21">
                  <c:v>100</c:v>
                </c:pt>
              </c:numCache>
            </c:numRef>
          </c:cat>
          <c:val>
            <c:numRef>
              <c:f>'Productivity gaps2'!$I$6:$I$27</c:f>
              <c:numCache>
                <c:formatCode>#,##0.0</c:formatCode>
                <c:ptCount val="22"/>
                <c:pt idx="0" formatCode="General">
                  <c:v>0</c:v>
                </c:pt>
                <c:pt idx="1">
                  <c:v>0.47762347696507285</c:v>
                </c:pt>
                <c:pt idx="2">
                  <c:v>0.47762347696507285</c:v>
                </c:pt>
                <c:pt idx="3">
                  <c:v>0.47762347696507285</c:v>
                </c:pt>
                <c:pt idx="4" formatCode="General">
                  <c:v>0</c:v>
                </c:pt>
              </c:numCache>
            </c:numRef>
          </c:val>
        </c:ser>
        <c:ser>
          <c:idx val="1"/>
          <c:order val="1"/>
          <c:tx>
            <c:strRef>
              <c:f>'Productivity gaps2'!$J$5</c:f>
              <c:strCache>
                <c:ptCount val="1"/>
                <c:pt idx="0">
                  <c:v>Other</c:v>
                </c:pt>
              </c:strCache>
            </c:strRef>
          </c:tx>
          <c:spPr>
            <a:solidFill>
              <a:srgbClr val="6666FF"/>
            </a:solidFill>
            <a:ln w="3175">
              <a:solidFill>
                <a:schemeClr val="bg1">
                  <a:lumMod val="50000"/>
                </a:schemeClr>
              </a:solidFill>
            </a:ln>
          </c:spPr>
          <c:cat>
            <c:numRef>
              <c:f>'Productivity gaps2'!$H$6:$H$27</c:f>
              <c:numCache>
                <c:formatCode>0.00</c:formatCode>
                <c:ptCount val="22"/>
                <c:pt idx="0">
                  <c:v>0</c:v>
                </c:pt>
                <c:pt idx="1">
                  <c:v>0</c:v>
                </c:pt>
                <c:pt idx="2">
                  <c:v>5.3997488488907495</c:v>
                </c:pt>
                <c:pt idx="3">
                  <c:v>10.799497697781499</c:v>
                </c:pt>
                <c:pt idx="4">
                  <c:v>10.799497697781499</c:v>
                </c:pt>
                <c:pt idx="5">
                  <c:v>21.473419840937627</c:v>
                </c:pt>
                <c:pt idx="6">
                  <c:v>32.147341984093757</c:v>
                </c:pt>
                <c:pt idx="7">
                  <c:v>32.147341984093757</c:v>
                </c:pt>
                <c:pt idx="8">
                  <c:v>47.969861866889907</c:v>
                </c:pt>
                <c:pt idx="9">
                  <c:v>63.792381749686058</c:v>
                </c:pt>
                <c:pt idx="10">
                  <c:v>63.792381749686058</c:v>
                </c:pt>
                <c:pt idx="11">
                  <c:v>73.503557974047709</c:v>
                </c:pt>
                <c:pt idx="12">
                  <c:v>83.214734198409374</c:v>
                </c:pt>
                <c:pt idx="13">
                  <c:v>83.214734198409374</c:v>
                </c:pt>
                <c:pt idx="14">
                  <c:v>86.688991209711162</c:v>
                </c:pt>
                <c:pt idx="15">
                  <c:v>90.163248221012964</c:v>
                </c:pt>
                <c:pt idx="16">
                  <c:v>90.163248221012964</c:v>
                </c:pt>
                <c:pt idx="17">
                  <c:v>91.377145249058174</c:v>
                </c:pt>
                <c:pt idx="18">
                  <c:v>92.591042277103384</c:v>
                </c:pt>
                <c:pt idx="19">
                  <c:v>92.591042277103384</c:v>
                </c:pt>
                <c:pt idx="20">
                  <c:v>96.295521138551692</c:v>
                </c:pt>
                <c:pt idx="21">
                  <c:v>100</c:v>
                </c:pt>
              </c:numCache>
            </c:numRef>
          </c:cat>
          <c:val>
            <c:numRef>
              <c:f>'Productivity gaps2'!$J$6:$J$27</c:f>
              <c:numCache>
                <c:formatCode>General</c:formatCode>
                <c:ptCount val="22"/>
                <c:pt idx="3">
                  <c:v>0</c:v>
                </c:pt>
                <c:pt idx="4" formatCode="#,##0.000">
                  <c:v>0.6621032931826113</c:v>
                </c:pt>
                <c:pt idx="5" formatCode="#,##0.000">
                  <c:v>0.6621032931826113</c:v>
                </c:pt>
                <c:pt idx="6" formatCode="#,##0.000">
                  <c:v>0.6621032931826113</c:v>
                </c:pt>
                <c:pt idx="7">
                  <c:v>0</c:v>
                </c:pt>
              </c:numCache>
            </c:numRef>
          </c:val>
        </c:ser>
        <c:ser>
          <c:idx val="2"/>
          <c:order val="2"/>
          <c:tx>
            <c:strRef>
              <c:f>'Productivity gaps2'!$K$5</c:f>
              <c:strCache>
                <c:ptCount val="1"/>
                <c:pt idx="0">
                  <c:v>Agriculture</c:v>
                </c:pt>
              </c:strCache>
            </c:strRef>
          </c:tx>
          <c:spPr>
            <a:solidFill>
              <a:srgbClr val="CC6600"/>
            </a:solidFill>
            <a:ln w="3175">
              <a:solidFill>
                <a:schemeClr val="bg1">
                  <a:lumMod val="50000"/>
                </a:schemeClr>
              </a:solidFill>
            </a:ln>
          </c:spPr>
          <c:cat>
            <c:numRef>
              <c:f>'Productivity gaps2'!$H$6:$H$27</c:f>
              <c:numCache>
                <c:formatCode>0.00</c:formatCode>
                <c:ptCount val="22"/>
                <c:pt idx="0">
                  <c:v>0</c:v>
                </c:pt>
                <c:pt idx="1">
                  <c:v>0</c:v>
                </c:pt>
                <c:pt idx="2">
                  <c:v>5.3997488488907495</c:v>
                </c:pt>
                <c:pt idx="3">
                  <c:v>10.799497697781499</c:v>
                </c:pt>
                <c:pt idx="4">
                  <c:v>10.799497697781499</c:v>
                </c:pt>
                <c:pt idx="5">
                  <c:v>21.473419840937627</c:v>
                </c:pt>
                <c:pt idx="6">
                  <c:v>32.147341984093757</c:v>
                </c:pt>
                <c:pt idx="7">
                  <c:v>32.147341984093757</c:v>
                </c:pt>
                <c:pt idx="8">
                  <c:v>47.969861866889907</c:v>
                </c:pt>
                <c:pt idx="9">
                  <c:v>63.792381749686058</c:v>
                </c:pt>
                <c:pt idx="10">
                  <c:v>63.792381749686058</c:v>
                </c:pt>
                <c:pt idx="11">
                  <c:v>73.503557974047709</c:v>
                </c:pt>
                <c:pt idx="12">
                  <c:v>83.214734198409374</c:v>
                </c:pt>
                <c:pt idx="13">
                  <c:v>83.214734198409374</c:v>
                </c:pt>
                <c:pt idx="14">
                  <c:v>86.688991209711162</c:v>
                </c:pt>
                <c:pt idx="15">
                  <c:v>90.163248221012964</c:v>
                </c:pt>
                <c:pt idx="16">
                  <c:v>90.163248221012964</c:v>
                </c:pt>
                <c:pt idx="17">
                  <c:v>91.377145249058174</c:v>
                </c:pt>
                <c:pt idx="18">
                  <c:v>92.591042277103384</c:v>
                </c:pt>
                <c:pt idx="19">
                  <c:v>92.591042277103384</c:v>
                </c:pt>
                <c:pt idx="20">
                  <c:v>96.295521138551692</c:v>
                </c:pt>
                <c:pt idx="21">
                  <c:v>100</c:v>
                </c:pt>
              </c:numCache>
            </c:numRef>
          </c:cat>
          <c:val>
            <c:numRef>
              <c:f>'Productivity gaps2'!$K$6:$K$27</c:f>
              <c:numCache>
                <c:formatCode>General</c:formatCode>
                <c:ptCount val="22"/>
                <c:pt idx="6">
                  <c:v>0</c:v>
                </c:pt>
                <c:pt idx="7" formatCode="#,##0.000">
                  <c:v>0.76063244249809447</c:v>
                </c:pt>
                <c:pt idx="8" formatCode="#,##0.000">
                  <c:v>0.76063244249809447</c:v>
                </c:pt>
                <c:pt idx="9" formatCode="#,##0.000">
                  <c:v>0.76063244249809447</c:v>
                </c:pt>
                <c:pt idx="10">
                  <c:v>0</c:v>
                </c:pt>
              </c:numCache>
            </c:numRef>
          </c:val>
        </c:ser>
        <c:ser>
          <c:idx val="3"/>
          <c:order val="3"/>
          <c:tx>
            <c:strRef>
              <c:f>'Productivity gaps2'!$L$5</c:f>
              <c:strCache>
                <c:ptCount val="1"/>
                <c:pt idx="0">
                  <c:v>Wholesale, retail, hotels</c:v>
                </c:pt>
              </c:strCache>
            </c:strRef>
          </c:tx>
          <c:spPr>
            <a:solidFill>
              <a:srgbClr val="FF00FF"/>
            </a:solidFill>
            <a:ln w="3175">
              <a:solidFill>
                <a:schemeClr val="bg1">
                  <a:lumMod val="50000"/>
                </a:schemeClr>
              </a:solidFill>
            </a:ln>
          </c:spPr>
          <c:cat>
            <c:numRef>
              <c:f>'Productivity gaps2'!$H$6:$H$27</c:f>
              <c:numCache>
                <c:formatCode>0.00</c:formatCode>
                <c:ptCount val="22"/>
                <c:pt idx="0">
                  <c:v>0</c:v>
                </c:pt>
                <c:pt idx="1">
                  <c:v>0</c:v>
                </c:pt>
                <c:pt idx="2">
                  <c:v>5.3997488488907495</c:v>
                </c:pt>
                <c:pt idx="3">
                  <c:v>10.799497697781499</c:v>
                </c:pt>
                <c:pt idx="4">
                  <c:v>10.799497697781499</c:v>
                </c:pt>
                <c:pt idx="5">
                  <c:v>21.473419840937627</c:v>
                </c:pt>
                <c:pt idx="6">
                  <c:v>32.147341984093757</c:v>
                </c:pt>
                <c:pt idx="7">
                  <c:v>32.147341984093757</c:v>
                </c:pt>
                <c:pt idx="8">
                  <c:v>47.969861866889907</c:v>
                </c:pt>
                <c:pt idx="9">
                  <c:v>63.792381749686058</c:v>
                </c:pt>
                <c:pt idx="10">
                  <c:v>63.792381749686058</c:v>
                </c:pt>
                <c:pt idx="11">
                  <c:v>73.503557974047709</c:v>
                </c:pt>
                <c:pt idx="12">
                  <c:v>83.214734198409374</c:v>
                </c:pt>
                <c:pt idx="13">
                  <c:v>83.214734198409374</c:v>
                </c:pt>
                <c:pt idx="14">
                  <c:v>86.688991209711162</c:v>
                </c:pt>
                <c:pt idx="15">
                  <c:v>90.163248221012964</c:v>
                </c:pt>
                <c:pt idx="16">
                  <c:v>90.163248221012964</c:v>
                </c:pt>
                <c:pt idx="17">
                  <c:v>91.377145249058174</c:v>
                </c:pt>
                <c:pt idx="18">
                  <c:v>92.591042277103384</c:v>
                </c:pt>
                <c:pt idx="19">
                  <c:v>92.591042277103384</c:v>
                </c:pt>
                <c:pt idx="20">
                  <c:v>96.295521138551692</c:v>
                </c:pt>
                <c:pt idx="21">
                  <c:v>100</c:v>
                </c:pt>
              </c:numCache>
            </c:numRef>
          </c:cat>
          <c:val>
            <c:numRef>
              <c:f>'Productivity gaps2'!$L$6:$L$27</c:f>
              <c:numCache>
                <c:formatCode>General</c:formatCode>
                <c:ptCount val="22"/>
                <c:pt idx="9">
                  <c:v>0</c:v>
                </c:pt>
                <c:pt idx="10" formatCode="#,##0.0">
                  <c:v>1.293485263085461</c:v>
                </c:pt>
                <c:pt idx="11" formatCode="#,##0.0">
                  <c:v>1.293485263085461</c:v>
                </c:pt>
                <c:pt idx="12" formatCode="#,##0.0">
                  <c:v>1.293485263085461</c:v>
                </c:pt>
                <c:pt idx="13">
                  <c:v>0</c:v>
                </c:pt>
              </c:numCache>
            </c:numRef>
          </c:val>
        </c:ser>
        <c:ser>
          <c:idx val="4"/>
          <c:order val="4"/>
          <c:tx>
            <c:strRef>
              <c:f>'Productivity gaps2'!$M$5</c:f>
              <c:strCache>
                <c:ptCount val="1"/>
                <c:pt idx="0">
                  <c:v>Manufacturing</c:v>
                </c:pt>
              </c:strCache>
            </c:strRef>
          </c:tx>
          <c:spPr>
            <a:solidFill>
              <a:srgbClr val="66FFFF"/>
            </a:solidFill>
            <a:ln w="3175">
              <a:solidFill>
                <a:schemeClr val="bg1">
                  <a:lumMod val="50000"/>
                </a:schemeClr>
              </a:solidFill>
            </a:ln>
          </c:spPr>
          <c:cat>
            <c:numRef>
              <c:f>'Productivity gaps2'!$H$6:$H$27</c:f>
              <c:numCache>
                <c:formatCode>0.00</c:formatCode>
                <c:ptCount val="22"/>
                <c:pt idx="0">
                  <c:v>0</c:v>
                </c:pt>
                <c:pt idx="1">
                  <c:v>0</c:v>
                </c:pt>
                <c:pt idx="2">
                  <c:v>5.3997488488907495</c:v>
                </c:pt>
                <c:pt idx="3">
                  <c:v>10.799497697781499</c:v>
                </c:pt>
                <c:pt idx="4">
                  <c:v>10.799497697781499</c:v>
                </c:pt>
                <c:pt idx="5">
                  <c:v>21.473419840937627</c:v>
                </c:pt>
                <c:pt idx="6">
                  <c:v>32.147341984093757</c:v>
                </c:pt>
                <c:pt idx="7">
                  <c:v>32.147341984093757</c:v>
                </c:pt>
                <c:pt idx="8">
                  <c:v>47.969861866889907</c:v>
                </c:pt>
                <c:pt idx="9">
                  <c:v>63.792381749686058</c:v>
                </c:pt>
                <c:pt idx="10">
                  <c:v>63.792381749686058</c:v>
                </c:pt>
                <c:pt idx="11">
                  <c:v>73.503557974047709</c:v>
                </c:pt>
                <c:pt idx="12">
                  <c:v>83.214734198409374</c:v>
                </c:pt>
                <c:pt idx="13">
                  <c:v>83.214734198409374</c:v>
                </c:pt>
                <c:pt idx="14">
                  <c:v>86.688991209711162</c:v>
                </c:pt>
                <c:pt idx="15">
                  <c:v>90.163248221012964</c:v>
                </c:pt>
                <c:pt idx="16">
                  <c:v>90.163248221012964</c:v>
                </c:pt>
                <c:pt idx="17">
                  <c:v>91.377145249058174</c:v>
                </c:pt>
                <c:pt idx="18">
                  <c:v>92.591042277103384</c:v>
                </c:pt>
                <c:pt idx="19">
                  <c:v>92.591042277103384</c:v>
                </c:pt>
                <c:pt idx="20">
                  <c:v>96.295521138551692</c:v>
                </c:pt>
                <c:pt idx="21">
                  <c:v>100</c:v>
                </c:pt>
              </c:numCache>
            </c:numRef>
          </c:cat>
          <c:val>
            <c:numRef>
              <c:f>'Productivity gaps2'!$M$6:$M$27</c:f>
              <c:numCache>
                <c:formatCode>General</c:formatCode>
                <c:ptCount val="22"/>
                <c:pt idx="12">
                  <c:v>0</c:v>
                </c:pt>
                <c:pt idx="13" formatCode="#,##0.0">
                  <c:v>1.680249581488634</c:v>
                </c:pt>
                <c:pt idx="14" formatCode="#,##0.0">
                  <c:v>1.680249581488634</c:v>
                </c:pt>
                <c:pt idx="15" formatCode="#,##0.0">
                  <c:v>1.680249581488634</c:v>
                </c:pt>
                <c:pt idx="16">
                  <c:v>0</c:v>
                </c:pt>
              </c:numCache>
            </c:numRef>
          </c:val>
        </c:ser>
        <c:ser>
          <c:idx val="5"/>
          <c:order val="5"/>
          <c:tx>
            <c:strRef>
              <c:f>'Productivity gaps2'!$N$5</c:f>
              <c:strCache>
                <c:ptCount val="1"/>
                <c:pt idx="0">
                  <c:v>Mining &amp; utilities</c:v>
                </c:pt>
              </c:strCache>
            </c:strRef>
          </c:tx>
          <c:spPr>
            <a:solidFill>
              <a:srgbClr val="000000"/>
            </a:solidFill>
            <a:ln w="3175">
              <a:solidFill>
                <a:schemeClr val="bg1">
                  <a:lumMod val="50000"/>
                </a:schemeClr>
              </a:solidFill>
            </a:ln>
          </c:spPr>
          <c:cat>
            <c:numRef>
              <c:f>'Productivity gaps2'!$H$6:$H$27</c:f>
              <c:numCache>
                <c:formatCode>0.00</c:formatCode>
                <c:ptCount val="22"/>
                <c:pt idx="0">
                  <c:v>0</c:v>
                </c:pt>
                <c:pt idx="1">
                  <c:v>0</c:v>
                </c:pt>
                <c:pt idx="2">
                  <c:v>5.3997488488907495</c:v>
                </c:pt>
                <c:pt idx="3">
                  <c:v>10.799497697781499</c:v>
                </c:pt>
                <c:pt idx="4">
                  <c:v>10.799497697781499</c:v>
                </c:pt>
                <c:pt idx="5">
                  <c:v>21.473419840937627</c:v>
                </c:pt>
                <c:pt idx="6">
                  <c:v>32.147341984093757</c:v>
                </c:pt>
                <c:pt idx="7">
                  <c:v>32.147341984093757</c:v>
                </c:pt>
                <c:pt idx="8">
                  <c:v>47.969861866889907</c:v>
                </c:pt>
                <c:pt idx="9">
                  <c:v>63.792381749686058</c:v>
                </c:pt>
                <c:pt idx="10">
                  <c:v>63.792381749686058</c:v>
                </c:pt>
                <c:pt idx="11">
                  <c:v>73.503557974047709</c:v>
                </c:pt>
                <c:pt idx="12">
                  <c:v>83.214734198409374</c:v>
                </c:pt>
                <c:pt idx="13">
                  <c:v>83.214734198409374</c:v>
                </c:pt>
                <c:pt idx="14">
                  <c:v>86.688991209711162</c:v>
                </c:pt>
                <c:pt idx="15">
                  <c:v>90.163248221012964</c:v>
                </c:pt>
                <c:pt idx="16">
                  <c:v>90.163248221012964</c:v>
                </c:pt>
                <c:pt idx="17">
                  <c:v>91.377145249058174</c:v>
                </c:pt>
                <c:pt idx="18">
                  <c:v>92.591042277103384</c:v>
                </c:pt>
                <c:pt idx="19">
                  <c:v>92.591042277103384</c:v>
                </c:pt>
                <c:pt idx="20">
                  <c:v>96.295521138551692</c:v>
                </c:pt>
                <c:pt idx="21">
                  <c:v>100</c:v>
                </c:pt>
              </c:numCache>
            </c:numRef>
          </c:cat>
          <c:val>
            <c:numRef>
              <c:f>'Productivity gaps2'!$N$6:$N$27</c:f>
              <c:numCache>
                <c:formatCode>General</c:formatCode>
                <c:ptCount val="22"/>
                <c:pt idx="15">
                  <c:v>0</c:v>
                </c:pt>
                <c:pt idx="16" formatCode="#,##0.0">
                  <c:v>1.8646253440778051</c:v>
                </c:pt>
                <c:pt idx="17" formatCode="#,##0.0">
                  <c:v>1.8646253440778051</c:v>
                </c:pt>
                <c:pt idx="18" formatCode="#,##0.0">
                  <c:v>1.8646253440778051</c:v>
                </c:pt>
                <c:pt idx="19">
                  <c:v>0</c:v>
                </c:pt>
              </c:numCache>
            </c:numRef>
          </c:val>
        </c:ser>
        <c:ser>
          <c:idx val="6"/>
          <c:order val="6"/>
          <c:tx>
            <c:strRef>
              <c:f>'Productivity gaps2'!$O$5</c:f>
              <c:strCache>
                <c:ptCount val="1"/>
                <c:pt idx="0">
                  <c:v>Transport, storage, comms</c:v>
                </c:pt>
              </c:strCache>
            </c:strRef>
          </c:tx>
          <c:spPr>
            <a:solidFill>
              <a:srgbClr val="FFFF00"/>
            </a:solidFill>
            <a:ln w="3175">
              <a:solidFill>
                <a:schemeClr val="bg1">
                  <a:lumMod val="50000"/>
                </a:schemeClr>
              </a:solidFill>
            </a:ln>
          </c:spPr>
          <c:cat>
            <c:numRef>
              <c:f>'Productivity gaps2'!$H$6:$H$27</c:f>
              <c:numCache>
                <c:formatCode>0.00</c:formatCode>
                <c:ptCount val="22"/>
                <c:pt idx="0">
                  <c:v>0</c:v>
                </c:pt>
                <c:pt idx="1">
                  <c:v>0</c:v>
                </c:pt>
                <c:pt idx="2">
                  <c:v>5.3997488488907495</c:v>
                </c:pt>
                <c:pt idx="3">
                  <c:v>10.799497697781499</c:v>
                </c:pt>
                <c:pt idx="4">
                  <c:v>10.799497697781499</c:v>
                </c:pt>
                <c:pt idx="5">
                  <c:v>21.473419840937627</c:v>
                </c:pt>
                <c:pt idx="6">
                  <c:v>32.147341984093757</c:v>
                </c:pt>
                <c:pt idx="7">
                  <c:v>32.147341984093757</c:v>
                </c:pt>
                <c:pt idx="8">
                  <c:v>47.969861866889907</c:v>
                </c:pt>
                <c:pt idx="9">
                  <c:v>63.792381749686058</c:v>
                </c:pt>
                <c:pt idx="10">
                  <c:v>63.792381749686058</c:v>
                </c:pt>
                <c:pt idx="11">
                  <c:v>73.503557974047709</c:v>
                </c:pt>
                <c:pt idx="12">
                  <c:v>83.214734198409374</c:v>
                </c:pt>
                <c:pt idx="13">
                  <c:v>83.214734198409374</c:v>
                </c:pt>
                <c:pt idx="14">
                  <c:v>86.688991209711162</c:v>
                </c:pt>
                <c:pt idx="15">
                  <c:v>90.163248221012964</c:v>
                </c:pt>
                <c:pt idx="16">
                  <c:v>90.163248221012964</c:v>
                </c:pt>
                <c:pt idx="17">
                  <c:v>91.377145249058174</c:v>
                </c:pt>
                <c:pt idx="18">
                  <c:v>92.591042277103384</c:v>
                </c:pt>
                <c:pt idx="19">
                  <c:v>92.591042277103384</c:v>
                </c:pt>
                <c:pt idx="20">
                  <c:v>96.295521138551692</c:v>
                </c:pt>
                <c:pt idx="21">
                  <c:v>100</c:v>
                </c:pt>
              </c:numCache>
            </c:numRef>
          </c:cat>
          <c:val>
            <c:numRef>
              <c:f>'Productivity gaps2'!$O$6:$O$27</c:f>
              <c:numCache>
                <c:formatCode>General</c:formatCode>
                <c:ptCount val="22"/>
                <c:pt idx="18">
                  <c:v>0</c:v>
                </c:pt>
                <c:pt idx="19" formatCode="#,##0.0">
                  <c:v>2.0667540922940111</c:v>
                </c:pt>
                <c:pt idx="20" formatCode="#,##0.0">
                  <c:v>2.0667540922940111</c:v>
                </c:pt>
                <c:pt idx="21" formatCode="#,##0.0">
                  <c:v>2.0667540922940111</c:v>
                </c:pt>
              </c:numCache>
            </c:numRef>
          </c:val>
        </c:ser>
        <c:dLbls>
          <c:showLegendKey val="0"/>
          <c:showVal val="0"/>
          <c:showCatName val="0"/>
          <c:showSerName val="0"/>
          <c:showPercent val="0"/>
          <c:showBubbleSize val="0"/>
        </c:dLbls>
        <c:axId val="459768576"/>
        <c:axId val="459770496"/>
      </c:areaChart>
      <c:dateAx>
        <c:axId val="459768576"/>
        <c:scaling>
          <c:orientation val="minMax"/>
          <c:max val="100"/>
        </c:scaling>
        <c:delete val="0"/>
        <c:axPos val="b"/>
        <c:title>
          <c:tx>
            <c:rich>
              <a:bodyPr/>
              <a:lstStyle/>
              <a:p>
                <a:pPr>
                  <a:defRPr b="0"/>
                </a:pPr>
                <a:r>
                  <a:rPr lang="en-GB" b="0"/>
                  <a:t>Cumulative employment share (%)</a:t>
                </a:r>
              </a:p>
            </c:rich>
          </c:tx>
          <c:layout/>
          <c:overlay val="0"/>
        </c:title>
        <c:numFmt formatCode="0" sourceLinked="0"/>
        <c:majorTickMark val="out"/>
        <c:minorTickMark val="none"/>
        <c:tickLblPos val="nextTo"/>
        <c:crossAx val="459770496"/>
        <c:crosses val="autoZero"/>
        <c:auto val="0"/>
        <c:lblOffset val="100"/>
        <c:baseTimeUnit val="days"/>
        <c:majorUnit val="10"/>
        <c:majorTimeUnit val="days"/>
      </c:dateAx>
      <c:valAx>
        <c:axId val="459770496"/>
        <c:scaling>
          <c:orientation val="minMax"/>
        </c:scaling>
        <c:delete val="0"/>
        <c:axPos val="l"/>
        <c:majorGridlines/>
        <c:title>
          <c:tx>
            <c:rich>
              <a:bodyPr rot="-5400000" vert="horz"/>
              <a:lstStyle/>
              <a:p>
                <a:pPr>
                  <a:defRPr b="0"/>
                </a:pPr>
                <a:r>
                  <a:rPr lang="en-US" b="0"/>
                  <a:t>Relative productivity</a:t>
                </a:r>
              </a:p>
            </c:rich>
          </c:tx>
          <c:layout/>
          <c:overlay val="0"/>
        </c:title>
        <c:numFmt formatCode="General" sourceLinked="1"/>
        <c:majorTickMark val="out"/>
        <c:minorTickMark val="none"/>
        <c:tickLblPos val="nextTo"/>
        <c:crossAx val="459768576"/>
        <c:crosses val="autoZero"/>
        <c:crossBetween val="midCat"/>
      </c:valAx>
    </c:plotArea>
    <c:legend>
      <c:legendPos val="r"/>
      <c:layout/>
      <c:overlay val="0"/>
    </c:legend>
    <c:plotVisOnly val="1"/>
    <c:dispBlanksAs val="zero"/>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Male</a:t>
            </a:r>
          </a:p>
        </c:rich>
      </c:tx>
      <c:layout>
        <c:manualLayout>
          <c:xMode val="edge"/>
          <c:yMode val="edge"/>
          <c:x val="0.33084711286089241"/>
          <c:y val="2.7777777777777776E-2"/>
        </c:manualLayout>
      </c:layout>
      <c:overlay val="0"/>
    </c:title>
    <c:autoTitleDeleted val="0"/>
    <c:plotArea>
      <c:layout/>
      <c:barChart>
        <c:barDir val="col"/>
        <c:grouping val="percentStacked"/>
        <c:varyColors val="0"/>
        <c:ser>
          <c:idx val="0"/>
          <c:order val="0"/>
          <c:tx>
            <c:strRef>
              <c:f>'Sectoral employ by sex'!$A$6</c:f>
              <c:strCache>
                <c:ptCount val="1"/>
                <c:pt idx="0">
                  <c:v>Agriculture</c:v>
                </c:pt>
              </c:strCache>
            </c:strRef>
          </c:tx>
          <c:spPr>
            <a:solidFill>
              <a:schemeClr val="accent1"/>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sex'!$B$6:$F$6</c:f>
              <c:numCache>
                <c:formatCode>General</c:formatCode>
                <c:ptCount val="5"/>
                <c:pt idx="0">
                  <c:v>33.700000000000003</c:v>
                </c:pt>
                <c:pt idx="1">
                  <c:v>43.1</c:v>
                </c:pt>
                <c:pt idx="2">
                  <c:v>39.400000000000006</c:v>
                </c:pt>
                <c:pt idx="3">
                  <c:v>35.1</c:v>
                </c:pt>
                <c:pt idx="4">
                  <c:v>30.8</c:v>
                </c:pt>
              </c:numCache>
            </c:numRef>
          </c:val>
        </c:ser>
        <c:ser>
          <c:idx val="1"/>
          <c:order val="1"/>
          <c:tx>
            <c:strRef>
              <c:f>'Sectoral employ by sex'!$A$7</c:f>
              <c:strCache>
                <c:ptCount val="1"/>
                <c:pt idx="0">
                  <c:v>Mining and utilities</c:v>
                </c:pt>
              </c:strCache>
            </c:strRef>
          </c:tx>
          <c:spPr>
            <a:solidFill>
              <a:schemeClr val="tx1"/>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sex'!$B$7:$F$7</c:f>
              <c:numCache>
                <c:formatCode>General</c:formatCode>
                <c:ptCount val="5"/>
                <c:pt idx="0">
                  <c:v>3.7</c:v>
                </c:pt>
                <c:pt idx="1">
                  <c:v>3.5000000000000004</c:v>
                </c:pt>
                <c:pt idx="2">
                  <c:v>3.3000000000000003</c:v>
                </c:pt>
                <c:pt idx="3">
                  <c:v>3.6</c:v>
                </c:pt>
                <c:pt idx="4">
                  <c:v>3.5000000000000004</c:v>
                </c:pt>
              </c:numCache>
            </c:numRef>
          </c:val>
        </c:ser>
        <c:ser>
          <c:idx val="2"/>
          <c:order val="2"/>
          <c:tx>
            <c:strRef>
              <c:f>'Sectoral employ by sex'!$A$8</c:f>
              <c:strCache>
                <c:ptCount val="1"/>
                <c:pt idx="0">
                  <c:v>Manufacturing</c:v>
                </c:pt>
              </c:strCache>
            </c:strRef>
          </c:tx>
          <c:spPr>
            <a:solidFill>
              <a:schemeClr val="accent4"/>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sex'!$B$8:$F$8</c:f>
              <c:numCache>
                <c:formatCode>General</c:formatCode>
                <c:ptCount val="5"/>
                <c:pt idx="0">
                  <c:v>10.4</c:v>
                </c:pt>
                <c:pt idx="1">
                  <c:v>8</c:v>
                </c:pt>
                <c:pt idx="2">
                  <c:v>7.6000000000000005</c:v>
                </c:pt>
                <c:pt idx="3">
                  <c:v>7.8000000000000007</c:v>
                </c:pt>
                <c:pt idx="4">
                  <c:v>5.6000000000000005</c:v>
                </c:pt>
              </c:numCache>
            </c:numRef>
          </c:val>
        </c:ser>
        <c:ser>
          <c:idx val="3"/>
          <c:order val="3"/>
          <c:tx>
            <c:strRef>
              <c:f>'Sectoral employ by sex'!$A$9</c:f>
              <c:strCache>
                <c:ptCount val="1"/>
                <c:pt idx="0">
                  <c:v>Construction</c:v>
                </c:pt>
              </c:strCache>
            </c:strRef>
          </c:tx>
          <c:spPr>
            <a:solidFill>
              <a:schemeClr val="accent5">
                <a:lumMod val="50000"/>
              </a:schemeClr>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sex'!$B$9:$F$9</c:f>
              <c:numCache>
                <c:formatCode>General</c:formatCode>
                <c:ptCount val="5"/>
                <c:pt idx="0">
                  <c:v>11.5</c:v>
                </c:pt>
                <c:pt idx="1">
                  <c:v>8.7000000000000011</c:v>
                </c:pt>
                <c:pt idx="2">
                  <c:v>12.200000000000001</c:v>
                </c:pt>
                <c:pt idx="3">
                  <c:v>17.8</c:v>
                </c:pt>
                <c:pt idx="4">
                  <c:v>17.900000000000002</c:v>
                </c:pt>
              </c:numCache>
            </c:numRef>
          </c:val>
        </c:ser>
        <c:ser>
          <c:idx val="4"/>
          <c:order val="4"/>
          <c:tx>
            <c:strRef>
              <c:f>'Sectoral employ by sex'!$A$10</c:f>
              <c:strCache>
                <c:ptCount val="1"/>
                <c:pt idx="0">
                  <c:v>Wholesale, retail, hotels</c:v>
                </c:pt>
              </c:strCache>
            </c:strRef>
          </c:tx>
          <c:spPr>
            <a:solidFill>
              <a:schemeClr val="accent2"/>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sex'!$B$10:$F$10</c:f>
              <c:numCache>
                <c:formatCode>General</c:formatCode>
                <c:ptCount val="5"/>
                <c:pt idx="0">
                  <c:v>14.100000000000001</c:v>
                </c:pt>
                <c:pt idx="1">
                  <c:v>13.200000000000001</c:v>
                </c:pt>
                <c:pt idx="2">
                  <c:v>14.4</c:v>
                </c:pt>
                <c:pt idx="3">
                  <c:v>13.700000000000001</c:v>
                </c:pt>
                <c:pt idx="4">
                  <c:v>16.8</c:v>
                </c:pt>
              </c:numCache>
            </c:numRef>
          </c:val>
        </c:ser>
        <c:ser>
          <c:idx val="5"/>
          <c:order val="5"/>
          <c:tx>
            <c:strRef>
              <c:f>'Sectoral employ by sex'!$A$11</c:f>
              <c:strCache>
                <c:ptCount val="1"/>
                <c:pt idx="0">
                  <c:v>Transport, storage, comms</c:v>
                </c:pt>
              </c:strCache>
            </c:strRef>
          </c:tx>
          <c:spPr>
            <a:solidFill>
              <a:schemeClr val="bg1">
                <a:lumMod val="50000"/>
              </a:schemeClr>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sex'!$B$11:$F$11</c:f>
              <c:numCache>
                <c:formatCode>General</c:formatCode>
                <c:ptCount val="5"/>
                <c:pt idx="0">
                  <c:v>8.6</c:v>
                </c:pt>
                <c:pt idx="1">
                  <c:v>7.2</c:v>
                </c:pt>
                <c:pt idx="2">
                  <c:v>8.1</c:v>
                </c:pt>
                <c:pt idx="3">
                  <c:v>9.4</c:v>
                </c:pt>
                <c:pt idx="4">
                  <c:v>11.8</c:v>
                </c:pt>
              </c:numCache>
            </c:numRef>
          </c:val>
        </c:ser>
        <c:ser>
          <c:idx val="6"/>
          <c:order val="6"/>
          <c:tx>
            <c:strRef>
              <c:f>'Sectoral employ by sex'!$A$12</c:f>
              <c:strCache>
                <c:ptCount val="1"/>
                <c:pt idx="0">
                  <c:v>Other</c:v>
                </c:pt>
              </c:strCache>
            </c:strRef>
          </c:tx>
          <c:spPr>
            <a:solidFill>
              <a:schemeClr val="accent5"/>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sex'!$B$12:$F$12</c:f>
              <c:numCache>
                <c:formatCode>General</c:formatCode>
                <c:ptCount val="5"/>
                <c:pt idx="0">
                  <c:v>18.100000000000001</c:v>
                </c:pt>
                <c:pt idx="1">
                  <c:v>16.2</c:v>
                </c:pt>
                <c:pt idx="2">
                  <c:v>15.200000000000001</c:v>
                </c:pt>
                <c:pt idx="3">
                  <c:v>12.500000000000002</c:v>
                </c:pt>
                <c:pt idx="4">
                  <c:v>13.700000000000003</c:v>
                </c:pt>
              </c:numCache>
            </c:numRef>
          </c:val>
        </c:ser>
        <c:dLbls>
          <c:showLegendKey val="0"/>
          <c:showVal val="0"/>
          <c:showCatName val="0"/>
          <c:showSerName val="0"/>
          <c:showPercent val="0"/>
          <c:showBubbleSize val="0"/>
        </c:dLbls>
        <c:gapWidth val="150"/>
        <c:overlap val="100"/>
        <c:axId val="464177024"/>
        <c:axId val="464178560"/>
      </c:barChart>
      <c:catAx>
        <c:axId val="464177024"/>
        <c:scaling>
          <c:orientation val="minMax"/>
        </c:scaling>
        <c:delete val="0"/>
        <c:axPos val="b"/>
        <c:numFmt formatCode="General" sourceLinked="1"/>
        <c:majorTickMark val="out"/>
        <c:minorTickMark val="none"/>
        <c:tickLblPos val="nextTo"/>
        <c:crossAx val="464178560"/>
        <c:crosses val="autoZero"/>
        <c:auto val="1"/>
        <c:lblAlgn val="ctr"/>
        <c:lblOffset val="100"/>
        <c:noMultiLvlLbl val="0"/>
      </c:catAx>
      <c:valAx>
        <c:axId val="464178560"/>
        <c:scaling>
          <c:orientation val="minMax"/>
        </c:scaling>
        <c:delete val="0"/>
        <c:axPos val="l"/>
        <c:majorGridlines/>
        <c:numFmt formatCode="0%" sourceLinked="1"/>
        <c:majorTickMark val="out"/>
        <c:minorTickMark val="none"/>
        <c:tickLblPos val="nextTo"/>
        <c:crossAx val="464177024"/>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Female</a:t>
            </a:r>
          </a:p>
        </c:rich>
      </c:tx>
      <c:layout>
        <c:manualLayout>
          <c:xMode val="edge"/>
          <c:yMode val="edge"/>
          <c:x val="0.27175012014343275"/>
          <c:y val="2.7777777777777776E-2"/>
        </c:manualLayout>
      </c:layout>
      <c:overlay val="0"/>
    </c:title>
    <c:autoTitleDeleted val="0"/>
    <c:plotArea>
      <c:layout/>
      <c:barChart>
        <c:barDir val="col"/>
        <c:grouping val="percentStacked"/>
        <c:varyColors val="0"/>
        <c:ser>
          <c:idx val="0"/>
          <c:order val="0"/>
          <c:tx>
            <c:strRef>
              <c:f>'Sectoral employ by sex'!$A$6</c:f>
              <c:strCache>
                <c:ptCount val="1"/>
                <c:pt idx="0">
                  <c:v>Agriculture</c:v>
                </c:pt>
              </c:strCache>
            </c:strRef>
          </c:tx>
          <c:spPr>
            <a:solidFill>
              <a:schemeClr val="accent1"/>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sex'!$G$6:$K$6</c:f>
              <c:numCache>
                <c:formatCode>General</c:formatCode>
                <c:ptCount val="5"/>
                <c:pt idx="0">
                  <c:v>40.5</c:v>
                </c:pt>
                <c:pt idx="1">
                  <c:v>46.400000000000006</c:v>
                </c:pt>
                <c:pt idx="2">
                  <c:v>37.300000000000004</c:v>
                </c:pt>
                <c:pt idx="3">
                  <c:v>24.200000000000003</c:v>
                </c:pt>
                <c:pt idx="4">
                  <c:v>32.9</c:v>
                </c:pt>
              </c:numCache>
            </c:numRef>
          </c:val>
        </c:ser>
        <c:ser>
          <c:idx val="1"/>
          <c:order val="1"/>
          <c:tx>
            <c:strRef>
              <c:f>'Sectoral employ by sex'!$A$7</c:f>
              <c:strCache>
                <c:ptCount val="1"/>
                <c:pt idx="0">
                  <c:v>Mining and utilities</c:v>
                </c:pt>
              </c:strCache>
            </c:strRef>
          </c:tx>
          <c:spPr>
            <a:solidFill>
              <a:schemeClr val="tx1"/>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sex'!$G$7:$K$7</c:f>
              <c:numCache>
                <c:formatCode>General</c:formatCode>
                <c:ptCount val="5"/>
                <c:pt idx="0">
                  <c:v>1.1000000000000001</c:v>
                </c:pt>
                <c:pt idx="1">
                  <c:v>1.1000000000000001</c:v>
                </c:pt>
                <c:pt idx="2">
                  <c:v>1</c:v>
                </c:pt>
                <c:pt idx="3">
                  <c:v>0.9</c:v>
                </c:pt>
                <c:pt idx="4">
                  <c:v>1.1000000000000001</c:v>
                </c:pt>
              </c:numCache>
            </c:numRef>
          </c:val>
        </c:ser>
        <c:ser>
          <c:idx val="2"/>
          <c:order val="2"/>
          <c:tx>
            <c:strRef>
              <c:f>'Sectoral employ by sex'!$A$8</c:f>
              <c:strCache>
                <c:ptCount val="1"/>
                <c:pt idx="0">
                  <c:v>Manufacturing</c:v>
                </c:pt>
              </c:strCache>
            </c:strRef>
          </c:tx>
          <c:spPr>
            <a:solidFill>
              <a:schemeClr val="accent4"/>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sex'!$G$8:$K$8</c:f>
              <c:numCache>
                <c:formatCode>General</c:formatCode>
                <c:ptCount val="5"/>
                <c:pt idx="0">
                  <c:v>12.100000000000001</c:v>
                </c:pt>
                <c:pt idx="1">
                  <c:v>10.5</c:v>
                </c:pt>
                <c:pt idx="2">
                  <c:v>8.3000000000000007</c:v>
                </c:pt>
                <c:pt idx="3">
                  <c:v>12.3</c:v>
                </c:pt>
                <c:pt idx="4">
                  <c:v>8.8000000000000007</c:v>
                </c:pt>
              </c:numCache>
            </c:numRef>
          </c:val>
        </c:ser>
        <c:ser>
          <c:idx val="3"/>
          <c:order val="3"/>
          <c:tx>
            <c:strRef>
              <c:f>'Sectoral employ by sex'!$A$9</c:f>
              <c:strCache>
                <c:ptCount val="1"/>
                <c:pt idx="0">
                  <c:v>Construction</c:v>
                </c:pt>
              </c:strCache>
            </c:strRef>
          </c:tx>
          <c:spPr>
            <a:solidFill>
              <a:schemeClr val="accent5">
                <a:lumMod val="50000"/>
              </a:schemeClr>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sex'!$G$9:$K$9</c:f>
              <c:numCache>
                <c:formatCode>General</c:formatCode>
                <c:ptCount val="5"/>
                <c:pt idx="0">
                  <c:v>1.1000000000000001</c:v>
                </c:pt>
                <c:pt idx="1">
                  <c:v>0.9</c:v>
                </c:pt>
                <c:pt idx="2">
                  <c:v>0.9</c:v>
                </c:pt>
                <c:pt idx="3">
                  <c:v>1.3</c:v>
                </c:pt>
                <c:pt idx="4">
                  <c:v>1.1000000000000001</c:v>
                </c:pt>
              </c:numCache>
            </c:numRef>
          </c:val>
        </c:ser>
        <c:ser>
          <c:idx val="4"/>
          <c:order val="4"/>
          <c:tx>
            <c:strRef>
              <c:f>'Sectoral employ by sex'!$A$10</c:f>
              <c:strCache>
                <c:ptCount val="1"/>
                <c:pt idx="0">
                  <c:v>Wholesale, retail, hotels</c:v>
                </c:pt>
              </c:strCache>
            </c:strRef>
          </c:tx>
          <c:spPr>
            <a:solidFill>
              <a:schemeClr val="accent2"/>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sex'!$G$10:$K$10</c:f>
              <c:numCache>
                <c:formatCode>General</c:formatCode>
                <c:ptCount val="5"/>
                <c:pt idx="0">
                  <c:v>16.8</c:v>
                </c:pt>
                <c:pt idx="1">
                  <c:v>15.9</c:v>
                </c:pt>
                <c:pt idx="2">
                  <c:v>20.3</c:v>
                </c:pt>
                <c:pt idx="3">
                  <c:v>24.2</c:v>
                </c:pt>
                <c:pt idx="4">
                  <c:v>22.900000000000002</c:v>
                </c:pt>
              </c:numCache>
            </c:numRef>
          </c:val>
        </c:ser>
        <c:ser>
          <c:idx val="5"/>
          <c:order val="5"/>
          <c:tx>
            <c:strRef>
              <c:f>'Sectoral employ by sex'!$A$11</c:f>
              <c:strCache>
                <c:ptCount val="1"/>
                <c:pt idx="0">
                  <c:v>Transport, storage, comms</c:v>
                </c:pt>
              </c:strCache>
            </c:strRef>
          </c:tx>
          <c:spPr>
            <a:solidFill>
              <a:schemeClr val="bg1">
                <a:lumMod val="50000"/>
              </a:schemeClr>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sex'!$G$11:$K$11</c:f>
              <c:numCache>
                <c:formatCode>General</c:formatCode>
                <c:ptCount val="5"/>
                <c:pt idx="0">
                  <c:v>1.8</c:v>
                </c:pt>
                <c:pt idx="1">
                  <c:v>1.6</c:v>
                </c:pt>
                <c:pt idx="2">
                  <c:v>2.2000000000000002</c:v>
                </c:pt>
                <c:pt idx="3">
                  <c:v>2.7</c:v>
                </c:pt>
                <c:pt idx="4">
                  <c:v>1.4000000000000001</c:v>
                </c:pt>
              </c:numCache>
            </c:numRef>
          </c:val>
        </c:ser>
        <c:ser>
          <c:idx val="6"/>
          <c:order val="6"/>
          <c:tx>
            <c:strRef>
              <c:f>'Sectoral employ by sex'!$A$12</c:f>
              <c:strCache>
                <c:ptCount val="1"/>
                <c:pt idx="0">
                  <c:v>Other</c:v>
                </c:pt>
              </c:strCache>
            </c:strRef>
          </c:tx>
          <c:spPr>
            <a:solidFill>
              <a:schemeClr val="accent5"/>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sex'!$G$12:$K$12</c:f>
              <c:numCache>
                <c:formatCode>General</c:formatCode>
                <c:ptCount val="5"/>
                <c:pt idx="0">
                  <c:v>26.700000000000006</c:v>
                </c:pt>
                <c:pt idx="1">
                  <c:v>23.5</c:v>
                </c:pt>
                <c:pt idx="2">
                  <c:v>29.900000000000006</c:v>
                </c:pt>
                <c:pt idx="3">
                  <c:v>34.4</c:v>
                </c:pt>
                <c:pt idx="4">
                  <c:v>31.700000000000003</c:v>
                </c:pt>
              </c:numCache>
            </c:numRef>
          </c:val>
        </c:ser>
        <c:dLbls>
          <c:showLegendKey val="0"/>
          <c:showVal val="0"/>
          <c:showCatName val="0"/>
          <c:showSerName val="0"/>
          <c:showPercent val="0"/>
          <c:showBubbleSize val="0"/>
        </c:dLbls>
        <c:gapWidth val="150"/>
        <c:overlap val="100"/>
        <c:axId val="464433536"/>
        <c:axId val="464435072"/>
      </c:barChart>
      <c:catAx>
        <c:axId val="464433536"/>
        <c:scaling>
          <c:orientation val="minMax"/>
        </c:scaling>
        <c:delete val="0"/>
        <c:axPos val="b"/>
        <c:numFmt formatCode="General" sourceLinked="1"/>
        <c:majorTickMark val="out"/>
        <c:minorTickMark val="none"/>
        <c:tickLblPos val="nextTo"/>
        <c:crossAx val="464435072"/>
        <c:crosses val="autoZero"/>
        <c:auto val="1"/>
        <c:lblAlgn val="ctr"/>
        <c:lblOffset val="100"/>
        <c:noMultiLvlLbl val="0"/>
      </c:catAx>
      <c:valAx>
        <c:axId val="464435072"/>
        <c:scaling>
          <c:orientation val="minMax"/>
        </c:scaling>
        <c:delete val="1"/>
        <c:axPos val="l"/>
        <c:majorGridlines/>
        <c:numFmt formatCode="0%" sourceLinked="1"/>
        <c:majorTickMark val="out"/>
        <c:minorTickMark val="none"/>
        <c:tickLblPos val="nextTo"/>
        <c:crossAx val="464433536"/>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Male</a:t>
            </a:r>
          </a:p>
        </c:rich>
      </c:tx>
      <c:layout>
        <c:manualLayout>
          <c:xMode val="edge"/>
          <c:yMode val="edge"/>
          <c:x val="0.53454986208218025"/>
          <c:y val="2.7777777777777776E-2"/>
        </c:manualLayout>
      </c:layout>
      <c:overlay val="0"/>
    </c:title>
    <c:autoTitleDeleted val="0"/>
    <c:plotArea>
      <c:layout/>
      <c:barChart>
        <c:barDir val="col"/>
        <c:grouping val="percentStacked"/>
        <c:varyColors val="0"/>
        <c:ser>
          <c:idx val="0"/>
          <c:order val="0"/>
          <c:tx>
            <c:strRef>
              <c:f>'Emp by sex (ILO)'!$C$6</c:f>
              <c:strCache>
                <c:ptCount val="1"/>
                <c:pt idx="0">
                  <c:v>Agriculture</c:v>
                </c:pt>
              </c:strCache>
            </c:strRef>
          </c:tx>
          <c:spPr>
            <a:solidFill>
              <a:srgbClr val="006C67"/>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(ILO)'!$C$7:$C$11</c:f>
              <c:numCache>
                <c:formatCode>0.0</c:formatCode>
                <c:ptCount val="5"/>
                <c:pt idx="0">
                  <c:v>34.080741882324219</c:v>
                </c:pt>
                <c:pt idx="1">
                  <c:v>51.696910858154297</c:v>
                </c:pt>
                <c:pt idx="2">
                  <c:v>39.296394348144531</c:v>
                </c:pt>
                <c:pt idx="3">
                  <c:v>32.320320129394531</c:v>
                </c:pt>
                <c:pt idx="4">
                  <c:v>31.043720245361328</c:v>
                </c:pt>
              </c:numCache>
            </c:numRef>
          </c:val>
        </c:ser>
        <c:ser>
          <c:idx val="1"/>
          <c:order val="1"/>
          <c:tx>
            <c:strRef>
              <c:f>'Emp by sex (ILO)'!$D$6</c:f>
              <c:strCache>
                <c:ptCount val="1"/>
                <c:pt idx="0">
                  <c:v>Industry</c:v>
                </c:pt>
              </c:strCache>
            </c:strRef>
          </c:tx>
          <c:spPr>
            <a:solidFill>
              <a:srgbClr val="E0E0E0"/>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(ILO)'!$D$7:$D$11</c:f>
              <c:numCache>
                <c:formatCode>0.0</c:formatCode>
                <c:ptCount val="5"/>
                <c:pt idx="0">
                  <c:v>32.982650756835938</c:v>
                </c:pt>
                <c:pt idx="1">
                  <c:v>12.994095802307129</c:v>
                </c:pt>
                <c:pt idx="2">
                  <c:v>22.987104415893555</c:v>
                </c:pt>
                <c:pt idx="3">
                  <c:v>25.917293548583984</c:v>
                </c:pt>
                <c:pt idx="4">
                  <c:v>26.804239273071289</c:v>
                </c:pt>
              </c:numCache>
            </c:numRef>
          </c:val>
        </c:ser>
        <c:ser>
          <c:idx val="2"/>
          <c:order val="2"/>
          <c:tx>
            <c:strRef>
              <c:f>'Emp by sex (ILO)'!$E$6</c:f>
              <c:strCache>
                <c:ptCount val="1"/>
                <c:pt idx="0">
                  <c:v>Services</c:v>
                </c:pt>
              </c:strCache>
            </c:strRef>
          </c:tx>
          <c:spPr>
            <a:solidFill>
              <a:srgbClr val="F7941E"/>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(ILO)'!$E$7:$E$11</c:f>
              <c:numCache>
                <c:formatCode>0.0</c:formatCode>
                <c:ptCount val="5"/>
                <c:pt idx="0">
                  <c:v>32.936607360839844</c:v>
                </c:pt>
                <c:pt idx="1">
                  <c:v>35.308990478515625</c:v>
                </c:pt>
                <c:pt idx="2">
                  <c:v>37.716499328613281</c:v>
                </c:pt>
                <c:pt idx="3">
                  <c:v>41.762382507324219</c:v>
                </c:pt>
                <c:pt idx="4">
                  <c:v>42.152034759521484</c:v>
                </c:pt>
              </c:numCache>
            </c:numRef>
          </c:val>
        </c:ser>
        <c:dLbls>
          <c:showLegendKey val="0"/>
          <c:showVal val="0"/>
          <c:showCatName val="0"/>
          <c:showSerName val="0"/>
          <c:showPercent val="0"/>
          <c:showBubbleSize val="0"/>
        </c:dLbls>
        <c:gapWidth val="150"/>
        <c:overlap val="100"/>
        <c:axId val="424768640"/>
        <c:axId val="424770176"/>
      </c:barChart>
      <c:catAx>
        <c:axId val="424768640"/>
        <c:scaling>
          <c:orientation val="minMax"/>
        </c:scaling>
        <c:delete val="0"/>
        <c:axPos val="b"/>
        <c:numFmt formatCode="0" sourceLinked="1"/>
        <c:majorTickMark val="out"/>
        <c:minorTickMark val="none"/>
        <c:tickLblPos val="nextTo"/>
        <c:crossAx val="424770176"/>
        <c:crosses val="autoZero"/>
        <c:auto val="1"/>
        <c:lblAlgn val="ctr"/>
        <c:lblOffset val="100"/>
        <c:noMultiLvlLbl val="0"/>
      </c:catAx>
      <c:valAx>
        <c:axId val="424770176"/>
        <c:scaling>
          <c:orientation val="minMax"/>
        </c:scaling>
        <c:delete val="0"/>
        <c:axPos val="l"/>
        <c:majorGridlines/>
        <c:title>
          <c:tx>
            <c:rich>
              <a:bodyPr rot="-5400000" vert="horz"/>
              <a:lstStyle/>
              <a:p>
                <a:pPr>
                  <a:defRPr b="0"/>
                </a:pPr>
                <a:r>
                  <a:rPr lang="en-US" b="0"/>
                  <a:t>Percent of workforce</a:t>
                </a:r>
              </a:p>
            </c:rich>
          </c:tx>
          <c:layout/>
          <c:overlay val="0"/>
        </c:title>
        <c:numFmt formatCode="0%" sourceLinked="1"/>
        <c:majorTickMark val="out"/>
        <c:minorTickMark val="none"/>
        <c:tickLblPos val="nextTo"/>
        <c:crossAx val="424768640"/>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Female</a:t>
            </a:r>
          </a:p>
        </c:rich>
      </c:tx>
      <c:layout>
        <c:manualLayout>
          <c:xMode val="edge"/>
          <c:yMode val="edge"/>
          <c:x val="0.26298095716758807"/>
          <c:y val="3.2407407407407406E-2"/>
        </c:manualLayout>
      </c:layout>
      <c:overlay val="0"/>
    </c:title>
    <c:autoTitleDeleted val="0"/>
    <c:plotArea>
      <c:layout/>
      <c:barChart>
        <c:barDir val="col"/>
        <c:grouping val="percentStacked"/>
        <c:varyColors val="0"/>
        <c:ser>
          <c:idx val="0"/>
          <c:order val="0"/>
          <c:tx>
            <c:strRef>
              <c:f>'Emp by sex (ILO)'!$G$6</c:f>
              <c:strCache>
                <c:ptCount val="1"/>
                <c:pt idx="0">
                  <c:v>Agriculture</c:v>
                </c:pt>
              </c:strCache>
            </c:strRef>
          </c:tx>
          <c:spPr>
            <a:solidFill>
              <a:srgbClr val="006C67"/>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(ILO)'!$G$7:$G$11</c:f>
              <c:numCache>
                <c:formatCode>0.0</c:formatCode>
                <c:ptCount val="5"/>
                <c:pt idx="0">
                  <c:v>37.209197998046875</c:v>
                </c:pt>
                <c:pt idx="1">
                  <c:v>54.731460571289063</c:v>
                </c:pt>
                <c:pt idx="2">
                  <c:v>37.400074005126953</c:v>
                </c:pt>
                <c:pt idx="3">
                  <c:v>33.8062744140625</c:v>
                </c:pt>
                <c:pt idx="4">
                  <c:v>32.606090545654297</c:v>
                </c:pt>
              </c:numCache>
            </c:numRef>
          </c:val>
        </c:ser>
        <c:ser>
          <c:idx val="1"/>
          <c:order val="1"/>
          <c:tx>
            <c:strRef>
              <c:f>'Emp by sex (ILO)'!$H$6</c:f>
              <c:strCache>
                <c:ptCount val="1"/>
                <c:pt idx="0">
                  <c:v>Industry</c:v>
                </c:pt>
              </c:strCache>
            </c:strRef>
          </c:tx>
          <c:spPr>
            <a:solidFill>
              <a:srgbClr val="E0E0E0"/>
            </a:solidFill>
            <a:ln>
              <a:noFill/>
            </a:ln>
          </c:spPr>
          <c:invertIfNegative val="0"/>
          <c:cat>
            <c:numRef>
              <c:f>'Emp by sex (ILO)'!$A$7:$A$11</c:f>
              <c:numCache>
                <c:formatCode>0</c:formatCode>
                <c:ptCount val="5"/>
                <c:pt idx="0">
                  <c:v>1991</c:v>
                </c:pt>
                <c:pt idx="1">
                  <c:v>2000</c:v>
                </c:pt>
                <c:pt idx="2">
                  <c:v>2005</c:v>
                </c:pt>
                <c:pt idx="3">
                  <c:v>2010</c:v>
                </c:pt>
                <c:pt idx="4">
                  <c:v>2012</c:v>
                </c:pt>
              </c:numCache>
            </c:numRef>
          </c:cat>
          <c:val>
            <c:numRef>
              <c:f>'Emp by sex (ILO)'!$H$7:$H$11</c:f>
              <c:numCache>
                <c:formatCode>0.0</c:formatCode>
                <c:ptCount val="5"/>
                <c:pt idx="0">
                  <c:v>18.706455230712891</c:v>
                </c:pt>
                <c:pt idx="1">
                  <c:v>7.3068628311157227</c:v>
                </c:pt>
                <c:pt idx="2">
                  <c:v>10.311751365661621</c:v>
                </c:pt>
                <c:pt idx="3">
                  <c:v>14.631791114807129</c:v>
                </c:pt>
                <c:pt idx="4">
                  <c:v>15.185328483581543</c:v>
                </c:pt>
              </c:numCache>
            </c:numRef>
          </c:val>
        </c:ser>
        <c:ser>
          <c:idx val="2"/>
          <c:order val="2"/>
          <c:tx>
            <c:strRef>
              <c:f>'Emp by sex (ILO)'!$I$6</c:f>
              <c:strCache>
                <c:ptCount val="1"/>
                <c:pt idx="0">
                  <c:v>Services</c:v>
                </c:pt>
              </c:strCache>
            </c:strRef>
          </c:tx>
          <c:spPr>
            <a:solidFill>
              <a:srgbClr val="F7941E"/>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(ILO)'!$I$7:$I$11</c:f>
              <c:numCache>
                <c:formatCode>0.0</c:formatCode>
                <c:ptCount val="5"/>
                <c:pt idx="0">
                  <c:v>44.084342956542969</c:v>
                </c:pt>
                <c:pt idx="1">
                  <c:v>37.961669921875</c:v>
                </c:pt>
                <c:pt idx="2">
                  <c:v>52.288166046142578</c:v>
                </c:pt>
                <c:pt idx="3">
                  <c:v>51.561931610107422</c:v>
                </c:pt>
                <c:pt idx="4">
                  <c:v>52.208580017089844</c:v>
                </c:pt>
              </c:numCache>
            </c:numRef>
          </c:val>
        </c:ser>
        <c:dLbls>
          <c:showLegendKey val="0"/>
          <c:showVal val="0"/>
          <c:showCatName val="0"/>
          <c:showSerName val="0"/>
          <c:showPercent val="0"/>
          <c:showBubbleSize val="0"/>
        </c:dLbls>
        <c:gapWidth val="150"/>
        <c:overlap val="100"/>
        <c:axId val="425501824"/>
        <c:axId val="425547648"/>
      </c:barChart>
      <c:catAx>
        <c:axId val="425501824"/>
        <c:scaling>
          <c:orientation val="minMax"/>
        </c:scaling>
        <c:delete val="0"/>
        <c:axPos val="b"/>
        <c:numFmt formatCode="0" sourceLinked="1"/>
        <c:majorTickMark val="out"/>
        <c:minorTickMark val="none"/>
        <c:tickLblPos val="nextTo"/>
        <c:crossAx val="425547648"/>
        <c:crosses val="autoZero"/>
        <c:auto val="1"/>
        <c:lblAlgn val="ctr"/>
        <c:lblOffset val="100"/>
        <c:noMultiLvlLbl val="0"/>
      </c:catAx>
      <c:valAx>
        <c:axId val="425547648"/>
        <c:scaling>
          <c:orientation val="minMax"/>
        </c:scaling>
        <c:delete val="1"/>
        <c:axPos val="l"/>
        <c:majorGridlines/>
        <c:numFmt formatCode="0%" sourceLinked="1"/>
        <c:majorTickMark val="out"/>
        <c:minorTickMark val="none"/>
        <c:tickLblPos val="nextTo"/>
        <c:crossAx val="425501824"/>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Agriculture</a:t>
            </a:r>
          </a:p>
        </c:rich>
      </c:tx>
      <c:layout>
        <c:manualLayout>
          <c:xMode val="edge"/>
          <c:yMode val="edge"/>
          <c:x val="0.43303974358974356"/>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(ILO)'!$C$36:$C$40</c:f>
              <c:numCache>
                <c:formatCode>0%</c:formatCode>
                <c:ptCount val="5"/>
                <c:pt idx="0">
                  <c:v>0.52398225829502476</c:v>
                </c:pt>
                <c:pt idx="1">
                  <c:v>0.54347710311960173</c:v>
                </c:pt>
                <c:pt idx="2">
                  <c:v>0.58844136631157606</c:v>
                </c:pt>
                <c:pt idx="3">
                  <c:v>0.56811734412507831</c:v>
                </c:pt>
                <c:pt idx="4">
                  <c:v>0.56704816495185961</c:v>
                </c:pt>
              </c:numCache>
            </c:numRef>
          </c:val>
        </c:ser>
        <c:ser>
          <c:idx val="1"/>
          <c:order val="1"/>
          <c:tx>
            <c:v>Female</c:v>
          </c:tx>
          <c:spPr>
            <a:solidFill>
              <a:srgbClr val="F7941E"/>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(ILO)'!$D$36:$D$40</c:f>
              <c:numCache>
                <c:formatCode>0%</c:formatCode>
                <c:ptCount val="5"/>
                <c:pt idx="0">
                  <c:v>0.47601774170497524</c:v>
                </c:pt>
                <c:pt idx="1">
                  <c:v>0.45652318949852078</c:v>
                </c:pt>
                <c:pt idx="2">
                  <c:v>0.41155875971286093</c:v>
                </c:pt>
                <c:pt idx="3">
                  <c:v>0.43188252169374225</c:v>
                </c:pt>
                <c:pt idx="4">
                  <c:v>0.43295183504814028</c:v>
                </c:pt>
              </c:numCache>
            </c:numRef>
          </c:val>
        </c:ser>
        <c:dLbls>
          <c:showLegendKey val="0"/>
          <c:showVal val="0"/>
          <c:showCatName val="0"/>
          <c:showSerName val="0"/>
          <c:showPercent val="0"/>
          <c:showBubbleSize val="0"/>
        </c:dLbls>
        <c:gapWidth val="150"/>
        <c:axId val="425602432"/>
        <c:axId val="426595456"/>
      </c:barChart>
      <c:catAx>
        <c:axId val="425602432"/>
        <c:scaling>
          <c:orientation val="minMax"/>
        </c:scaling>
        <c:delete val="0"/>
        <c:axPos val="b"/>
        <c:numFmt formatCode="General" sourceLinked="1"/>
        <c:majorTickMark val="out"/>
        <c:minorTickMark val="none"/>
        <c:tickLblPos val="nextTo"/>
        <c:crossAx val="426595456"/>
        <c:crosses val="autoZero"/>
        <c:auto val="1"/>
        <c:lblAlgn val="ctr"/>
        <c:lblOffset val="100"/>
        <c:noMultiLvlLbl val="0"/>
      </c:catAx>
      <c:valAx>
        <c:axId val="426595456"/>
        <c:scaling>
          <c:orientation val="minMax"/>
          <c:max val="1"/>
        </c:scaling>
        <c:delete val="0"/>
        <c:axPos val="l"/>
        <c:majorGridlines/>
        <c:numFmt formatCode="0%" sourceLinked="1"/>
        <c:majorTickMark val="out"/>
        <c:minorTickMark val="none"/>
        <c:tickLblPos val="nextTo"/>
        <c:crossAx val="425602432"/>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Industry</a:t>
            </a:r>
          </a:p>
        </c:rich>
      </c:tx>
      <c:layout>
        <c:manualLayout>
          <c:xMode val="edge"/>
          <c:yMode val="edge"/>
          <c:x val="0.38402339181286549"/>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(ILO)'!$E$36:$E$40</c:f>
              <c:numCache>
                <c:formatCode>0%</c:formatCode>
                <c:ptCount val="5"/>
                <c:pt idx="0">
                  <c:v>0.67938321866184825</c:v>
                </c:pt>
                <c:pt idx="1">
                  <c:v>0.69148492853087129</c:v>
                </c:pt>
                <c:pt idx="2">
                  <c:v>0.75207591672267704</c:v>
                </c:pt>
                <c:pt idx="3">
                  <c:v>0.70906321242311365</c:v>
                </c:pt>
                <c:pt idx="4">
                  <c:v>0.70830185187591999</c:v>
                </c:pt>
              </c:numCache>
            </c:numRef>
          </c:val>
        </c:ser>
        <c:ser>
          <c:idx val="1"/>
          <c:order val="1"/>
          <c:tx>
            <c:v>Female</c:v>
          </c:tx>
          <c:spPr>
            <a:solidFill>
              <a:srgbClr val="F7941E"/>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(ILO)'!$F$36:$F$40</c:f>
              <c:numCache>
                <c:formatCode>0%</c:formatCode>
                <c:ptCount val="5"/>
                <c:pt idx="0">
                  <c:v>0.32061678133815169</c:v>
                </c:pt>
                <c:pt idx="1">
                  <c:v>0.30851526896585779</c:v>
                </c:pt>
                <c:pt idx="2">
                  <c:v>0.24792416588169566</c:v>
                </c:pt>
                <c:pt idx="3">
                  <c:v>0.29093678757688635</c:v>
                </c:pt>
                <c:pt idx="4">
                  <c:v>0.29169814812408018</c:v>
                </c:pt>
              </c:numCache>
            </c:numRef>
          </c:val>
        </c:ser>
        <c:dLbls>
          <c:showLegendKey val="0"/>
          <c:showVal val="0"/>
          <c:showCatName val="0"/>
          <c:showSerName val="0"/>
          <c:showPercent val="0"/>
          <c:showBubbleSize val="0"/>
        </c:dLbls>
        <c:gapWidth val="150"/>
        <c:axId val="428767104"/>
        <c:axId val="433498368"/>
      </c:barChart>
      <c:catAx>
        <c:axId val="428767104"/>
        <c:scaling>
          <c:orientation val="minMax"/>
        </c:scaling>
        <c:delete val="0"/>
        <c:axPos val="b"/>
        <c:numFmt formatCode="General" sourceLinked="1"/>
        <c:majorTickMark val="out"/>
        <c:minorTickMark val="none"/>
        <c:tickLblPos val="nextTo"/>
        <c:crossAx val="433498368"/>
        <c:crosses val="autoZero"/>
        <c:auto val="1"/>
        <c:lblAlgn val="ctr"/>
        <c:lblOffset val="100"/>
        <c:noMultiLvlLbl val="0"/>
      </c:catAx>
      <c:valAx>
        <c:axId val="433498368"/>
        <c:scaling>
          <c:orientation val="minMax"/>
          <c:max val="1"/>
        </c:scaling>
        <c:delete val="1"/>
        <c:axPos val="l"/>
        <c:majorGridlines/>
        <c:numFmt formatCode="0%" sourceLinked="1"/>
        <c:majorTickMark val="out"/>
        <c:minorTickMark val="none"/>
        <c:tickLblPos val="nextTo"/>
        <c:crossAx val="428767104"/>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Services</a:t>
            </a:r>
          </a:p>
        </c:rich>
      </c:tx>
      <c:layout>
        <c:manualLayout>
          <c:xMode val="edge"/>
          <c:yMode val="edge"/>
          <c:x val="0.28404773082942097"/>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(ILO)'!$G$36:$G$40</c:f>
              <c:numCache>
                <c:formatCode>0%</c:formatCode>
                <c:ptCount val="5"/>
                <c:pt idx="0">
                  <c:v>0.47310255108965416</c:v>
                </c:pt>
                <c:pt idx="1">
                  <c:v>0.53965394897380969</c:v>
                </c:pt>
                <c:pt idx="2">
                  <c:v>0.49534836295468948</c:v>
                </c:pt>
                <c:pt idx="3">
                  <c:v>0.52705787374000601</c:v>
                </c:pt>
                <c:pt idx="4">
                  <c:v>0.52621501844727625</c:v>
                </c:pt>
              </c:numCache>
            </c:numRef>
          </c:val>
        </c:ser>
        <c:ser>
          <c:idx val="1"/>
          <c:order val="1"/>
          <c:tx>
            <c:v>Female</c:v>
          </c:tx>
          <c:spPr>
            <a:solidFill>
              <a:srgbClr val="F7941E"/>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(ILO)'!$H$36:$H$40</c:f>
              <c:numCache>
                <c:formatCode>0%</c:formatCode>
                <c:ptCount val="5"/>
                <c:pt idx="0">
                  <c:v>0.52689744891034573</c:v>
                </c:pt>
                <c:pt idx="1">
                  <c:v>0.46034605102619036</c:v>
                </c:pt>
                <c:pt idx="2">
                  <c:v>0.50465163704531046</c:v>
                </c:pt>
                <c:pt idx="3">
                  <c:v>0.47294231893803573</c:v>
                </c:pt>
                <c:pt idx="4">
                  <c:v>0.47378498155272364</c:v>
                </c:pt>
              </c:numCache>
            </c:numRef>
          </c:val>
        </c:ser>
        <c:dLbls>
          <c:showLegendKey val="0"/>
          <c:showVal val="0"/>
          <c:showCatName val="0"/>
          <c:showSerName val="0"/>
          <c:showPercent val="0"/>
          <c:showBubbleSize val="0"/>
        </c:dLbls>
        <c:gapWidth val="150"/>
        <c:axId val="464245120"/>
        <c:axId val="464247040"/>
      </c:barChart>
      <c:catAx>
        <c:axId val="464245120"/>
        <c:scaling>
          <c:orientation val="minMax"/>
        </c:scaling>
        <c:delete val="0"/>
        <c:axPos val="b"/>
        <c:numFmt formatCode="General" sourceLinked="1"/>
        <c:majorTickMark val="out"/>
        <c:minorTickMark val="none"/>
        <c:tickLblPos val="nextTo"/>
        <c:crossAx val="464247040"/>
        <c:crosses val="autoZero"/>
        <c:auto val="1"/>
        <c:lblAlgn val="ctr"/>
        <c:lblOffset val="100"/>
        <c:noMultiLvlLbl val="0"/>
      </c:catAx>
      <c:valAx>
        <c:axId val="464247040"/>
        <c:scaling>
          <c:orientation val="minMax"/>
          <c:max val="1"/>
        </c:scaling>
        <c:delete val="1"/>
        <c:axPos val="l"/>
        <c:majorGridlines/>
        <c:numFmt formatCode="0%" sourceLinked="1"/>
        <c:majorTickMark val="out"/>
        <c:minorTickMark val="none"/>
        <c:tickLblPos val="nextTo"/>
        <c:crossAx val="464245120"/>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2000-04</a:t>
            </a:r>
          </a:p>
        </c:rich>
      </c:tx>
      <c:layout/>
      <c:overlay val="0"/>
    </c:title>
    <c:autoTitleDeleted val="0"/>
    <c:plotArea>
      <c:layout/>
      <c:bubbleChart>
        <c:varyColors val="0"/>
        <c:ser>
          <c:idx val="0"/>
          <c:order val="0"/>
          <c:tx>
            <c:strRef>
              <c:f>'Rel. prod. cf employment1'!$A$21</c:f>
              <c:strCache>
                <c:ptCount val="1"/>
                <c:pt idx="0">
                  <c:v>Agriculture</c:v>
                </c:pt>
              </c:strCache>
            </c:strRef>
          </c:tx>
          <c:spPr>
            <a:solidFill>
              <a:schemeClr val="accent1"/>
            </a:solidFill>
          </c:spPr>
          <c:invertIfNegative val="0"/>
          <c:xVal>
            <c:numRef>
              <c:f>'Rel. prod. cf employment1'!$B$21</c:f>
              <c:numCache>
                <c:formatCode>#,##0.0_ ;\-#,##0.0\ </c:formatCode>
                <c:ptCount val="1"/>
                <c:pt idx="0">
                  <c:v>-14.199996948242202</c:v>
                </c:pt>
              </c:numCache>
            </c:numRef>
          </c:xVal>
          <c:yVal>
            <c:numRef>
              <c:f>'Rel. prod. cf employment1'!$C$21</c:f>
              <c:numCache>
                <c:formatCode>_-* #,##0.0_-;\-* #,##0.0_-;_-* "-"_-;_-@_-</c:formatCode>
                <c:ptCount val="1"/>
                <c:pt idx="0">
                  <c:v>0.86111064303553331</c:v>
                </c:pt>
              </c:numCache>
            </c:numRef>
          </c:yVal>
          <c:bubbleSize>
            <c:numRef>
              <c:f>'Rel. prod. cf employment1'!$E$21</c:f>
              <c:numCache>
                <c:formatCode>_(* #,##0_);_(* \(#,##0\);_(* "-"_);_(@_)</c:formatCode>
                <c:ptCount val="1"/>
                <c:pt idx="0">
                  <c:v>774.05600993287101</c:v>
                </c:pt>
              </c:numCache>
            </c:numRef>
          </c:bubbleSize>
          <c:bubble3D val="1"/>
        </c:ser>
        <c:ser>
          <c:idx val="1"/>
          <c:order val="1"/>
          <c:tx>
            <c:strRef>
              <c:f>'Rel. prod. cf employment1'!$A$22</c:f>
              <c:strCache>
                <c:ptCount val="1"/>
                <c:pt idx="0">
                  <c:v>Industry</c:v>
                </c:pt>
              </c:strCache>
            </c:strRef>
          </c:tx>
          <c:spPr>
            <a:solidFill>
              <a:schemeClr val="accent2"/>
            </a:solidFill>
            <a:ln w="25400">
              <a:noFill/>
            </a:ln>
          </c:spPr>
          <c:invertIfNegative val="0"/>
          <c:xVal>
            <c:numRef>
              <c:f>'Rel. prod. cf employment1'!$B$22</c:f>
              <c:numCache>
                <c:formatCode>#,##0.0_ ;\-#,##0.0\ </c:formatCode>
                <c:ptCount val="1"/>
                <c:pt idx="0">
                  <c:v>7.1000003814697017</c:v>
                </c:pt>
              </c:numCache>
            </c:numRef>
          </c:xVal>
          <c:yVal>
            <c:numRef>
              <c:f>'Rel. prod. cf employment1'!$C$22</c:f>
              <c:numCache>
                <c:formatCode>_-* #,##0.0_-;\-* #,##0.0_-;_-* "-"_-;_-@_-</c:formatCode>
                <c:ptCount val="1"/>
                <c:pt idx="0">
                  <c:v>1.4183800187263647</c:v>
                </c:pt>
              </c:numCache>
            </c:numRef>
          </c:yVal>
          <c:bubbleSize>
            <c:numRef>
              <c:f>'Rel. prod. cf employment1'!$E$22</c:f>
              <c:numCache>
                <c:formatCode>_(* #,##0_);_(* \(#,##0\);_(* "-"_);_(@_)</c:formatCode>
                <c:ptCount val="1"/>
                <c:pt idx="0">
                  <c:v>350.21556647071731</c:v>
                </c:pt>
              </c:numCache>
            </c:numRef>
          </c:bubbleSize>
          <c:bubble3D val="1"/>
        </c:ser>
        <c:ser>
          <c:idx val="2"/>
          <c:order val="2"/>
          <c:tx>
            <c:strRef>
              <c:f>'Rel. prod. cf employment1'!$A$23</c:f>
              <c:strCache>
                <c:ptCount val="1"/>
                <c:pt idx="0">
                  <c:v>Services</c:v>
                </c:pt>
              </c:strCache>
            </c:strRef>
          </c:tx>
          <c:spPr>
            <a:solidFill>
              <a:schemeClr val="accent6"/>
            </a:solidFill>
            <a:ln w="25400">
              <a:noFill/>
            </a:ln>
          </c:spPr>
          <c:invertIfNegative val="0"/>
          <c:xVal>
            <c:numRef>
              <c:f>'Rel. prod. cf employment1'!$B$23</c:f>
              <c:numCache>
                <c:formatCode>#,##0.0_ ;\-#,##0.0\ </c:formatCode>
                <c:ptCount val="1"/>
                <c:pt idx="0">
                  <c:v>7</c:v>
                </c:pt>
              </c:numCache>
            </c:numRef>
          </c:xVal>
          <c:yVal>
            <c:numRef>
              <c:f>'Rel. prod. cf employment1'!$C$23</c:f>
              <c:numCache>
                <c:formatCode>_-* #,##0.0_-;\-* #,##0.0_-;_-* "-"_-;_-@_-</c:formatCode>
                <c:ptCount val="1"/>
                <c:pt idx="0">
                  <c:v>0.95492657014515381</c:v>
                </c:pt>
              </c:numCache>
            </c:numRef>
          </c:yVal>
          <c:bubbleSize>
            <c:numRef>
              <c:f>'Rel. prod. cf employment1'!$E$23</c:f>
              <c:numCache>
                <c:formatCode>_(* #,##0_);_(* \(#,##0\);_(* "-"_);_(@_)</c:formatCode>
                <c:ptCount val="1"/>
                <c:pt idx="0">
                  <c:v>865.58959155000002</c:v>
                </c:pt>
              </c:numCache>
            </c:numRef>
          </c:bubbleSize>
          <c:bubble3D val="1"/>
        </c:ser>
        <c:dLbls>
          <c:showLegendKey val="0"/>
          <c:showVal val="0"/>
          <c:showCatName val="0"/>
          <c:showSerName val="0"/>
          <c:showPercent val="0"/>
          <c:showBubbleSize val="0"/>
        </c:dLbls>
        <c:bubbleScale val="100"/>
        <c:showNegBubbles val="0"/>
        <c:axId val="370907008"/>
        <c:axId val="371143808"/>
      </c:bubbleChart>
      <c:valAx>
        <c:axId val="370907008"/>
        <c:scaling>
          <c:orientation val="minMax"/>
        </c:scaling>
        <c:delete val="0"/>
        <c:axPos val="b"/>
        <c:title>
          <c:tx>
            <c:rich>
              <a:bodyPr/>
              <a:lstStyle/>
              <a:p>
                <a:pPr>
                  <a:defRPr sz="800" b="0"/>
                </a:pPr>
                <a:r>
                  <a:rPr lang="en-US" sz="800" b="0"/>
                  <a:t>Percentage point change in share of total employment, 2000-04</a:t>
                </a:r>
              </a:p>
            </c:rich>
          </c:tx>
          <c:layout/>
          <c:overlay val="0"/>
        </c:title>
        <c:numFmt formatCode="#,##0.0_ ;\-#,##0.0\ " sourceLinked="1"/>
        <c:majorTickMark val="out"/>
        <c:minorTickMark val="none"/>
        <c:tickLblPos val="low"/>
        <c:crossAx val="371143808"/>
        <c:crosses val="autoZero"/>
        <c:crossBetween val="midCat"/>
      </c:valAx>
      <c:valAx>
        <c:axId val="371143808"/>
        <c:scaling>
          <c:orientation val="minMax"/>
        </c:scaling>
        <c:delete val="0"/>
        <c:axPos val="l"/>
        <c:majorGridlines/>
        <c:title>
          <c:tx>
            <c:rich>
              <a:bodyPr rot="-5400000" vert="horz"/>
              <a:lstStyle/>
              <a:p>
                <a:pPr>
                  <a:defRPr sz="800" b="0"/>
                </a:pPr>
                <a:r>
                  <a:rPr lang="en-US" sz="800" b="0"/>
                  <a:t>Relative productivity level, 2004</a:t>
                </a:r>
              </a:p>
            </c:rich>
          </c:tx>
          <c:layout/>
          <c:overlay val="0"/>
        </c:title>
        <c:numFmt formatCode="_-* #,##0.0_-;\-* #,##0.0_-;_-* &quot;-&quot;_-;_-@_-" sourceLinked="1"/>
        <c:majorTickMark val="out"/>
        <c:minorTickMark val="none"/>
        <c:tickLblPos val="low"/>
        <c:crossAx val="37090700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'Wages (ILO)'!$I$9</c:f>
              <c:strCache>
                <c:ptCount val="1"/>
                <c:pt idx="0">
                  <c:v>Teacher</c:v>
                </c:pt>
              </c:strCache>
            </c:strRef>
          </c:tx>
          <c:marker>
            <c:symbol val="none"/>
          </c:marker>
          <c:cat>
            <c:numRef>
              <c:f>'Wages (ILO)'!$J$8:$N$8</c:f>
              <c:numCache>
                <c:formatCode>General</c:formatCode>
                <c:ptCount val="5"/>
                <c:pt idx="0">
                  <c:v>1994</c:v>
                </c:pt>
                <c:pt idx="1">
                  <c:v>1998</c:v>
                </c:pt>
                <c:pt idx="2">
                  <c:v>1999</c:v>
                </c:pt>
                <c:pt idx="3">
                  <c:v>2001</c:v>
                </c:pt>
                <c:pt idx="4">
                  <c:v>2002</c:v>
                </c:pt>
              </c:numCache>
            </c:numRef>
          </c:cat>
          <c:val>
            <c:numRef>
              <c:f>'Wages (ILO)'!$J$9:$N$9</c:f>
              <c:numCache>
                <c:formatCode>General</c:formatCode>
                <c:ptCount val="5"/>
                <c:pt idx="0">
                  <c:v>0.77419354838709675</c:v>
                </c:pt>
                <c:pt idx="1">
                  <c:v>0.48888888888888887</c:v>
                </c:pt>
                <c:pt idx="2">
                  <c:v>0.44444444444444442</c:v>
                </c:pt>
                <c:pt idx="3">
                  <c:v>0.43333333333333335</c:v>
                </c:pt>
                <c:pt idx="4">
                  <c:v>0.4838709677419355</c:v>
                </c:pt>
              </c:numCache>
            </c:numRef>
          </c:val>
          <c:smooth val="0"/>
        </c:ser>
        <c:ser>
          <c:idx val="1"/>
          <c:order val="1"/>
          <c:tx>
            <c:strRef>
              <c:f>'Wages (ILO)'!$I$10</c:f>
              <c:strCache>
                <c:ptCount val="1"/>
                <c:pt idx="0">
                  <c:v>Plumber</c:v>
                </c:pt>
              </c:strCache>
            </c:strRef>
          </c:tx>
          <c:marker>
            <c:symbol val="none"/>
          </c:marker>
          <c:cat>
            <c:numRef>
              <c:f>'Wages (ILO)'!$J$8:$N$8</c:f>
              <c:numCache>
                <c:formatCode>General</c:formatCode>
                <c:ptCount val="5"/>
                <c:pt idx="0">
                  <c:v>1994</c:v>
                </c:pt>
                <c:pt idx="1">
                  <c:v>1998</c:v>
                </c:pt>
                <c:pt idx="2">
                  <c:v>1999</c:v>
                </c:pt>
                <c:pt idx="3">
                  <c:v>2001</c:v>
                </c:pt>
                <c:pt idx="4">
                  <c:v>2002</c:v>
                </c:pt>
              </c:numCache>
            </c:numRef>
          </c:cat>
          <c:val>
            <c:numRef>
              <c:f>'Wages (ILO)'!$J$10:$N$10</c:f>
              <c:numCache>
                <c:formatCode>General</c:formatCode>
                <c:ptCount val="5"/>
                <c:pt idx="0">
                  <c:v>1.1612903225806452</c:v>
                </c:pt>
                <c:pt idx="1">
                  <c:v>1.2666666666666666</c:v>
                </c:pt>
                <c:pt idx="2">
                  <c:v>1.4444444444444444</c:v>
                </c:pt>
                <c:pt idx="3">
                  <c:v>1.5</c:v>
                </c:pt>
                <c:pt idx="4">
                  <c:v>1</c:v>
                </c:pt>
              </c:numCache>
            </c:numRef>
          </c:val>
          <c:smooth val="0"/>
        </c:ser>
        <c:ser>
          <c:idx val="2"/>
          <c:order val="2"/>
          <c:tx>
            <c:strRef>
              <c:f>'Wages (ILO)'!$I$11</c:f>
              <c:strCache>
                <c:ptCount val="1"/>
                <c:pt idx="0">
                  <c:v>Accountant</c:v>
                </c:pt>
              </c:strCache>
            </c:strRef>
          </c:tx>
          <c:spPr>
            <a:ln>
              <a:solidFill>
                <a:schemeClr val="accent4"/>
              </a:solidFill>
            </a:ln>
          </c:spPr>
          <c:marker>
            <c:symbol val="none"/>
          </c:marker>
          <c:cat>
            <c:numRef>
              <c:f>'Wages (ILO)'!$J$8:$N$8</c:f>
              <c:numCache>
                <c:formatCode>General</c:formatCode>
                <c:ptCount val="5"/>
                <c:pt idx="0">
                  <c:v>1994</c:v>
                </c:pt>
                <c:pt idx="1">
                  <c:v>1998</c:v>
                </c:pt>
                <c:pt idx="2">
                  <c:v>1999</c:v>
                </c:pt>
                <c:pt idx="3">
                  <c:v>2001</c:v>
                </c:pt>
                <c:pt idx="4">
                  <c:v>2002</c:v>
                </c:pt>
              </c:numCache>
            </c:numRef>
          </c:cat>
          <c:val>
            <c:numRef>
              <c:f>'Wages (ILO)'!$J$11:$N$11</c:f>
              <c:numCache>
                <c:formatCode>General</c:formatCode>
                <c:ptCount val="5"/>
                <c:pt idx="0">
                  <c:v>1.2903225806451613</c:v>
                </c:pt>
                <c:pt idx="1">
                  <c:v>1.8222222222222222</c:v>
                </c:pt>
                <c:pt idx="2">
                  <c:v>2.1481481481481484</c:v>
                </c:pt>
                <c:pt idx="3">
                  <c:v>1.8</c:v>
                </c:pt>
                <c:pt idx="4">
                  <c:v>1.8709677419354838</c:v>
                </c:pt>
              </c:numCache>
            </c:numRef>
          </c:val>
          <c:smooth val="0"/>
        </c:ser>
        <c:dLbls>
          <c:showLegendKey val="0"/>
          <c:showVal val="0"/>
          <c:showCatName val="0"/>
          <c:showSerName val="0"/>
          <c:showPercent val="0"/>
          <c:showBubbleSize val="0"/>
        </c:dLbls>
        <c:marker val="1"/>
        <c:smooth val="0"/>
        <c:axId val="464687104"/>
        <c:axId val="464689408"/>
      </c:lineChart>
      <c:catAx>
        <c:axId val="464687104"/>
        <c:scaling>
          <c:orientation val="minMax"/>
        </c:scaling>
        <c:delete val="0"/>
        <c:axPos val="b"/>
        <c:numFmt formatCode="General" sourceLinked="1"/>
        <c:majorTickMark val="out"/>
        <c:minorTickMark val="none"/>
        <c:tickLblPos val="nextTo"/>
        <c:crossAx val="464689408"/>
        <c:crosses val="autoZero"/>
        <c:auto val="1"/>
        <c:lblAlgn val="ctr"/>
        <c:lblOffset val="100"/>
        <c:noMultiLvlLbl val="0"/>
      </c:catAx>
      <c:valAx>
        <c:axId val="464689408"/>
        <c:scaling>
          <c:orientation val="minMax"/>
        </c:scaling>
        <c:delete val="0"/>
        <c:axPos val="l"/>
        <c:majorGridlines/>
        <c:numFmt formatCode="General" sourceLinked="1"/>
        <c:majorTickMark val="out"/>
        <c:minorTickMark val="none"/>
        <c:tickLblPos val="nextTo"/>
        <c:crossAx val="464687104"/>
        <c:crosses val="autoZero"/>
        <c:crossBetween val="between"/>
      </c:valAx>
    </c:plotArea>
    <c:legend>
      <c:legendPos val="r"/>
      <c:layout/>
      <c:overlay val="0"/>
    </c:legend>
    <c:plotVisOnly val="1"/>
    <c:dispBlanksAs val="gap"/>
    <c:showDLblsOverMax val="0"/>
  </c:chart>
  <c:spPr>
    <a:ln>
      <a:noFill/>
    </a:ln>
  </c:spPr>
  <c:txPr>
    <a:bodyPr/>
    <a:lstStyle/>
    <a:p>
      <a:pPr>
        <a:defRPr sz="800" b="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2004-08</a:t>
            </a:r>
          </a:p>
        </c:rich>
      </c:tx>
      <c:layout/>
      <c:overlay val="0"/>
    </c:title>
    <c:autoTitleDeleted val="0"/>
    <c:plotArea>
      <c:layout/>
      <c:bubbleChart>
        <c:varyColors val="0"/>
        <c:ser>
          <c:idx val="0"/>
          <c:order val="0"/>
          <c:tx>
            <c:strRef>
              <c:f>'Rel. prod. cf employment1'!$A$36</c:f>
              <c:strCache>
                <c:ptCount val="1"/>
                <c:pt idx="0">
                  <c:v>Agriculture</c:v>
                </c:pt>
              </c:strCache>
            </c:strRef>
          </c:tx>
          <c:spPr>
            <a:solidFill>
              <a:schemeClr val="accent1"/>
            </a:solidFill>
          </c:spPr>
          <c:invertIfNegative val="0"/>
          <c:xVal>
            <c:numRef>
              <c:f>'Rel. prod. cf employment1'!$B$36</c:f>
              <c:numCache>
                <c:formatCode>0.0</c:formatCode>
                <c:ptCount val="1"/>
                <c:pt idx="0">
                  <c:v>-4.9000015258788991</c:v>
                </c:pt>
              </c:numCache>
            </c:numRef>
          </c:xVal>
          <c:yVal>
            <c:numRef>
              <c:f>'Rel. prod. cf employment1'!$C$36</c:f>
              <c:numCache>
                <c:formatCode>0.0</c:formatCode>
                <c:ptCount val="1"/>
                <c:pt idx="0">
                  <c:v>0.6720505326486147</c:v>
                </c:pt>
              </c:numCache>
            </c:numRef>
          </c:yVal>
          <c:bubbleSize>
            <c:numRef>
              <c:f>'Rel. prod. cf employment1'!$E$36</c:f>
              <c:numCache>
                <c:formatCode>#,##0</c:formatCode>
                <c:ptCount val="1"/>
                <c:pt idx="0">
                  <c:v>746.1958138</c:v>
                </c:pt>
              </c:numCache>
            </c:numRef>
          </c:bubbleSize>
          <c:bubble3D val="1"/>
        </c:ser>
        <c:ser>
          <c:idx val="1"/>
          <c:order val="1"/>
          <c:tx>
            <c:strRef>
              <c:f>'Rel. prod. cf employment1'!$A$37</c:f>
              <c:strCache>
                <c:ptCount val="1"/>
                <c:pt idx="0">
                  <c:v>Industry</c:v>
                </c:pt>
              </c:strCache>
            </c:strRef>
          </c:tx>
          <c:spPr>
            <a:solidFill>
              <a:schemeClr val="accent2"/>
            </a:solidFill>
            <a:ln w="25400">
              <a:noFill/>
            </a:ln>
          </c:spPr>
          <c:invertIfNegative val="0"/>
          <c:xVal>
            <c:numRef>
              <c:f>'Rel. prod. cf employment1'!$B$37</c:f>
              <c:numCache>
                <c:formatCode>0.0</c:formatCode>
                <c:ptCount val="1"/>
                <c:pt idx="0">
                  <c:v>3</c:v>
                </c:pt>
              </c:numCache>
            </c:numRef>
          </c:xVal>
          <c:yVal>
            <c:numRef>
              <c:f>'Rel. prod. cf employment1'!$C$37</c:f>
              <c:numCache>
                <c:formatCode>0.0</c:formatCode>
                <c:ptCount val="1"/>
                <c:pt idx="0">
                  <c:v>0.96121897488724595</c:v>
                </c:pt>
              </c:numCache>
            </c:numRef>
          </c:yVal>
          <c:bubbleSize>
            <c:numRef>
              <c:f>'Rel. prod. cf employment1'!$E$37</c:f>
              <c:numCache>
                <c:formatCode>#,##0</c:formatCode>
                <c:ptCount val="1"/>
                <c:pt idx="0">
                  <c:v>452.10688379209103</c:v>
                </c:pt>
              </c:numCache>
            </c:numRef>
          </c:bubbleSize>
          <c:bubble3D val="1"/>
        </c:ser>
        <c:ser>
          <c:idx val="2"/>
          <c:order val="2"/>
          <c:tx>
            <c:strRef>
              <c:f>'Rel. prod. cf employment1'!$A$38</c:f>
              <c:strCache>
                <c:ptCount val="1"/>
                <c:pt idx="0">
                  <c:v>Services</c:v>
                </c:pt>
              </c:strCache>
            </c:strRef>
          </c:tx>
          <c:spPr>
            <a:solidFill>
              <a:schemeClr val="accent6"/>
            </a:solidFill>
            <a:ln w="25400">
              <a:noFill/>
            </a:ln>
          </c:spPr>
          <c:invertIfNegative val="0"/>
          <c:xVal>
            <c:numRef>
              <c:f>'Rel. prod. cf employment1'!$B$38</c:f>
              <c:numCache>
                <c:formatCode>0.0</c:formatCode>
                <c:ptCount val="1"/>
                <c:pt idx="0">
                  <c:v>1.7999992370604971</c:v>
                </c:pt>
              </c:numCache>
            </c:numRef>
          </c:xVal>
          <c:yVal>
            <c:numRef>
              <c:f>'Rel. prod. cf employment1'!$C$38</c:f>
              <c:numCache>
                <c:formatCode>0.0</c:formatCode>
                <c:ptCount val="1"/>
                <c:pt idx="0">
                  <c:v>1.2659861281780296</c:v>
                </c:pt>
              </c:numCache>
            </c:numRef>
          </c:yVal>
          <c:bubbleSize>
            <c:numRef>
              <c:f>'Rel. prod. cf employment1'!$E$38</c:f>
              <c:numCache>
                <c:formatCode>#,##0</c:formatCode>
                <c:ptCount val="1"/>
                <c:pt idx="0">
                  <c:v>994.19617046581573</c:v>
                </c:pt>
              </c:numCache>
            </c:numRef>
          </c:bubbleSize>
          <c:bubble3D val="1"/>
        </c:ser>
        <c:dLbls>
          <c:showLegendKey val="0"/>
          <c:showVal val="0"/>
          <c:showCatName val="0"/>
          <c:showSerName val="0"/>
          <c:showPercent val="0"/>
          <c:showBubbleSize val="0"/>
        </c:dLbls>
        <c:bubbleScale val="100"/>
        <c:showNegBubbles val="0"/>
        <c:axId val="383822080"/>
        <c:axId val="383947520"/>
      </c:bubbleChart>
      <c:valAx>
        <c:axId val="383822080"/>
        <c:scaling>
          <c:orientation val="minMax"/>
        </c:scaling>
        <c:delete val="0"/>
        <c:axPos val="b"/>
        <c:title>
          <c:tx>
            <c:rich>
              <a:bodyPr/>
              <a:lstStyle/>
              <a:p>
                <a:pPr>
                  <a:defRPr sz="800" b="0"/>
                </a:pPr>
                <a:r>
                  <a:rPr lang="en-US" sz="800" b="0"/>
                  <a:t>Percentage point change in share of total employment, 2004-08</a:t>
                </a:r>
              </a:p>
            </c:rich>
          </c:tx>
          <c:layout/>
          <c:overlay val="0"/>
        </c:title>
        <c:numFmt formatCode="0.0" sourceLinked="1"/>
        <c:majorTickMark val="out"/>
        <c:minorTickMark val="none"/>
        <c:tickLblPos val="low"/>
        <c:crossAx val="383947520"/>
        <c:crosses val="autoZero"/>
        <c:crossBetween val="midCat"/>
      </c:valAx>
      <c:valAx>
        <c:axId val="383947520"/>
        <c:scaling>
          <c:orientation val="minMax"/>
        </c:scaling>
        <c:delete val="0"/>
        <c:axPos val="l"/>
        <c:majorGridlines/>
        <c:title>
          <c:tx>
            <c:rich>
              <a:bodyPr rot="-5400000" vert="horz"/>
              <a:lstStyle/>
              <a:p>
                <a:pPr>
                  <a:defRPr sz="800" b="0"/>
                </a:pPr>
                <a:r>
                  <a:rPr lang="en-US" sz="800" b="0"/>
                  <a:t>Relative productivity level, 2008</a:t>
                </a:r>
              </a:p>
            </c:rich>
          </c:tx>
          <c:layout/>
          <c:overlay val="0"/>
        </c:title>
        <c:numFmt formatCode="0.0" sourceLinked="1"/>
        <c:majorTickMark val="out"/>
        <c:minorTickMark val="none"/>
        <c:tickLblPos val="low"/>
        <c:crossAx val="383822080"/>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stacked"/>
        <c:varyColors val="0"/>
        <c:ser>
          <c:idx val="0"/>
          <c:order val="0"/>
          <c:tx>
            <c:strRef>
              <c:f>'Decomp.of prod change1'!$F$3</c:f>
              <c:strCache>
                <c:ptCount val="1"/>
                <c:pt idx="0">
                  <c:v>Within sector</c:v>
                </c:pt>
              </c:strCache>
            </c:strRef>
          </c:tx>
          <c:invertIfNegative val="0"/>
          <c:cat>
            <c:strRef>
              <c:f>'Decomp.of prod change1'!$E$4:$E$6</c:f>
              <c:strCache>
                <c:ptCount val="3"/>
                <c:pt idx="0">
                  <c:v>1991-2000</c:v>
                </c:pt>
                <c:pt idx="1">
                  <c:v>2000-04</c:v>
                </c:pt>
                <c:pt idx="2">
                  <c:v>2004-08</c:v>
                </c:pt>
              </c:strCache>
            </c:strRef>
          </c:cat>
          <c:val>
            <c:numRef>
              <c:f>'Decomp.of prod change1'!$F$4:$F$6</c:f>
              <c:numCache>
                <c:formatCode>0.00%</c:formatCode>
                <c:ptCount val="3"/>
                <c:pt idx="0">
                  <c:v>-3.9572026743337596E-2</c:v>
                </c:pt>
                <c:pt idx="1">
                  <c:v>5.783875147262027E-2</c:v>
                </c:pt>
                <c:pt idx="2">
                  <c:v>3.159628949475856E-2</c:v>
                </c:pt>
              </c:numCache>
            </c:numRef>
          </c:val>
        </c:ser>
        <c:ser>
          <c:idx val="1"/>
          <c:order val="1"/>
          <c:tx>
            <c:strRef>
              <c:f>'Decomp.of prod change1'!$G$3</c:f>
              <c:strCache>
                <c:ptCount val="1"/>
                <c:pt idx="0">
                  <c:v>Structural change</c:v>
                </c:pt>
              </c:strCache>
            </c:strRef>
          </c:tx>
          <c:spPr>
            <a:solidFill>
              <a:schemeClr val="accent6"/>
            </a:solidFill>
          </c:spPr>
          <c:invertIfNegative val="0"/>
          <c:cat>
            <c:strRef>
              <c:f>'Decomp.of prod change1'!$E$4:$E$6</c:f>
              <c:strCache>
                <c:ptCount val="3"/>
                <c:pt idx="0">
                  <c:v>1991-2000</c:v>
                </c:pt>
                <c:pt idx="1">
                  <c:v>2000-04</c:v>
                </c:pt>
                <c:pt idx="2">
                  <c:v>2004-08</c:v>
                </c:pt>
              </c:strCache>
            </c:strRef>
          </c:cat>
          <c:val>
            <c:numRef>
              <c:f>'Decomp.of prod change1'!$G$4:$G$6</c:f>
              <c:numCache>
                <c:formatCode>0.00%</c:formatCode>
                <c:ptCount val="3"/>
                <c:pt idx="0">
                  <c:v>-2.306652834906775E-2</c:v>
                </c:pt>
                <c:pt idx="1">
                  <c:v>-1.7272372523350427E-2</c:v>
                </c:pt>
                <c:pt idx="2">
                  <c:v>8.2324414306223018E-3</c:v>
                </c:pt>
              </c:numCache>
            </c:numRef>
          </c:val>
        </c:ser>
        <c:dLbls>
          <c:showLegendKey val="0"/>
          <c:showVal val="0"/>
          <c:showCatName val="0"/>
          <c:showSerName val="0"/>
          <c:showPercent val="0"/>
          <c:showBubbleSize val="0"/>
        </c:dLbls>
        <c:gapWidth val="150"/>
        <c:overlap val="100"/>
        <c:axId val="412555904"/>
        <c:axId val="422981632"/>
      </c:barChart>
      <c:catAx>
        <c:axId val="412555904"/>
        <c:scaling>
          <c:orientation val="minMax"/>
        </c:scaling>
        <c:delete val="0"/>
        <c:axPos val="b"/>
        <c:majorTickMark val="out"/>
        <c:minorTickMark val="none"/>
        <c:tickLblPos val="low"/>
        <c:crossAx val="422981632"/>
        <c:crosses val="autoZero"/>
        <c:auto val="1"/>
        <c:lblAlgn val="ctr"/>
        <c:lblOffset val="100"/>
        <c:noMultiLvlLbl val="0"/>
      </c:catAx>
      <c:valAx>
        <c:axId val="422981632"/>
        <c:scaling>
          <c:orientation val="minMax"/>
        </c:scaling>
        <c:delete val="0"/>
        <c:axPos val="l"/>
        <c:majorGridlines/>
        <c:title>
          <c:tx>
            <c:rich>
              <a:bodyPr rot="-5400000" vert="horz"/>
              <a:lstStyle/>
              <a:p>
                <a:pPr>
                  <a:defRPr b="0"/>
                </a:pPr>
                <a:r>
                  <a:rPr lang="en-US" b="0"/>
                  <a:t>Annualised labour productivity growth</a:t>
                </a:r>
              </a:p>
            </c:rich>
          </c:tx>
          <c:layout/>
          <c:overlay val="0"/>
        </c:title>
        <c:numFmt formatCode="0.0%" sourceLinked="0"/>
        <c:majorTickMark val="out"/>
        <c:minorTickMark val="none"/>
        <c:tickLblPos val="nextTo"/>
        <c:crossAx val="412555904"/>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scatterChart>
        <c:scatterStyle val="lineMarker"/>
        <c:varyColors val="0"/>
        <c:ser>
          <c:idx val="0"/>
          <c:order val="0"/>
          <c:spPr>
            <a:ln w="66675">
              <a:noFill/>
            </a:ln>
          </c:spPr>
          <c:marker>
            <c:symbol val="circle"/>
            <c:size val="5"/>
          </c:marker>
          <c:dLbls>
            <c:dLbl>
              <c:idx val="0"/>
              <c:layout/>
              <c:tx>
                <c:rich>
                  <a:bodyPr/>
                  <a:lstStyle/>
                  <a:p>
                    <a:r>
                      <a:rPr lang="en-US" sz="700"/>
                      <a:t>Agriculture</a:t>
                    </a:r>
                    <a:endParaRPr lang="en-US"/>
                  </a:p>
                </c:rich>
              </c:tx>
              <c:dLblPos val="t"/>
              <c:showLegendKey val="0"/>
              <c:showVal val="1"/>
              <c:showCatName val="1"/>
              <c:showSerName val="0"/>
              <c:showPercent val="0"/>
              <c:showBubbleSize val="0"/>
            </c:dLbl>
            <c:dLbl>
              <c:idx val="1"/>
              <c:layout/>
              <c:tx>
                <c:rich>
                  <a:bodyPr/>
                  <a:lstStyle/>
                  <a:p>
                    <a:r>
                      <a:rPr lang="en-US" sz="700"/>
                      <a:t>Industry</a:t>
                    </a:r>
                    <a:endParaRPr lang="en-US"/>
                  </a:p>
                </c:rich>
              </c:tx>
              <c:dLblPos val="t"/>
              <c:showLegendKey val="0"/>
              <c:showVal val="1"/>
              <c:showCatName val="1"/>
              <c:showSerName val="0"/>
              <c:showPercent val="0"/>
              <c:showBubbleSize val="0"/>
            </c:dLbl>
            <c:dLbl>
              <c:idx val="2"/>
              <c:layout/>
              <c:tx>
                <c:rich>
                  <a:bodyPr/>
                  <a:lstStyle/>
                  <a:p>
                    <a:r>
                      <a:rPr lang="en-US" sz="700"/>
                      <a:t>Services</a:t>
                    </a:r>
                    <a:endParaRPr lang="en-US"/>
                  </a:p>
                </c:rich>
              </c:tx>
              <c:dLblPos val="t"/>
              <c:showLegendKey val="0"/>
              <c:showVal val="1"/>
              <c:showCatName val="1"/>
              <c:showSerName val="0"/>
              <c:showPercent val="0"/>
              <c:showBubbleSize val="0"/>
            </c:dLbl>
            <c:dLbl>
              <c:idx val="3"/>
              <c:tx>
                <c:rich>
                  <a:bodyPr/>
                  <a:lstStyle/>
                  <a:p>
                    <a:r>
                      <a:rPr lang="en-US" sz="700"/>
                      <a:t>Distribution</a:t>
                    </a:r>
                    <a:endParaRPr lang="en-US"/>
                  </a:p>
                </c:rich>
              </c:tx>
              <c:dLblPos val="t"/>
              <c:showLegendKey val="0"/>
              <c:showVal val="1"/>
              <c:showCatName val="1"/>
              <c:showSerName val="0"/>
              <c:showPercent val="0"/>
              <c:showBubbleSize val="0"/>
            </c:dLbl>
            <c:dLbl>
              <c:idx val="4"/>
              <c:tx>
                <c:rich>
                  <a:bodyPr/>
                  <a:lstStyle/>
                  <a:p>
                    <a:r>
                      <a:rPr lang="en-US" sz="700"/>
                      <a:t>Other non-market services</a:t>
                    </a:r>
                    <a:endParaRPr lang="en-US"/>
                  </a:p>
                </c:rich>
              </c:tx>
              <c:dLblPos val="t"/>
              <c:showLegendKey val="0"/>
              <c:showVal val="1"/>
              <c:showCatName val="1"/>
              <c:showSerName val="0"/>
              <c:showPercent val="0"/>
              <c:showBubbleSize val="0"/>
            </c:dLbl>
            <c:dLbl>
              <c:idx val="5"/>
              <c:tx>
                <c:rich>
                  <a:bodyPr/>
                  <a:lstStyle/>
                  <a:p>
                    <a:r>
                      <a:rPr lang="en-US" sz="700"/>
                      <a:t>Manufacturing</a:t>
                    </a:r>
                    <a:endParaRPr lang="en-US"/>
                  </a:p>
                </c:rich>
              </c:tx>
              <c:dLblPos val="t"/>
              <c:showLegendKey val="0"/>
              <c:showVal val="1"/>
              <c:showCatName val="1"/>
              <c:showSerName val="0"/>
              <c:showPercent val="0"/>
              <c:showBubbleSize val="0"/>
            </c:dLbl>
            <c:dLbl>
              <c:idx val="6"/>
              <c:tx>
                <c:rich>
                  <a:bodyPr/>
                  <a:lstStyle/>
                  <a:p>
                    <a:r>
                      <a:rPr lang="en-US" sz="700"/>
                      <a:t>Finance &amp; business</a:t>
                    </a:r>
                    <a:endParaRPr lang="en-US"/>
                  </a:p>
                </c:rich>
              </c:tx>
              <c:dLblPos val="t"/>
              <c:showLegendKey val="0"/>
              <c:showVal val="1"/>
              <c:showCatName val="1"/>
              <c:showSerName val="0"/>
              <c:showPercent val="0"/>
              <c:showBubbleSize val="0"/>
            </c:dLbl>
            <c:dLbl>
              <c:idx val="7"/>
              <c:tx>
                <c:rich>
                  <a:bodyPr/>
                  <a:lstStyle/>
                  <a:p>
                    <a:r>
                      <a:rPr lang="en-US" sz="700"/>
                      <a:t>Mining</a:t>
                    </a:r>
                    <a:endParaRPr lang="en-US"/>
                  </a:p>
                </c:rich>
              </c:tx>
              <c:dLblPos val="t"/>
              <c:showLegendKey val="0"/>
              <c:showVal val="1"/>
              <c:showCatName val="1"/>
              <c:showSerName val="0"/>
              <c:showPercent val="0"/>
              <c:showBubbleSize val="0"/>
            </c:dLbl>
            <c:txPr>
              <a:bodyPr/>
              <a:lstStyle/>
              <a:p>
                <a:pPr>
                  <a:defRPr sz="700"/>
                </a:pPr>
                <a:endParaRPr lang="en-US"/>
              </a:p>
            </c:txPr>
            <c:dLblPos val="t"/>
            <c:showLegendKey val="0"/>
            <c:showVal val="1"/>
            <c:showCatName val="1"/>
            <c:showSerName val="0"/>
            <c:showPercent val="0"/>
            <c:showBubbleSize val="0"/>
            <c:showLeaderLines val="0"/>
          </c:dLbls>
          <c:xVal>
            <c:numRef>
              <c:f>'Productivity gaps1'!$E$6:$E$8</c:f>
              <c:numCache>
                <c:formatCode>#,##0.0</c:formatCode>
                <c:ptCount val="3"/>
                <c:pt idx="0">
                  <c:v>0.34</c:v>
                </c:pt>
                <c:pt idx="1">
                  <c:v>0.54600000381469704</c:v>
                </c:pt>
                <c:pt idx="2">
                  <c:v>0.998999996185302</c:v>
                </c:pt>
              </c:numCache>
            </c:numRef>
          </c:xVal>
          <c:yVal>
            <c:numRef>
              <c:f>'Productivity gaps1'!$F$6:$F$8</c:f>
              <c:numCache>
                <c:formatCode>#,##0.0</c:formatCode>
                <c:ptCount val="3"/>
                <c:pt idx="0">
                  <c:v>0.6720505326486147</c:v>
                </c:pt>
                <c:pt idx="1">
                  <c:v>0.96121897488724595</c:v>
                </c:pt>
                <c:pt idx="2">
                  <c:v>1.2659861281780296</c:v>
                </c:pt>
              </c:numCache>
            </c:numRef>
          </c:yVal>
          <c:smooth val="0"/>
        </c:ser>
        <c:dLbls>
          <c:dLblPos val="t"/>
          <c:showLegendKey val="0"/>
          <c:showVal val="1"/>
          <c:showCatName val="0"/>
          <c:showSerName val="0"/>
          <c:showPercent val="0"/>
          <c:showBubbleSize val="0"/>
        </c:dLbls>
        <c:axId val="423914112"/>
        <c:axId val="423915904"/>
      </c:scatterChart>
      <c:valAx>
        <c:axId val="423914112"/>
        <c:scaling>
          <c:orientation val="minMax"/>
          <c:max val="1"/>
        </c:scaling>
        <c:delete val="0"/>
        <c:axPos val="b"/>
        <c:title>
          <c:tx>
            <c:rich>
              <a:bodyPr/>
              <a:lstStyle/>
              <a:p>
                <a:pPr>
                  <a:defRPr b="0"/>
                </a:pPr>
                <a:r>
                  <a:rPr lang="en-US" b="0"/>
                  <a:t>Cumulative share of persons engaged</a:t>
                </a:r>
              </a:p>
            </c:rich>
          </c:tx>
          <c:layout/>
          <c:overlay val="0"/>
        </c:title>
        <c:numFmt formatCode="#,##0.00" sourceLinked="0"/>
        <c:majorTickMark val="out"/>
        <c:minorTickMark val="none"/>
        <c:tickLblPos val="nextTo"/>
        <c:crossAx val="423915904"/>
        <c:crosses val="autoZero"/>
        <c:crossBetween val="midCat"/>
      </c:valAx>
      <c:valAx>
        <c:axId val="423915904"/>
        <c:scaling>
          <c:orientation val="minMax"/>
        </c:scaling>
        <c:delete val="0"/>
        <c:axPos val="l"/>
        <c:majorGridlines/>
        <c:title>
          <c:tx>
            <c:rich>
              <a:bodyPr rot="-5400000" vert="horz"/>
              <a:lstStyle/>
              <a:p>
                <a:pPr>
                  <a:defRPr b="0"/>
                </a:pPr>
                <a:r>
                  <a:rPr lang="en-US" b="0"/>
                  <a:t>Relative productivity</a:t>
                </a:r>
              </a:p>
            </c:rich>
          </c:tx>
          <c:layout/>
          <c:overlay val="0"/>
        </c:title>
        <c:numFmt formatCode="#,##0.0" sourceLinked="0"/>
        <c:majorTickMark val="out"/>
        <c:minorTickMark val="none"/>
        <c:tickLblPos val="nextTo"/>
        <c:crossAx val="423914112"/>
        <c:crosses val="autoZero"/>
        <c:crossBetween val="midCat"/>
        <c:majorUnit val="0.5"/>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areaChart>
        <c:grouping val="stacked"/>
        <c:varyColors val="0"/>
        <c:ser>
          <c:idx val="0"/>
          <c:order val="0"/>
          <c:tx>
            <c:strRef>
              <c:f>'Productivity gaps1'!$I$5</c:f>
              <c:strCache>
                <c:ptCount val="1"/>
                <c:pt idx="0">
                  <c:v>Agriculture</c:v>
                </c:pt>
              </c:strCache>
            </c:strRef>
          </c:tx>
          <c:spPr>
            <a:solidFill>
              <a:schemeClr val="accent1"/>
            </a:solidFill>
          </c:spPr>
          <c:cat>
            <c:numRef>
              <c:f>'Productivity gaps1'!$H$6:$H$16</c:f>
              <c:numCache>
                <c:formatCode>0.00</c:formatCode>
                <c:ptCount val="11"/>
                <c:pt idx="0">
                  <c:v>0</c:v>
                </c:pt>
                <c:pt idx="1">
                  <c:v>0</c:v>
                </c:pt>
                <c:pt idx="2">
                  <c:v>17</c:v>
                </c:pt>
                <c:pt idx="3">
                  <c:v>34</c:v>
                </c:pt>
                <c:pt idx="4">
                  <c:v>34</c:v>
                </c:pt>
                <c:pt idx="5">
                  <c:v>44.300000190734849</c:v>
                </c:pt>
                <c:pt idx="6">
                  <c:v>54.600000381469705</c:v>
                </c:pt>
                <c:pt idx="7">
                  <c:v>54.600000381469705</c:v>
                </c:pt>
                <c:pt idx="8">
                  <c:v>77.249999999999957</c:v>
                </c:pt>
                <c:pt idx="9">
                  <c:v>99.899999618530202</c:v>
                </c:pt>
                <c:pt idx="10">
                  <c:v>99.899999618530202</c:v>
                </c:pt>
              </c:numCache>
            </c:numRef>
          </c:cat>
          <c:val>
            <c:numRef>
              <c:f>'Productivity gaps1'!$I$6:$I$16</c:f>
              <c:numCache>
                <c:formatCode>#,##0.0</c:formatCode>
                <c:ptCount val="11"/>
                <c:pt idx="0" formatCode="General">
                  <c:v>0</c:v>
                </c:pt>
                <c:pt idx="1">
                  <c:v>0.6720505326486147</c:v>
                </c:pt>
                <c:pt idx="2">
                  <c:v>0.6720505326486147</c:v>
                </c:pt>
                <c:pt idx="3">
                  <c:v>0.6720505326486147</c:v>
                </c:pt>
                <c:pt idx="4" formatCode="General">
                  <c:v>0</c:v>
                </c:pt>
              </c:numCache>
            </c:numRef>
          </c:val>
        </c:ser>
        <c:ser>
          <c:idx val="1"/>
          <c:order val="1"/>
          <c:tx>
            <c:strRef>
              <c:f>'Productivity gaps1'!$J$5</c:f>
              <c:strCache>
                <c:ptCount val="1"/>
                <c:pt idx="0">
                  <c:v>Industry</c:v>
                </c:pt>
              </c:strCache>
            </c:strRef>
          </c:tx>
          <c:spPr>
            <a:solidFill>
              <a:schemeClr val="accent6"/>
            </a:solidFill>
          </c:spPr>
          <c:cat>
            <c:numRef>
              <c:f>'Productivity gaps1'!$H$6:$H$16</c:f>
              <c:numCache>
                <c:formatCode>0.00</c:formatCode>
                <c:ptCount val="11"/>
                <c:pt idx="0">
                  <c:v>0</c:v>
                </c:pt>
                <c:pt idx="1">
                  <c:v>0</c:v>
                </c:pt>
                <c:pt idx="2">
                  <c:v>17</c:v>
                </c:pt>
                <c:pt idx="3">
                  <c:v>34</c:v>
                </c:pt>
                <c:pt idx="4">
                  <c:v>34</c:v>
                </c:pt>
                <c:pt idx="5">
                  <c:v>44.300000190734849</c:v>
                </c:pt>
                <c:pt idx="6">
                  <c:v>54.600000381469705</c:v>
                </c:pt>
                <c:pt idx="7">
                  <c:v>54.600000381469705</c:v>
                </c:pt>
                <c:pt idx="8">
                  <c:v>77.249999999999957</c:v>
                </c:pt>
                <c:pt idx="9">
                  <c:v>99.899999618530202</c:v>
                </c:pt>
                <c:pt idx="10">
                  <c:v>99.899999618530202</c:v>
                </c:pt>
              </c:numCache>
            </c:numRef>
          </c:cat>
          <c:val>
            <c:numRef>
              <c:f>'Productivity gaps1'!$J$6:$J$16</c:f>
              <c:numCache>
                <c:formatCode>General</c:formatCode>
                <c:ptCount val="11"/>
                <c:pt idx="3">
                  <c:v>0</c:v>
                </c:pt>
                <c:pt idx="4" formatCode="#,##0.0">
                  <c:v>0.96121897488724595</c:v>
                </c:pt>
                <c:pt idx="5" formatCode="#,##0.0">
                  <c:v>0.96121897488724595</c:v>
                </c:pt>
                <c:pt idx="6" formatCode="#,##0.0">
                  <c:v>0.96121897488724595</c:v>
                </c:pt>
                <c:pt idx="7">
                  <c:v>0</c:v>
                </c:pt>
              </c:numCache>
            </c:numRef>
          </c:val>
        </c:ser>
        <c:ser>
          <c:idx val="2"/>
          <c:order val="2"/>
          <c:tx>
            <c:strRef>
              <c:f>'Productivity gaps1'!$K$5</c:f>
              <c:strCache>
                <c:ptCount val="1"/>
                <c:pt idx="0">
                  <c:v>Services</c:v>
                </c:pt>
              </c:strCache>
            </c:strRef>
          </c:tx>
          <c:spPr>
            <a:solidFill>
              <a:schemeClr val="bg1">
                <a:lumMod val="75000"/>
              </a:schemeClr>
            </a:solidFill>
          </c:spPr>
          <c:cat>
            <c:numRef>
              <c:f>'Productivity gaps1'!$H$6:$H$16</c:f>
              <c:numCache>
                <c:formatCode>0.00</c:formatCode>
                <c:ptCount val="11"/>
                <c:pt idx="0">
                  <c:v>0</c:v>
                </c:pt>
                <c:pt idx="1">
                  <c:v>0</c:v>
                </c:pt>
                <c:pt idx="2">
                  <c:v>17</c:v>
                </c:pt>
                <c:pt idx="3">
                  <c:v>34</c:v>
                </c:pt>
                <c:pt idx="4">
                  <c:v>34</c:v>
                </c:pt>
                <c:pt idx="5">
                  <c:v>44.300000190734849</c:v>
                </c:pt>
                <c:pt idx="6">
                  <c:v>54.600000381469705</c:v>
                </c:pt>
                <c:pt idx="7">
                  <c:v>54.600000381469705</c:v>
                </c:pt>
                <c:pt idx="8">
                  <c:v>77.249999999999957</c:v>
                </c:pt>
                <c:pt idx="9">
                  <c:v>99.899999618530202</c:v>
                </c:pt>
                <c:pt idx="10">
                  <c:v>99.899999618530202</c:v>
                </c:pt>
              </c:numCache>
            </c:numRef>
          </c:cat>
          <c:val>
            <c:numRef>
              <c:f>'Productivity gaps1'!$K$6:$K$16</c:f>
              <c:numCache>
                <c:formatCode>General</c:formatCode>
                <c:ptCount val="11"/>
                <c:pt idx="6">
                  <c:v>0</c:v>
                </c:pt>
                <c:pt idx="7" formatCode="#,##0.0">
                  <c:v>1.2659861281780296</c:v>
                </c:pt>
                <c:pt idx="8" formatCode="#,##0.0">
                  <c:v>1.2659861281780296</c:v>
                </c:pt>
                <c:pt idx="9" formatCode="#,##0.0">
                  <c:v>1.2659861281780296</c:v>
                </c:pt>
                <c:pt idx="10">
                  <c:v>0</c:v>
                </c:pt>
              </c:numCache>
            </c:numRef>
          </c:val>
        </c:ser>
        <c:dLbls>
          <c:showLegendKey val="0"/>
          <c:showVal val="0"/>
          <c:showCatName val="0"/>
          <c:showSerName val="0"/>
          <c:showPercent val="0"/>
          <c:showBubbleSize val="0"/>
        </c:dLbls>
        <c:axId val="424297984"/>
        <c:axId val="424383232"/>
      </c:areaChart>
      <c:dateAx>
        <c:axId val="424297984"/>
        <c:scaling>
          <c:orientation val="minMax"/>
          <c:max val="101"/>
        </c:scaling>
        <c:delete val="0"/>
        <c:axPos val="b"/>
        <c:title>
          <c:tx>
            <c:rich>
              <a:bodyPr/>
              <a:lstStyle/>
              <a:p>
                <a:pPr>
                  <a:defRPr b="0"/>
                </a:pPr>
                <a:r>
                  <a:rPr lang="en-US" b="0"/>
                  <a:t>Cumulative share of total employment (%)</a:t>
                </a:r>
              </a:p>
            </c:rich>
          </c:tx>
          <c:layout/>
          <c:overlay val="0"/>
        </c:title>
        <c:numFmt formatCode="0" sourceLinked="0"/>
        <c:majorTickMark val="out"/>
        <c:minorTickMark val="none"/>
        <c:tickLblPos val="nextTo"/>
        <c:crossAx val="424383232"/>
        <c:crosses val="autoZero"/>
        <c:auto val="0"/>
        <c:lblOffset val="100"/>
        <c:baseTimeUnit val="days"/>
        <c:majorUnit val="10"/>
        <c:majorTimeUnit val="days"/>
      </c:dateAx>
      <c:valAx>
        <c:axId val="424383232"/>
        <c:scaling>
          <c:orientation val="minMax"/>
        </c:scaling>
        <c:delete val="0"/>
        <c:axPos val="l"/>
        <c:majorGridlines/>
        <c:title>
          <c:tx>
            <c:rich>
              <a:bodyPr rot="-5400000" vert="horz"/>
              <a:lstStyle/>
              <a:p>
                <a:pPr>
                  <a:defRPr b="0"/>
                </a:pPr>
                <a:r>
                  <a:rPr lang="en-US" b="0"/>
                  <a:t>Relative productivity</a:t>
                </a:r>
              </a:p>
            </c:rich>
          </c:tx>
          <c:layout/>
          <c:overlay val="0"/>
        </c:title>
        <c:numFmt formatCode="General" sourceLinked="1"/>
        <c:majorTickMark val="out"/>
        <c:minorTickMark val="none"/>
        <c:tickLblPos val="nextTo"/>
        <c:crossAx val="424297984"/>
        <c:crosses val="autoZero"/>
        <c:crossBetween val="midCat"/>
      </c:valAx>
    </c:plotArea>
    <c:legend>
      <c:legendPos val="r"/>
      <c:layout/>
      <c:overlay val="0"/>
    </c:legend>
    <c:plotVisOnly val="1"/>
    <c:dispBlanksAs val="zero"/>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employment2'!$B$7</c:f>
              <c:numCache>
                <c:formatCode>#,##0.0_ ;\-#,##0.0\ </c:formatCode>
                <c:ptCount val="1"/>
                <c:pt idx="0">
                  <c:v>7.7998001141229878</c:v>
                </c:pt>
              </c:numCache>
            </c:numRef>
          </c:xVal>
          <c:yVal>
            <c:numRef>
              <c:f>'Rel. prod. cf employment2'!$C$7</c:f>
              <c:numCache>
                <c:formatCode>#,##0.0_ ;\-#,##0.0\ </c:formatCode>
                <c:ptCount val="1"/>
                <c:pt idx="0">
                  <c:v>0.74144584275053804</c:v>
                </c:pt>
              </c:numCache>
            </c:numRef>
          </c:yVal>
          <c:bubbleSize>
            <c:numRef>
              <c:f>'Rel. prod. cf employment2'!$E$7</c:f>
              <c:numCache>
                <c:formatCode>#,##0_ ;\-#,##0\ </c:formatCode>
                <c:ptCount val="1"/>
                <c:pt idx="0">
                  <c:v>861</c:v>
                </c:pt>
              </c:numCache>
            </c:numRef>
          </c:bubbleSize>
          <c:bubble3D val="1"/>
        </c:ser>
        <c:ser>
          <c:idx val="1"/>
          <c:order val="1"/>
          <c:tx>
            <c:v>Mining &amp; utilities</c:v>
          </c:tx>
          <c:spPr>
            <a:solidFill>
              <a:srgbClr val="000000"/>
            </a:solidFill>
            <a:ln w="25400">
              <a:noFill/>
            </a:ln>
          </c:spPr>
          <c:invertIfNegative val="0"/>
          <c:xVal>
            <c:numRef>
              <c:f>'Rel. prod. cf employment2'!$B$8</c:f>
              <c:numCache>
                <c:formatCode>#,##0.0_ ;\-#,##0.0\ </c:formatCode>
                <c:ptCount val="1"/>
                <c:pt idx="0">
                  <c:v>-0.13429153612699896</c:v>
                </c:pt>
              </c:numCache>
            </c:numRef>
          </c:xVal>
          <c:yVal>
            <c:numRef>
              <c:f>'Rel. prod. cf employment2'!$C$8</c:f>
              <c:numCache>
                <c:formatCode>#,##0.0_ ;\-#,##0.0\ </c:formatCode>
                <c:ptCount val="1"/>
                <c:pt idx="0">
                  <c:v>2.6230601954214525</c:v>
                </c:pt>
              </c:numCache>
            </c:numRef>
          </c:yVal>
          <c:bubbleSize>
            <c:numRef>
              <c:f>'Rel. prod. cf employment2'!$E$8</c:f>
              <c:numCache>
                <c:formatCode>#,##0_ ;\-#,##0\ </c:formatCode>
                <c:ptCount val="1"/>
                <c:pt idx="0">
                  <c:v>46</c:v>
                </c:pt>
              </c:numCache>
            </c:numRef>
          </c:bubbleSize>
          <c:bubble3D val="1"/>
        </c:ser>
        <c:ser>
          <c:idx val="2"/>
          <c:order val="2"/>
          <c:tx>
            <c:v>Manufacturing</c:v>
          </c:tx>
          <c:spPr>
            <a:solidFill>
              <a:srgbClr val="CC6600"/>
            </a:solidFill>
            <a:ln w="25400">
              <a:noFill/>
            </a:ln>
          </c:spPr>
          <c:invertIfNegative val="0"/>
          <c:xVal>
            <c:numRef>
              <c:f>'Rel. prod. cf employment2'!$B$9</c:f>
              <c:numCache>
                <c:formatCode>#,##0.0_ ;\-#,##0.0\ </c:formatCode>
                <c:ptCount val="1"/>
                <c:pt idx="0">
                  <c:v>-2.0299493707256246</c:v>
                </c:pt>
              </c:numCache>
            </c:numRef>
          </c:xVal>
          <c:yVal>
            <c:numRef>
              <c:f>'Rel. prod. cf employment2'!$C$9</c:f>
              <c:numCache>
                <c:formatCode>#,##0.0_ ;\-#,##0.0\ </c:formatCode>
                <c:ptCount val="1"/>
                <c:pt idx="0">
                  <c:v>1.9043161658333634</c:v>
                </c:pt>
              </c:numCache>
            </c:numRef>
          </c:yVal>
          <c:bubbleSize>
            <c:numRef>
              <c:f>'Rel. prod. cf employment2'!$E$9</c:f>
              <c:numCache>
                <c:formatCode>#,##0_ ;\-#,##0\ </c:formatCode>
                <c:ptCount val="1"/>
                <c:pt idx="0">
                  <c:v>176</c:v>
                </c:pt>
              </c:numCache>
            </c:numRef>
          </c:bubbleSize>
          <c:bubble3D val="1"/>
        </c:ser>
        <c:ser>
          <c:idx val="3"/>
          <c:order val="3"/>
          <c:tx>
            <c:v>Construction</c:v>
          </c:tx>
          <c:spPr>
            <a:solidFill>
              <a:srgbClr val="FFFF00"/>
            </a:solidFill>
            <a:ln w="25400">
              <a:noFill/>
            </a:ln>
          </c:spPr>
          <c:invertIfNegative val="0"/>
          <c:xVal>
            <c:numRef>
              <c:f>'Rel. prod. cf employment2'!$B$10</c:f>
              <c:numCache>
                <c:formatCode>#,##0.0_ ;\-#,##0.0\ </c:formatCode>
                <c:ptCount val="1"/>
                <c:pt idx="0">
                  <c:v>-1.5400707264619804</c:v>
                </c:pt>
              </c:numCache>
            </c:numRef>
          </c:xVal>
          <c:yVal>
            <c:numRef>
              <c:f>'Rel. prod. cf employment2'!$C$10</c:f>
              <c:numCache>
                <c:formatCode>#,##0.0_ ;\-#,##0.0\ </c:formatCode>
                <c:ptCount val="1"/>
                <c:pt idx="0">
                  <c:v>0.5342592672492531</c:v>
                </c:pt>
              </c:numCache>
            </c:numRef>
          </c:yVal>
          <c:bubbleSize>
            <c:numRef>
              <c:f>'Rel. prod. cf employment2'!$E$10</c:f>
              <c:numCache>
                <c:formatCode>#,##0_ ;\-#,##0\ </c:formatCode>
                <c:ptCount val="1"/>
                <c:pt idx="0">
                  <c:v>101</c:v>
                </c:pt>
              </c:numCache>
            </c:numRef>
          </c:bubbleSize>
          <c:bubble3D val="1"/>
        </c:ser>
        <c:ser>
          <c:idx val="4"/>
          <c:order val="4"/>
          <c:tx>
            <c:v>Wholesale, retail, hotels</c:v>
          </c:tx>
          <c:spPr>
            <a:solidFill>
              <a:srgbClr val="6666FF"/>
            </a:solidFill>
            <a:ln w="25400">
              <a:noFill/>
            </a:ln>
          </c:spPr>
          <c:invertIfNegative val="0"/>
          <c:xVal>
            <c:numRef>
              <c:f>'Rel. prod. cf employment2'!$B$11</c:f>
              <c:numCache>
                <c:formatCode>#,##0.0_ ;\-#,##0.0\ </c:formatCode>
                <c:ptCount val="1"/>
                <c:pt idx="0">
                  <c:v>-0.89005376936297509</c:v>
                </c:pt>
              </c:numCache>
            </c:numRef>
          </c:xVal>
          <c:yVal>
            <c:numRef>
              <c:f>'Rel. prod. cf employment2'!$C$11</c:f>
              <c:numCache>
                <c:formatCode>#,##0.0_ ;\-#,##0.0\ </c:formatCode>
                <c:ptCount val="1"/>
                <c:pt idx="0">
                  <c:v>1.004516888072831</c:v>
                </c:pt>
              </c:numCache>
            </c:numRef>
          </c:yVal>
          <c:bubbleSize>
            <c:numRef>
              <c:f>'Rel. prod. cf employment2'!$E$11</c:f>
              <c:numCache>
                <c:formatCode>#,##0_ ;\-#,##0\ </c:formatCode>
                <c:ptCount val="1"/>
                <c:pt idx="0">
                  <c:v>279</c:v>
                </c:pt>
              </c:numCache>
            </c:numRef>
          </c:bubbleSize>
          <c:bubble3D val="1"/>
        </c:ser>
        <c:ser>
          <c:idx val="5"/>
          <c:order val="5"/>
          <c:tx>
            <c:v>Transport, storage, comms</c:v>
          </c:tx>
          <c:spPr>
            <a:solidFill>
              <a:srgbClr val="66FFFF"/>
            </a:solidFill>
            <a:ln w="25400">
              <a:noFill/>
            </a:ln>
          </c:spPr>
          <c:invertIfNegative val="0"/>
          <c:xVal>
            <c:numRef>
              <c:f>'Rel. prod. cf employment2'!$B$12</c:f>
              <c:numCache>
                <c:formatCode>#,##0.0_ ;\-#,##0.0\ </c:formatCode>
                <c:ptCount val="1"/>
                <c:pt idx="0">
                  <c:v>-0.79969865078584412</c:v>
                </c:pt>
              </c:numCache>
            </c:numRef>
          </c:xVal>
          <c:yVal>
            <c:numRef>
              <c:f>'Rel. prod. cf employment2'!$C$12</c:f>
              <c:numCache>
                <c:formatCode>#,##0.0_ ;\-#,##0.0\ </c:formatCode>
                <c:ptCount val="1"/>
                <c:pt idx="0">
                  <c:v>1.3941703111849422</c:v>
                </c:pt>
              </c:numCache>
            </c:numRef>
          </c:yVal>
          <c:bubbleSize>
            <c:numRef>
              <c:f>'Rel. prod. cf employment2'!$E$12</c:f>
              <c:numCache>
                <c:formatCode>#,##0_ ;\-#,##0\ </c:formatCode>
                <c:ptCount val="1"/>
                <c:pt idx="0">
                  <c:v>91</c:v>
                </c:pt>
              </c:numCache>
            </c:numRef>
          </c:bubbleSize>
          <c:bubble3D val="1"/>
        </c:ser>
        <c:ser>
          <c:idx val="6"/>
          <c:order val="6"/>
          <c:tx>
            <c:v>Other</c:v>
          </c:tx>
          <c:spPr>
            <a:solidFill>
              <a:srgbClr val="FF00FF"/>
            </a:solidFill>
            <a:ln w="25400">
              <a:noFill/>
            </a:ln>
          </c:spPr>
          <c:invertIfNegative val="0"/>
          <c:xVal>
            <c:numRef>
              <c:f>'Rel. prod. cf employment2'!$B$13</c:f>
              <c:numCache>
                <c:formatCode>#,##0.0_ ;\-#,##0.0\ </c:formatCode>
                <c:ptCount val="1"/>
                <c:pt idx="0">
                  <c:v>-2.4057360606595601</c:v>
                </c:pt>
              </c:numCache>
            </c:numRef>
          </c:xVal>
          <c:yVal>
            <c:numRef>
              <c:f>'Rel. prod. cf employment2'!$C$13</c:f>
              <c:numCache>
                <c:formatCode>#,##0.0_ ;\-#,##0.0\ </c:formatCode>
                <c:ptCount val="1"/>
                <c:pt idx="0">
                  <c:v>0.9965645069851562</c:v>
                </c:pt>
              </c:numCache>
            </c:numRef>
          </c:yVal>
          <c:bubbleSize>
            <c:numRef>
              <c:f>'Rel. prod. cf employment2'!$E$13</c:f>
              <c:numCache>
                <c:formatCode>#,##0_ ;\-#,##0\ </c:formatCode>
                <c:ptCount val="1"/>
                <c:pt idx="0">
                  <c:v>377</c:v>
                </c:pt>
              </c:numCache>
            </c:numRef>
          </c:bubbleSize>
          <c:bubble3D val="1"/>
        </c:ser>
        <c:dLbls>
          <c:showLegendKey val="0"/>
          <c:showVal val="0"/>
          <c:showCatName val="0"/>
          <c:showSerName val="0"/>
          <c:showPercent val="0"/>
          <c:showBubbleSize val="0"/>
        </c:dLbls>
        <c:bubbleScale val="100"/>
        <c:showNegBubbles val="0"/>
        <c:axId val="462059776"/>
        <c:axId val="462078336"/>
      </c:bubbleChart>
      <c:valAx>
        <c:axId val="462059776"/>
        <c:scaling>
          <c:orientation val="minMax"/>
        </c:scaling>
        <c:delete val="0"/>
        <c:axPos val="b"/>
        <c:title>
          <c:tx>
            <c:rich>
              <a:bodyPr/>
              <a:lstStyle/>
              <a:p>
                <a:pPr>
                  <a:defRPr sz="800" b="0"/>
                </a:pPr>
                <a:r>
                  <a:rPr lang="en-US" sz="800" b="0"/>
                  <a:t>Percentage point change in employment</a:t>
                </a:r>
                <a:r>
                  <a:rPr lang="en-US" sz="800" b="0" baseline="0"/>
                  <a:t> share</a:t>
                </a:r>
                <a:r>
                  <a:rPr lang="en-US" sz="800" b="0"/>
                  <a:t>, 1991-2000</a:t>
                </a:r>
              </a:p>
            </c:rich>
          </c:tx>
          <c:layout/>
          <c:overlay val="0"/>
        </c:title>
        <c:numFmt formatCode="#,##0.0_ ;\-#,##0.0\ " sourceLinked="1"/>
        <c:majorTickMark val="out"/>
        <c:minorTickMark val="none"/>
        <c:tickLblPos val="low"/>
        <c:crossAx val="462078336"/>
        <c:crosses val="autoZero"/>
        <c:crossBetween val="midCat"/>
      </c:valAx>
      <c:valAx>
        <c:axId val="462078336"/>
        <c:scaling>
          <c:orientation val="minMax"/>
          <c:min val="0"/>
        </c:scaling>
        <c:delete val="0"/>
        <c:axPos val="l"/>
        <c:majorGridlines/>
        <c:title>
          <c:tx>
            <c:rich>
              <a:bodyPr rot="-5400000" vert="horz"/>
              <a:lstStyle/>
              <a:p>
                <a:pPr>
                  <a:defRPr sz="800" b="0"/>
                </a:pPr>
                <a:r>
                  <a:rPr lang="en-US" sz="800" b="0"/>
                  <a:t>Relative productivity level, 2000</a:t>
                </a:r>
              </a:p>
            </c:rich>
          </c:tx>
          <c:layout/>
          <c:overlay val="0"/>
        </c:title>
        <c:numFmt formatCode="#,##0.0_ ;\-#,##0.0\ " sourceLinked="1"/>
        <c:majorTickMark val="out"/>
        <c:minorTickMark val="none"/>
        <c:tickLblPos val="low"/>
        <c:crossAx val="46205977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employment2'!$B$24</c:f>
              <c:numCache>
                <c:formatCode>#,##0.0_ ;\-#,##0.0\ </c:formatCode>
                <c:ptCount val="1"/>
                <c:pt idx="0">
                  <c:v>-6.0819916608944595</c:v>
                </c:pt>
              </c:numCache>
            </c:numRef>
          </c:xVal>
          <c:yVal>
            <c:numRef>
              <c:f>'Rel. prod. cf employment2'!$C$24</c:f>
              <c:numCache>
                <c:formatCode>#,##0.0_ ;\-#,##0.0\ </c:formatCode>
                <c:ptCount val="1"/>
                <c:pt idx="0">
                  <c:v>0.8130579799923856</c:v>
                </c:pt>
              </c:numCache>
            </c:numRef>
          </c:yVal>
          <c:bubbleSize>
            <c:numRef>
              <c:f>'Rel. prod. cf employment2'!$E$24</c:f>
              <c:numCache>
                <c:formatCode>#,##0_ ;\-#,##0\ </c:formatCode>
                <c:ptCount val="1"/>
                <c:pt idx="0">
                  <c:v>794</c:v>
                </c:pt>
              </c:numCache>
            </c:numRef>
          </c:bubbleSize>
          <c:bubble3D val="1"/>
        </c:ser>
        <c:ser>
          <c:idx val="1"/>
          <c:order val="1"/>
          <c:tx>
            <c:v>Mining &amp; utilities</c:v>
          </c:tx>
          <c:spPr>
            <a:solidFill>
              <a:srgbClr val="000000"/>
            </a:solidFill>
            <a:ln w="25400">
              <a:noFill/>
            </a:ln>
          </c:spPr>
          <c:invertIfNegative val="0"/>
          <c:xVal>
            <c:numRef>
              <c:f>'Rel. prod. cf employment2'!$B$25</c:f>
              <c:numCache>
                <c:formatCode>#,##0.0_ ;\-#,##0.0\ </c:formatCode>
                <c:ptCount val="1"/>
                <c:pt idx="0">
                  <c:v>-0.1028449499990205</c:v>
                </c:pt>
              </c:numCache>
            </c:numRef>
          </c:xVal>
          <c:yVal>
            <c:numRef>
              <c:f>'Rel. prod. cf employment2'!$C$25</c:f>
              <c:numCache>
                <c:formatCode>#,##0.0_ ;\-#,##0.0\ </c:formatCode>
                <c:ptCount val="1"/>
                <c:pt idx="0">
                  <c:v>2.2167632792074956</c:v>
                </c:pt>
              </c:numCache>
            </c:numRef>
          </c:yVal>
          <c:bubbleSize>
            <c:numRef>
              <c:f>'Rel. prod. cf employment2'!$E$25</c:f>
              <c:numCache>
                <c:formatCode>#,##0_ ;\-#,##0\ </c:formatCode>
                <c:ptCount val="1"/>
                <c:pt idx="0">
                  <c:v>47</c:v>
                </c:pt>
              </c:numCache>
            </c:numRef>
          </c:bubbleSize>
          <c:bubble3D val="1"/>
        </c:ser>
        <c:ser>
          <c:idx val="2"/>
          <c:order val="2"/>
          <c:tx>
            <c:v>Manufacturing</c:v>
          </c:tx>
          <c:spPr>
            <a:solidFill>
              <a:srgbClr val="CC6600"/>
            </a:solidFill>
            <a:ln w="25400">
              <a:noFill/>
            </a:ln>
          </c:spPr>
          <c:invertIfNegative val="0"/>
          <c:xVal>
            <c:numRef>
              <c:f>'Rel. prod. cf employment2'!$B$26</c:f>
              <c:numCache>
                <c:formatCode>#,##0.0_ ;\-#,##0.0\ </c:formatCode>
                <c:ptCount val="1"/>
                <c:pt idx="0">
                  <c:v>-1.2095018185599091</c:v>
                </c:pt>
              </c:numCache>
            </c:numRef>
          </c:xVal>
          <c:yVal>
            <c:numRef>
              <c:f>'Rel. prod. cf employment2'!$C$26</c:f>
              <c:numCache>
                <c:formatCode>#,##0.0_ ;\-#,##0.0\ </c:formatCode>
                <c:ptCount val="1"/>
                <c:pt idx="0">
                  <c:v>1.7778613593236301</c:v>
                </c:pt>
              </c:numCache>
            </c:numRef>
          </c:yVal>
          <c:bubbleSize>
            <c:numRef>
              <c:f>'Rel. prod. cf employment2'!$E$26</c:f>
              <c:numCache>
                <c:formatCode>#,##0_ ;\-#,##0\ </c:formatCode>
                <c:ptCount val="1"/>
                <c:pt idx="0">
                  <c:v>163</c:v>
                </c:pt>
              </c:numCache>
            </c:numRef>
          </c:bubbleSize>
          <c:bubble3D val="1"/>
        </c:ser>
        <c:ser>
          <c:idx val="3"/>
          <c:order val="3"/>
          <c:tx>
            <c:v>Construction</c:v>
          </c:tx>
          <c:spPr>
            <a:solidFill>
              <a:srgbClr val="FFFF00"/>
            </a:solidFill>
            <a:ln w="25400">
              <a:noFill/>
            </a:ln>
          </c:spPr>
          <c:invertIfNegative val="0"/>
          <c:xVal>
            <c:numRef>
              <c:f>'Rel. prod. cf employment2'!$B$27</c:f>
              <c:numCache>
                <c:formatCode>#,##0.0_ ;\-#,##0.0\ </c:formatCode>
                <c:ptCount val="1"/>
                <c:pt idx="0">
                  <c:v>2.1895300575981951</c:v>
                </c:pt>
              </c:numCache>
            </c:numRef>
          </c:xVal>
          <c:yVal>
            <c:numRef>
              <c:f>'Rel. prod. cf employment2'!$C$27</c:f>
              <c:numCache>
                <c:formatCode>#,##0.0_ ;\-#,##0.0\ </c:formatCode>
                <c:ptCount val="1"/>
                <c:pt idx="0">
                  <c:v>0.40029582927287805</c:v>
                </c:pt>
              </c:numCache>
            </c:numRef>
          </c:yVal>
          <c:bubbleSize>
            <c:numRef>
              <c:f>'Rel. prod. cf employment2'!$E$27</c:f>
              <c:numCache>
                <c:formatCode>#,##0_ ;\-#,##0\ </c:formatCode>
                <c:ptCount val="1"/>
                <c:pt idx="0">
                  <c:v>153</c:v>
                </c:pt>
              </c:numCache>
            </c:numRef>
          </c:bubbleSize>
          <c:bubble3D val="1"/>
        </c:ser>
        <c:ser>
          <c:idx val="4"/>
          <c:order val="4"/>
          <c:tx>
            <c:v>Wholesale, retail, hotels</c:v>
          </c:tx>
          <c:spPr>
            <a:solidFill>
              <a:srgbClr val="6666FF"/>
            </a:solidFill>
            <a:ln w="25400">
              <a:noFill/>
            </a:ln>
          </c:spPr>
          <c:invertIfNegative val="0"/>
          <c:xVal>
            <c:numRef>
              <c:f>'Rel. prod. cf employment2'!$B$28</c:f>
              <c:numCache>
                <c:formatCode>#,##0.0_ ;\-#,##0.0\ </c:formatCode>
                <c:ptCount val="1"/>
                <c:pt idx="0">
                  <c:v>2.4283463285483027</c:v>
                </c:pt>
              </c:numCache>
            </c:numRef>
          </c:xVal>
          <c:yVal>
            <c:numRef>
              <c:f>'Rel. prod. cf employment2'!$C$28</c:f>
              <c:numCache>
                <c:formatCode>#,##0.0_ ;\-#,##0.0\ </c:formatCode>
                <c:ptCount val="1"/>
                <c:pt idx="0">
                  <c:v>1.2463626191742279</c:v>
                </c:pt>
              </c:numCache>
            </c:numRef>
          </c:yVal>
          <c:bubbleSize>
            <c:numRef>
              <c:f>'Rel. prod. cf employment2'!$E$28</c:f>
              <c:numCache>
                <c:formatCode>#,##0_ ;\-#,##0\ </c:formatCode>
                <c:ptCount val="1"/>
                <c:pt idx="0">
                  <c:v>348</c:v>
                </c:pt>
              </c:numCache>
            </c:numRef>
          </c:bubbleSize>
          <c:bubble3D val="1"/>
        </c:ser>
        <c:ser>
          <c:idx val="5"/>
          <c:order val="5"/>
          <c:tx>
            <c:v>Transport, storage, comms</c:v>
          </c:tx>
          <c:spPr>
            <a:solidFill>
              <a:srgbClr val="66FFFF"/>
            </a:solidFill>
            <a:ln w="25400">
              <a:noFill/>
            </a:ln>
          </c:spPr>
          <c:invertIfNegative val="0"/>
          <c:xVal>
            <c:numRef>
              <c:f>'Rel. prod. cf employment2'!$B$29</c:f>
              <c:numCache>
                <c:formatCode>#,##0.0_ ;\-#,##0.0\ </c:formatCode>
                <c:ptCount val="1"/>
                <c:pt idx="0">
                  <c:v>0.86452544903938566</c:v>
                </c:pt>
              </c:numCache>
            </c:numRef>
          </c:xVal>
          <c:yVal>
            <c:numRef>
              <c:f>'Rel. prod. cf employment2'!$C$29</c:f>
              <c:numCache>
                <c:formatCode>#,##0.0_ ;\-#,##0.0\ </c:formatCode>
                <c:ptCount val="1"/>
                <c:pt idx="0">
                  <c:v>1.3681526475219778</c:v>
                </c:pt>
              </c:numCache>
            </c:numRef>
          </c:yVal>
          <c:bubbleSize>
            <c:numRef>
              <c:f>'Rel. prod. cf employment2'!$E$29</c:f>
              <c:numCache>
                <c:formatCode>#,##0_ ;\-#,##0\ </c:formatCode>
                <c:ptCount val="1"/>
                <c:pt idx="0">
                  <c:v>115</c:v>
                </c:pt>
              </c:numCache>
            </c:numRef>
          </c:bubbleSize>
          <c:bubble3D val="1"/>
        </c:ser>
        <c:ser>
          <c:idx val="6"/>
          <c:order val="6"/>
          <c:tx>
            <c:v>Other</c:v>
          </c:tx>
          <c:spPr>
            <a:solidFill>
              <a:srgbClr val="FF00FF"/>
            </a:solidFill>
            <a:ln w="25400">
              <a:noFill/>
            </a:ln>
          </c:spPr>
          <c:invertIfNegative val="0"/>
          <c:xVal>
            <c:numRef>
              <c:f>'Rel. prod. cf employment2'!$B$30</c:f>
              <c:numCache>
                <c:formatCode>#,##0.0_ ;\-#,##0.0\ </c:formatCode>
                <c:ptCount val="1"/>
                <c:pt idx="0">
                  <c:v>1.9119365942675053</c:v>
                </c:pt>
              </c:numCache>
            </c:numRef>
          </c:xVal>
          <c:yVal>
            <c:numRef>
              <c:f>'Rel. prod. cf employment2'!$C$30</c:f>
              <c:numCache>
                <c:formatCode>#,##0.0_ ;\-#,##0.0\ </c:formatCode>
                <c:ptCount val="1"/>
                <c:pt idx="0">
                  <c:v>0.83741104157722335</c:v>
                </c:pt>
              </c:numCache>
            </c:numRef>
          </c:yVal>
          <c:bubbleSize>
            <c:numRef>
              <c:f>'Rel. prod. cf employment2'!$E$30</c:f>
              <c:numCache>
                <c:formatCode>#,##0_ ;\-#,##0\ </c:formatCode>
                <c:ptCount val="1"/>
                <c:pt idx="0">
                  <c:v>442</c:v>
                </c:pt>
              </c:numCache>
            </c:numRef>
          </c:bubbleSize>
          <c:bubble3D val="1"/>
        </c:ser>
        <c:dLbls>
          <c:showLegendKey val="0"/>
          <c:showVal val="0"/>
          <c:showCatName val="0"/>
          <c:showSerName val="0"/>
          <c:showPercent val="0"/>
          <c:showBubbleSize val="0"/>
        </c:dLbls>
        <c:bubbleScale val="100"/>
        <c:showNegBubbles val="0"/>
        <c:axId val="459732864"/>
        <c:axId val="462041088"/>
      </c:bubbleChart>
      <c:valAx>
        <c:axId val="459732864"/>
        <c:scaling>
          <c:orientation val="minMax"/>
        </c:scaling>
        <c:delete val="0"/>
        <c:axPos val="b"/>
        <c:title>
          <c:tx>
            <c:rich>
              <a:bodyPr/>
              <a:lstStyle/>
              <a:p>
                <a:pPr>
                  <a:defRPr sz="800" b="0"/>
                </a:pPr>
                <a:r>
                  <a:rPr lang="en-US" sz="800" b="0"/>
                  <a:t>Percentage point change in employment share, 2000-05</a:t>
                </a:r>
              </a:p>
            </c:rich>
          </c:tx>
          <c:layout/>
          <c:overlay val="0"/>
        </c:title>
        <c:numFmt formatCode="#,##0.0_ ;\-#,##0.0\ " sourceLinked="1"/>
        <c:majorTickMark val="out"/>
        <c:minorTickMark val="none"/>
        <c:tickLblPos val="low"/>
        <c:crossAx val="462041088"/>
        <c:crosses val="autoZero"/>
        <c:crossBetween val="midCat"/>
      </c:valAx>
      <c:valAx>
        <c:axId val="462041088"/>
        <c:scaling>
          <c:orientation val="minMax"/>
          <c:min val="0"/>
        </c:scaling>
        <c:delete val="0"/>
        <c:axPos val="l"/>
        <c:majorGridlines/>
        <c:title>
          <c:tx>
            <c:rich>
              <a:bodyPr rot="-5400000" vert="horz"/>
              <a:lstStyle/>
              <a:p>
                <a:pPr>
                  <a:defRPr sz="800" b="0"/>
                </a:pPr>
                <a:r>
                  <a:rPr lang="en-US" sz="800" b="0"/>
                  <a:t>Relative productivity level, 2005</a:t>
                </a:r>
              </a:p>
            </c:rich>
          </c:tx>
          <c:layout/>
          <c:overlay val="0"/>
        </c:title>
        <c:numFmt formatCode="#,##0.0_ ;\-#,##0.0\ " sourceLinked="1"/>
        <c:majorTickMark val="out"/>
        <c:minorTickMark val="none"/>
        <c:tickLblPos val="low"/>
        <c:crossAx val="459732864"/>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employment2'!$B$41</c:f>
              <c:numCache>
                <c:formatCode>#,##0.0_ ;\-#,##0.0\ </c:formatCode>
                <c:ptCount val="1"/>
                <c:pt idx="0">
                  <c:v>-7.9888344127277762</c:v>
                </c:pt>
              </c:numCache>
            </c:numRef>
          </c:xVal>
          <c:yVal>
            <c:numRef>
              <c:f>'Rel. prod. cf employment2'!$C$41</c:f>
              <c:numCache>
                <c:formatCode>#,##0.0_ ;\-#,##0.0\ </c:formatCode>
                <c:ptCount val="1"/>
                <c:pt idx="0">
                  <c:v>0.88307598069869531</c:v>
                </c:pt>
              </c:numCache>
            </c:numRef>
          </c:yVal>
          <c:bubbleSize>
            <c:numRef>
              <c:f>'Rel. prod. cf employment2'!$E$41</c:f>
              <c:numCache>
                <c:formatCode>#,##0_ ;\-#,##0\ </c:formatCode>
                <c:ptCount val="1"/>
                <c:pt idx="0">
                  <c:v>690</c:v>
                </c:pt>
              </c:numCache>
            </c:numRef>
          </c:bubbleSize>
          <c:bubble3D val="1"/>
        </c:ser>
        <c:ser>
          <c:idx val="1"/>
          <c:order val="1"/>
          <c:tx>
            <c:v>Mining &amp; utilities</c:v>
          </c:tx>
          <c:spPr>
            <a:solidFill>
              <a:srgbClr val="000000"/>
            </a:solidFill>
            <a:ln w="25400">
              <a:noFill/>
            </a:ln>
          </c:spPr>
          <c:invertIfNegative val="0"/>
          <c:xVal>
            <c:numRef>
              <c:f>'Rel. prod. cf employment2'!$B$42</c:f>
              <c:numCache>
                <c:formatCode>#,##0.0_ ;\-#,##0.0\ </c:formatCode>
                <c:ptCount val="1"/>
                <c:pt idx="0">
                  <c:v>0.19743973958974603</c:v>
                </c:pt>
              </c:numCache>
            </c:numRef>
          </c:xVal>
          <c:yVal>
            <c:numRef>
              <c:f>'Rel. prod. cf employment2'!$C$42</c:f>
              <c:numCache>
                <c:formatCode>#,##0.0_ ;\-#,##0.0\ </c:formatCode>
                <c:ptCount val="1"/>
                <c:pt idx="0">
                  <c:v>1.7557692355504204</c:v>
                </c:pt>
              </c:numCache>
            </c:numRef>
          </c:yVal>
          <c:bubbleSize>
            <c:numRef>
              <c:f>'Rel. prod. cf employment2'!$E$42</c:f>
              <c:numCache>
                <c:formatCode>#,##0_ ;\-#,##0\ </c:formatCode>
                <c:ptCount val="1"/>
                <c:pt idx="0">
                  <c:v>56</c:v>
                </c:pt>
              </c:numCache>
            </c:numRef>
          </c:bubbleSize>
          <c:bubble3D val="1"/>
        </c:ser>
        <c:ser>
          <c:idx val="2"/>
          <c:order val="2"/>
          <c:tx>
            <c:v>Manufacturing</c:v>
          </c:tx>
          <c:spPr>
            <a:solidFill>
              <a:srgbClr val="CC6600"/>
            </a:solidFill>
            <a:ln w="25400">
              <a:noFill/>
            </a:ln>
          </c:spPr>
          <c:invertIfNegative val="0"/>
          <c:xVal>
            <c:numRef>
              <c:f>'Rel. prod. cf employment2'!$B$43</c:f>
              <c:numCache>
                <c:formatCode>#,##0.0_ ;\-#,##0.0\ </c:formatCode>
                <c:ptCount val="1"/>
                <c:pt idx="0">
                  <c:v>1.7810330012856639</c:v>
                </c:pt>
              </c:numCache>
            </c:numRef>
          </c:xVal>
          <c:yVal>
            <c:numRef>
              <c:f>'Rel. prod. cf employment2'!$C$43</c:f>
              <c:numCache>
                <c:formatCode>#,##0.0_ ;\-#,##0.0\ </c:formatCode>
                <c:ptCount val="1"/>
                <c:pt idx="0">
                  <c:v>1.2876843519321211</c:v>
                </c:pt>
              </c:numCache>
            </c:numRef>
          </c:yVal>
          <c:bubbleSize>
            <c:numRef>
              <c:f>'Rel. prod. cf employment2'!$E$43</c:f>
              <c:numCache>
                <c:formatCode>#,##0_ ;\-#,##0\ </c:formatCode>
                <c:ptCount val="1"/>
                <c:pt idx="0">
                  <c:v>219</c:v>
                </c:pt>
              </c:numCache>
            </c:numRef>
          </c:bubbleSize>
          <c:bubble3D val="1"/>
        </c:ser>
        <c:ser>
          <c:idx val="3"/>
          <c:order val="3"/>
          <c:tx>
            <c:v>Construction</c:v>
          </c:tx>
          <c:spPr>
            <a:solidFill>
              <a:srgbClr val="FFFF00"/>
            </a:solidFill>
            <a:ln w="25400">
              <a:noFill/>
            </a:ln>
          </c:spPr>
          <c:invertIfNegative val="0"/>
          <c:xVal>
            <c:numRef>
              <c:f>'Rel. prod. cf employment2'!$B$44</c:f>
              <c:numCache>
                <c:formatCode>#,##0.0_ ;\-#,##0.0\ </c:formatCode>
                <c:ptCount val="1"/>
                <c:pt idx="0">
                  <c:v>3.460160928938425</c:v>
                </c:pt>
              </c:numCache>
            </c:numRef>
          </c:xVal>
          <c:yVal>
            <c:numRef>
              <c:f>'Rel. prod. cf employment2'!$C$44</c:f>
              <c:numCache>
                <c:formatCode>#,##0.0_ ;\-#,##0.0\ </c:formatCode>
                <c:ptCount val="1"/>
                <c:pt idx="0">
                  <c:v>0.37679262957661797</c:v>
                </c:pt>
              </c:numCache>
            </c:numRef>
          </c:yVal>
          <c:bubbleSize>
            <c:numRef>
              <c:f>'Rel. prod. cf employment2'!$E$44</c:f>
              <c:numCache>
                <c:formatCode>#,##0_ ;\-#,##0\ </c:formatCode>
                <c:ptCount val="1"/>
                <c:pt idx="0">
                  <c:v>246</c:v>
                </c:pt>
              </c:numCache>
            </c:numRef>
          </c:bubbleSize>
          <c:bubble3D val="1"/>
        </c:ser>
        <c:ser>
          <c:idx val="4"/>
          <c:order val="4"/>
          <c:tx>
            <c:v>Wholesale, retail, hotels</c:v>
          </c:tx>
          <c:spPr>
            <a:solidFill>
              <a:srgbClr val="6666FF"/>
            </a:solidFill>
            <a:ln w="25400">
              <a:noFill/>
            </a:ln>
          </c:spPr>
          <c:invertIfNegative val="0"/>
          <c:xVal>
            <c:numRef>
              <c:f>'Rel. prod. cf employment2'!$B$45</c:f>
              <c:numCache>
                <c:formatCode>#,##0.0_ ;\-#,##0.0\ </c:formatCode>
                <c:ptCount val="1"/>
                <c:pt idx="0">
                  <c:v>1.2125223768613047</c:v>
                </c:pt>
              </c:numCache>
            </c:numRef>
          </c:xVal>
          <c:yVal>
            <c:numRef>
              <c:f>'Rel. prod. cf employment2'!$C$45</c:f>
              <c:numCache>
                <c:formatCode>#,##0.0_ ;\-#,##0.0\ </c:formatCode>
                <c:ptCount val="1"/>
                <c:pt idx="0">
                  <c:v>1.2515992974566401</c:v>
                </c:pt>
              </c:numCache>
            </c:numRef>
          </c:yVal>
          <c:bubbleSize>
            <c:numRef>
              <c:f>'Rel. prod. cf employment2'!$E$45</c:f>
              <c:numCache>
                <c:formatCode>#,##0_ ;\-#,##0\ </c:formatCode>
                <c:ptCount val="1"/>
                <c:pt idx="0">
                  <c:v>409</c:v>
                </c:pt>
              </c:numCache>
            </c:numRef>
          </c:bubbleSize>
          <c:bubble3D val="1"/>
        </c:ser>
        <c:ser>
          <c:idx val="5"/>
          <c:order val="5"/>
          <c:tx>
            <c:v>Transport, storage, comms</c:v>
          </c:tx>
          <c:spPr>
            <a:solidFill>
              <a:srgbClr val="66FFFF"/>
            </a:solidFill>
            <a:ln w="25400">
              <a:noFill/>
            </a:ln>
          </c:spPr>
          <c:invertIfNegative val="0"/>
          <c:xVal>
            <c:numRef>
              <c:f>'Rel. prod. cf employment2'!$B$46</c:f>
              <c:numCache>
                <c:formatCode>#,##0.0_ ;\-#,##0.0\ </c:formatCode>
                <c:ptCount val="1"/>
                <c:pt idx="0">
                  <c:v>1.0128948204939228</c:v>
                </c:pt>
              </c:numCache>
            </c:numRef>
          </c:xVal>
          <c:yVal>
            <c:numRef>
              <c:f>'Rel. prod. cf employment2'!$C$46</c:f>
              <c:numCache>
                <c:formatCode>#,##0.0_ ;\-#,##0.0\ </c:formatCode>
                <c:ptCount val="1"/>
                <c:pt idx="0">
                  <c:v>2.0884399923315282</c:v>
                </c:pt>
              </c:numCache>
            </c:numRef>
          </c:yVal>
          <c:bubbleSize>
            <c:numRef>
              <c:f>'Rel. prod. cf employment2'!$E$46</c:f>
              <c:numCache>
                <c:formatCode>#,##0_ ;\-#,##0\ </c:formatCode>
                <c:ptCount val="1"/>
                <c:pt idx="0">
                  <c:v>149</c:v>
                </c:pt>
              </c:numCache>
            </c:numRef>
          </c:bubbleSize>
          <c:bubble3D val="1"/>
        </c:ser>
        <c:ser>
          <c:idx val="6"/>
          <c:order val="6"/>
          <c:tx>
            <c:v>Other</c:v>
          </c:tx>
          <c:spPr>
            <a:solidFill>
              <a:srgbClr val="FF00FF"/>
            </a:solidFill>
            <a:ln w="25400">
              <a:noFill/>
            </a:ln>
          </c:spPr>
          <c:invertIfNegative val="0"/>
          <c:xVal>
            <c:numRef>
              <c:f>'Rel. prod. cf employment2'!$B$47</c:f>
              <c:numCache>
                <c:formatCode>#,##0.0_ ;\-#,##0.0\ </c:formatCode>
                <c:ptCount val="1"/>
                <c:pt idx="0">
                  <c:v>0.32478354555870936</c:v>
                </c:pt>
              </c:numCache>
            </c:numRef>
          </c:xVal>
          <c:yVal>
            <c:numRef>
              <c:f>'Rel. prod. cf employment2'!$C$47</c:f>
              <c:numCache>
                <c:formatCode>#,##0.0_ ;\-#,##0.0\ </c:formatCode>
                <c:ptCount val="1"/>
                <c:pt idx="0">
                  <c:v>0.72272147288807009</c:v>
                </c:pt>
              </c:numCache>
            </c:numRef>
          </c:yVal>
          <c:bubbleSize>
            <c:numRef>
              <c:f>'Rel. prod. cf employment2'!$E$47</c:f>
              <c:numCache>
                <c:formatCode>#,##0_ ;\-#,##0\ </c:formatCode>
                <c:ptCount val="1"/>
                <c:pt idx="0">
                  <c:v>492</c:v>
                </c:pt>
              </c:numCache>
            </c:numRef>
          </c:bubbleSize>
          <c:bubble3D val="1"/>
        </c:ser>
        <c:dLbls>
          <c:showLegendKey val="0"/>
          <c:showVal val="0"/>
          <c:showCatName val="0"/>
          <c:showSerName val="0"/>
          <c:showPercent val="0"/>
          <c:showBubbleSize val="0"/>
        </c:dLbls>
        <c:bubbleScale val="100"/>
        <c:showNegBubbles val="0"/>
        <c:axId val="463504896"/>
        <c:axId val="463506816"/>
      </c:bubbleChart>
      <c:valAx>
        <c:axId val="463504896"/>
        <c:scaling>
          <c:orientation val="minMax"/>
        </c:scaling>
        <c:delete val="0"/>
        <c:axPos val="b"/>
        <c:title>
          <c:tx>
            <c:rich>
              <a:bodyPr/>
              <a:lstStyle/>
              <a:p>
                <a:pPr>
                  <a:defRPr sz="800" b="0"/>
                </a:pPr>
                <a:r>
                  <a:rPr lang="en-US" sz="800" b="0"/>
                  <a:t>Percentage point change in employment share, 2005-10</a:t>
                </a:r>
              </a:p>
            </c:rich>
          </c:tx>
          <c:layout/>
          <c:overlay val="0"/>
        </c:title>
        <c:numFmt formatCode="#,##0.0_ ;\-#,##0.0\ " sourceLinked="1"/>
        <c:majorTickMark val="out"/>
        <c:minorTickMark val="none"/>
        <c:tickLblPos val="low"/>
        <c:crossAx val="463506816"/>
        <c:crosses val="autoZero"/>
        <c:crossBetween val="midCat"/>
      </c:valAx>
      <c:valAx>
        <c:axId val="463506816"/>
        <c:scaling>
          <c:orientation val="minMax"/>
          <c:min val="0"/>
        </c:scaling>
        <c:delete val="0"/>
        <c:axPos val="l"/>
        <c:majorGridlines/>
        <c:title>
          <c:tx>
            <c:rich>
              <a:bodyPr rot="-5400000" vert="horz"/>
              <a:lstStyle/>
              <a:p>
                <a:pPr>
                  <a:defRPr sz="800" b="0"/>
                </a:pPr>
                <a:r>
                  <a:rPr lang="en-US" sz="800" b="0"/>
                  <a:t>Relative productivity level, 2010</a:t>
                </a:r>
              </a:p>
            </c:rich>
          </c:tx>
          <c:layout/>
          <c:overlay val="0"/>
        </c:title>
        <c:numFmt formatCode="#,##0.0_ ;\-#,##0.0\ " sourceLinked="1"/>
        <c:majorTickMark val="out"/>
        <c:minorTickMark val="none"/>
        <c:tickLblPos val="low"/>
        <c:crossAx val="46350489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5" Type="http://schemas.openxmlformats.org/officeDocument/2006/relationships/chart" Target="../charts/chart19.xml"/><Relationship Id="rId4" Type="http://schemas.openxmlformats.org/officeDocument/2006/relationships/chart" Target="../charts/chart1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3</xdr:row>
      <xdr:rowOff>0</xdr:rowOff>
    </xdr:from>
    <xdr:to>
      <xdr:col>17</xdr:col>
      <xdr:colOff>211680</xdr:colOff>
      <xdr:row>17</xdr:row>
      <xdr:rowOff>91440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0</xdr:colOff>
      <xdr:row>18</xdr:row>
      <xdr:rowOff>0</xdr:rowOff>
    </xdr:from>
    <xdr:to>
      <xdr:col>17</xdr:col>
      <xdr:colOff>211680</xdr:colOff>
      <xdr:row>33</xdr:row>
      <xdr:rowOff>91440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0</xdr:colOff>
      <xdr:row>33</xdr:row>
      <xdr:rowOff>0</xdr:rowOff>
    </xdr:from>
    <xdr:to>
      <xdr:col>17</xdr:col>
      <xdr:colOff>211680</xdr:colOff>
      <xdr:row>47</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11430</xdr:colOff>
      <xdr:row>1</xdr:row>
      <xdr:rowOff>179070</xdr:rowOff>
    </xdr:from>
    <xdr:to>
      <xdr:col>17</xdr:col>
      <xdr:colOff>194310</xdr:colOff>
      <xdr:row>14</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5</xdr:col>
      <xdr:colOff>243840</xdr:colOff>
      <xdr:row>29</xdr:row>
      <xdr:rowOff>30480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0</xdr:colOff>
      <xdr:row>17</xdr:row>
      <xdr:rowOff>0</xdr:rowOff>
    </xdr:from>
    <xdr:to>
      <xdr:col>16</xdr:col>
      <xdr:colOff>182880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8</xdr:col>
      <xdr:colOff>22860</xdr:colOff>
      <xdr:row>3</xdr:row>
      <xdr:rowOff>144780</xdr:rowOff>
    </xdr:from>
    <xdr:ext cx="5400000" cy="27432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8</xdr:col>
      <xdr:colOff>0</xdr:colOff>
      <xdr:row>21</xdr:row>
      <xdr:rowOff>0</xdr:rowOff>
    </xdr:from>
    <xdr:ext cx="5400000" cy="27432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8</xdr:col>
      <xdr:colOff>0</xdr:colOff>
      <xdr:row>38</xdr:row>
      <xdr:rowOff>0</xdr:rowOff>
    </xdr:from>
    <xdr:ext cx="5400000" cy="27432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8</xdr:col>
      <xdr:colOff>0</xdr:colOff>
      <xdr:row>55</xdr:row>
      <xdr:rowOff>0</xdr:rowOff>
    </xdr:from>
    <xdr:ext cx="5400000" cy="2743200"/>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wsDr>
</file>

<file path=xl/drawings/drawing5.xml><?xml version="1.0" encoding="utf-8"?>
<xdr:wsDr xmlns:xdr="http://schemas.openxmlformats.org/drawingml/2006/spreadsheetDrawing" xmlns:a="http://schemas.openxmlformats.org/drawingml/2006/main">
  <xdr:twoCellAnchor>
    <xdr:from>
      <xdr:col>7</xdr:col>
      <xdr:colOff>11430</xdr:colOff>
      <xdr:row>1</xdr:row>
      <xdr:rowOff>179070</xdr:rowOff>
    </xdr:from>
    <xdr:to>
      <xdr:col>16</xdr:col>
      <xdr:colOff>194310</xdr:colOff>
      <xdr:row>16</xdr:row>
      <xdr:rowOff>148590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14</xdr:row>
      <xdr:rowOff>0</xdr:rowOff>
    </xdr:from>
    <xdr:to>
      <xdr:col>6</xdr:col>
      <xdr:colOff>317460</xdr:colOff>
      <xdr:row>32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26670</xdr:colOff>
      <xdr:row>12</xdr:row>
      <xdr:rowOff>129540</xdr:rowOff>
    </xdr:from>
    <xdr:to>
      <xdr:col>7</xdr:col>
      <xdr:colOff>323850</xdr:colOff>
      <xdr:row>30</xdr:row>
      <xdr:rowOff>129540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220980</xdr:colOff>
      <xdr:row>12</xdr:row>
      <xdr:rowOff>129540</xdr:rowOff>
    </xdr:from>
    <xdr:to>
      <xdr:col>13</xdr:col>
      <xdr:colOff>0</xdr:colOff>
      <xdr:row>30</xdr:row>
      <xdr:rowOff>129540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38100</xdr:colOff>
      <xdr:row>12</xdr:row>
      <xdr:rowOff>0</xdr:rowOff>
    </xdr:from>
    <xdr:to>
      <xdr:col>9</xdr:col>
      <xdr:colOff>49530</xdr:colOff>
      <xdr:row>29</xdr:row>
      <xdr:rowOff>1200</xdr:rowOff>
    </xdr:to>
    <xdr:grpSp>
      <xdr:nvGrpSpPr>
        <xdr:cNvPr id="2" name="Group 1"/>
        <xdr:cNvGrpSpPr/>
      </xdr:nvGrpSpPr>
      <xdr:grpSpPr>
        <a:xfrm>
          <a:off x="38100" y="2179320"/>
          <a:ext cx="4720590" cy="2592000"/>
          <a:chOff x="87630" y="2167890"/>
          <a:chExt cx="4720590" cy="2592000"/>
        </a:xfrm>
      </xdr:grpSpPr>
      <xdr:graphicFrame macro="">
        <xdr:nvGraphicFramePr>
          <xdr:cNvPr id="3" name="Chart 2"/>
          <xdr:cNvGraphicFramePr/>
        </xdr:nvGraphicFramePr>
        <xdr:xfrm>
          <a:off x="87630" y="2167890"/>
          <a:ext cx="2268000" cy="259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301240" y="2167890"/>
          <a:ext cx="2506980" cy="2592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3810</xdr:colOff>
      <xdr:row>40</xdr:row>
      <xdr:rowOff>114300</xdr:rowOff>
    </xdr:from>
    <xdr:to>
      <xdr:col>12</xdr:col>
      <xdr:colOff>251580</xdr:colOff>
      <xdr:row>58</xdr:row>
      <xdr:rowOff>114300</xdr:rowOff>
    </xdr:to>
    <xdr:grpSp>
      <xdr:nvGrpSpPr>
        <xdr:cNvPr id="5" name="Group 4"/>
        <xdr:cNvGrpSpPr/>
      </xdr:nvGrpSpPr>
      <xdr:grpSpPr>
        <a:xfrm>
          <a:off x="3810" y="7200900"/>
          <a:ext cx="6046590" cy="2743200"/>
          <a:chOff x="3810" y="6438900"/>
          <a:chExt cx="6046590" cy="2743200"/>
        </a:xfrm>
      </xdr:grpSpPr>
      <xdr:graphicFrame macro="">
        <xdr:nvGraphicFramePr>
          <xdr:cNvPr id="6" name="Chart 5"/>
          <xdr:cNvGraphicFramePr/>
        </xdr:nvGraphicFramePr>
        <xdr:xfrm>
          <a:off x="3810" y="6438900"/>
          <a:ext cx="2268000" cy="2466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7" name="Chart 6"/>
          <xdr:cNvGraphicFramePr>
            <a:graphicFrameLocks/>
          </xdr:cNvGraphicFramePr>
        </xdr:nvGraphicFramePr>
        <xdr:xfrm>
          <a:off x="2169015" y="6438900"/>
          <a:ext cx="1980000" cy="27432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8" name="Chart 7"/>
          <xdr:cNvGraphicFramePr>
            <a:graphicFrameLocks/>
          </xdr:cNvGraphicFramePr>
        </xdr:nvGraphicFramePr>
        <xdr:xfrm>
          <a:off x="3962400" y="6438900"/>
          <a:ext cx="2088000" cy="24660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12</xdr:row>
      <xdr:rowOff>0</xdr:rowOff>
    </xdr:from>
    <xdr:to>
      <xdr:col>15</xdr:col>
      <xdr:colOff>386220</xdr:colOff>
      <xdr:row>26</xdr:row>
      <xdr:rowOff>26400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kennan\Documents\1%20ODI\0182900F%20DW%20DFID%20SET\SET%20data%20update%202015\Kyrgyz%20Rep%20labour%20productivi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A &amp; labour productivity"/>
      <sheetName val="Rel. prod. cf employment"/>
      <sheetName val="Decomposition of prod change"/>
      <sheetName val="Productivity gaps"/>
      <sheetName val="Sectoral employ by sex"/>
    </sheetNames>
    <sheetDataSet>
      <sheetData sheetId="0"/>
      <sheetData sheetId="1">
        <row r="6">
          <cell r="B6">
            <v>7.7998001141229878</v>
          </cell>
          <cell r="C6">
            <v>0.74144584275053804</v>
          </cell>
          <cell r="E6">
            <v>861</v>
          </cell>
        </row>
        <row r="7">
          <cell r="B7">
            <v>-0.13429153612699896</v>
          </cell>
          <cell r="C7">
            <v>2.6230601954214525</v>
          </cell>
          <cell r="E7">
            <v>46</v>
          </cell>
        </row>
        <row r="8">
          <cell r="B8">
            <v>-2.0299493707256246</v>
          </cell>
          <cell r="C8">
            <v>1.9043161658333634</v>
          </cell>
          <cell r="E8">
            <v>176</v>
          </cell>
        </row>
        <row r="9">
          <cell r="B9">
            <v>-1.5400707264619804</v>
          </cell>
          <cell r="C9">
            <v>0.5342592672492531</v>
          </cell>
          <cell r="E9">
            <v>101</v>
          </cell>
        </row>
        <row r="10">
          <cell r="B10">
            <v>-0.89005376936297509</v>
          </cell>
          <cell r="C10">
            <v>1.004516888072831</v>
          </cell>
          <cell r="E10">
            <v>279</v>
          </cell>
        </row>
        <row r="11">
          <cell r="B11">
            <v>-0.79969865078584412</v>
          </cell>
          <cell r="C11">
            <v>1.3941703111849422</v>
          </cell>
          <cell r="E11">
            <v>91</v>
          </cell>
        </row>
        <row r="12">
          <cell r="B12">
            <v>-2.4057360606595601</v>
          </cell>
          <cell r="C12">
            <v>0.9965645069851562</v>
          </cell>
          <cell r="E12">
            <v>377</v>
          </cell>
        </row>
        <row r="23">
          <cell r="B23">
            <v>-6.0819916608944595</v>
          </cell>
          <cell r="C23">
            <v>0.8130579799923856</v>
          </cell>
          <cell r="E23">
            <v>794</v>
          </cell>
        </row>
        <row r="24">
          <cell r="B24">
            <v>-0.1028449499990205</v>
          </cell>
          <cell r="C24">
            <v>2.2167632792074956</v>
          </cell>
          <cell r="E24">
            <v>47</v>
          </cell>
        </row>
        <row r="25">
          <cell r="B25">
            <v>-1.2095018185599091</v>
          </cell>
          <cell r="C25">
            <v>1.7778613593236301</v>
          </cell>
          <cell r="E25">
            <v>163</v>
          </cell>
        </row>
        <row r="26">
          <cell r="B26">
            <v>2.1895300575981951</v>
          </cell>
          <cell r="C26">
            <v>0.40029582927287805</v>
          </cell>
          <cell r="E26">
            <v>153</v>
          </cell>
        </row>
        <row r="27">
          <cell r="B27">
            <v>2.4283463285483027</v>
          </cell>
          <cell r="C27">
            <v>1.2463626191742279</v>
          </cell>
          <cell r="E27">
            <v>348</v>
          </cell>
        </row>
        <row r="28">
          <cell r="B28">
            <v>0.86452544903938566</v>
          </cell>
          <cell r="C28">
            <v>1.3681526475219778</v>
          </cell>
          <cell r="E28">
            <v>115</v>
          </cell>
        </row>
        <row r="29">
          <cell r="B29">
            <v>1.9119365942675053</v>
          </cell>
          <cell r="C29">
            <v>0.83741104157722335</v>
          </cell>
          <cell r="E29">
            <v>442</v>
          </cell>
        </row>
        <row r="40">
          <cell r="B40">
            <v>-7.9888344127277762</v>
          </cell>
          <cell r="C40">
            <v>0.88307598069869531</v>
          </cell>
          <cell r="E40">
            <v>690</v>
          </cell>
        </row>
        <row r="41">
          <cell r="B41">
            <v>0.19743973958974603</v>
          </cell>
          <cell r="C41">
            <v>1.7557692355504204</v>
          </cell>
          <cell r="E41">
            <v>56</v>
          </cell>
        </row>
        <row r="42">
          <cell r="B42">
            <v>1.7810330012856639</v>
          </cell>
          <cell r="C42">
            <v>1.2876843519321211</v>
          </cell>
          <cell r="E42">
            <v>219</v>
          </cell>
        </row>
        <row r="43">
          <cell r="B43">
            <v>3.460160928938425</v>
          </cell>
          <cell r="C43">
            <v>0.37679262957661797</v>
          </cell>
          <cell r="E43">
            <v>246</v>
          </cell>
        </row>
        <row r="44">
          <cell r="B44">
            <v>1.2125223768613047</v>
          </cell>
          <cell r="C44">
            <v>1.2515992974566401</v>
          </cell>
          <cell r="E44">
            <v>409</v>
          </cell>
        </row>
        <row r="45">
          <cell r="B45">
            <v>1.0128948204939228</v>
          </cell>
          <cell r="C45">
            <v>2.0884399923315282</v>
          </cell>
          <cell r="E45">
            <v>149</v>
          </cell>
        </row>
        <row r="46">
          <cell r="B46">
            <v>0.32478354555870936</v>
          </cell>
          <cell r="C46">
            <v>0.72272147288807009</v>
          </cell>
          <cell r="E46">
            <v>492</v>
          </cell>
        </row>
        <row r="57">
          <cell r="B57">
            <v>1.1275696196391785</v>
          </cell>
          <cell r="C57">
            <v>0.76063244249809447</v>
          </cell>
          <cell r="E57">
            <v>756</v>
          </cell>
        </row>
        <row r="58">
          <cell r="B58">
            <v>-4.8986129668099565E-2</v>
          </cell>
          <cell r="C58">
            <v>1.8646253440778051</v>
          </cell>
          <cell r="E58">
            <v>58</v>
          </cell>
        </row>
        <row r="59">
          <cell r="B59">
            <v>-2.7374656324163036</v>
          </cell>
          <cell r="C59">
            <v>1.680249581488634</v>
          </cell>
          <cell r="E59">
            <v>166</v>
          </cell>
        </row>
        <row r="60">
          <cell r="B60">
            <v>-8.0643832514830649E-2</v>
          </cell>
          <cell r="C60">
            <v>0.47762347696507285</v>
          </cell>
          <cell r="E60">
            <v>258</v>
          </cell>
        </row>
        <row r="61">
          <cell r="B61">
            <v>1.3330114491655998</v>
          </cell>
          <cell r="C61">
            <v>1.293485263085461</v>
          </cell>
          <cell r="E61">
            <v>464</v>
          </cell>
        </row>
        <row r="62">
          <cell r="B62">
            <v>0.8189533000748499</v>
          </cell>
          <cell r="C62">
            <v>2.0667540922940111</v>
          </cell>
          <cell r="E62">
            <v>177</v>
          </cell>
        </row>
        <row r="63">
          <cell r="B63">
            <v>-0.4124387742803961</v>
          </cell>
          <cell r="C63">
            <v>0.6621032931826113</v>
          </cell>
          <cell r="E63">
            <v>510</v>
          </cell>
        </row>
      </sheetData>
      <sheetData sheetId="2">
        <row r="4">
          <cell r="B4" t="str">
            <v>Within sector</v>
          </cell>
          <cell r="C4" t="str">
            <v>Structural change</v>
          </cell>
        </row>
        <row r="5">
          <cell r="A5" t="str">
            <v>1991-2000</v>
          </cell>
          <cell r="B5">
            <v>-4.1314490442203172E-2</v>
          </cell>
          <cell r="C5">
            <v>-1.2545396142220472E-2</v>
          </cell>
        </row>
        <row r="6">
          <cell r="A6" t="str">
            <v>2000-05</v>
          </cell>
          <cell r="B6">
            <v>2.6969005948032299E-2</v>
          </cell>
          <cell r="C6">
            <v>-2.9157679707563118E-3</v>
          </cell>
        </row>
        <row r="7">
          <cell r="A7" t="str">
            <v>2005-10</v>
          </cell>
          <cell r="B7">
            <v>2.6372129745217507E-2</v>
          </cell>
          <cell r="C7">
            <v>1.6579084715196007E-3</v>
          </cell>
        </row>
        <row r="8">
          <cell r="A8" t="str">
            <v>2010-13</v>
          </cell>
          <cell r="B8">
            <v>3.8765757925975565E-2</v>
          </cell>
          <cell r="C8">
            <v>9.0752760111758451E-4</v>
          </cell>
        </row>
      </sheetData>
      <sheetData sheetId="3">
        <row r="5">
          <cell r="I5" t="str">
            <v>Construction</v>
          </cell>
          <cell r="J5" t="str">
            <v>Other</v>
          </cell>
          <cell r="K5" t="str">
            <v>Agriculture</v>
          </cell>
          <cell r="L5" t="str">
            <v>Wholesale, retail, hotels</v>
          </cell>
          <cell r="M5" t="str">
            <v>Manufacturing</v>
          </cell>
          <cell r="N5" t="str">
            <v>Mining &amp; utilities</v>
          </cell>
          <cell r="O5" t="str">
            <v>Transport, storage, comms</v>
          </cell>
        </row>
        <row r="6">
          <cell r="H6">
            <v>0</v>
          </cell>
          <cell r="I6">
            <v>0</v>
          </cell>
        </row>
        <row r="7">
          <cell r="H7">
            <v>0</v>
          </cell>
          <cell r="I7">
            <v>0.47762347696507285</v>
          </cell>
        </row>
        <row r="8">
          <cell r="H8">
            <v>5.3997488488907495</v>
          </cell>
          <cell r="I8">
            <v>0.47762347696507285</v>
          </cell>
        </row>
        <row r="9">
          <cell r="H9">
            <v>10.799497697781499</v>
          </cell>
          <cell r="I9">
            <v>0.47762347696507285</v>
          </cell>
          <cell r="J9">
            <v>0</v>
          </cell>
        </row>
        <row r="10">
          <cell r="H10">
            <v>10.799497697781499</v>
          </cell>
          <cell r="I10">
            <v>0</v>
          </cell>
          <cell r="J10">
            <v>0.6621032931826113</v>
          </cell>
        </row>
        <row r="11">
          <cell r="H11">
            <v>21.473419840937627</v>
          </cell>
          <cell r="J11">
            <v>0.6621032931826113</v>
          </cell>
        </row>
        <row r="12">
          <cell r="H12">
            <v>32.147341984093757</v>
          </cell>
          <cell r="J12">
            <v>0.6621032931826113</v>
          </cell>
          <cell r="K12">
            <v>0</v>
          </cell>
        </row>
        <row r="13">
          <cell r="H13">
            <v>32.147341984093757</v>
          </cell>
          <cell r="J13">
            <v>0</v>
          </cell>
          <cell r="K13">
            <v>0.76063244249809447</v>
          </cell>
        </row>
        <row r="14">
          <cell r="H14">
            <v>47.969861866889907</v>
          </cell>
          <cell r="K14">
            <v>0.76063244249809447</v>
          </cell>
        </row>
        <row r="15">
          <cell r="H15">
            <v>63.792381749686058</v>
          </cell>
          <cell r="K15">
            <v>0.76063244249809447</v>
          </cell>
          <cell r="L15">
            <v>0</v>
          </cell>
        </row>
        <row r="16">
          <cell r="H16">
            <v>63.792381749686058</v>
          </cell>
          <cell r="K16">
            <v>0</v>
          </cell>
          <cell r="L16">
            <v>1.293485263085461</v>
          </cell>
        </row>
        <row r="17">
          <cell r="H17">
            <v>73.503557974047709</v>
          </cell>
          <cell r="L17">
            <v>1.293485263085461</v>
          </cell>
        </row>
        <row r="18">
          <cell r="H18">
            <v>83.214734198409374</v>
          </cell>
          <cell r="L18">
            <v>1.293485263085461</v>
          </cell>
          <cell r="M18">
            <v>0</v>
          </cell>
        </row>
        <row r="19">
          <cell r="H19">
            <v>83.214734198409374</v>
          </cell>
          <cell r="L19">
            <v>0</v>
          </cell>
          <cell r="M19">
            <v>1.680249581488634</v>
          </cell>
        </row>
        <row r="20">
          <cell r="H20">
            <v>86.688991209711162</v>
          </cell>
          <cell r="M20">
            <v>1.680249581488634</v>
          </cell>
        </row>
        <row r="21">
          <cell r="H21">
            <v>90.163248221012964</v>
          </cell>
          <cell r="M21">
            <v>1.680249581488634</v>
          </cell>
          <cell r="N21">
            <v>0</v>
          </cell>
        </row>
        <row r="22">
          <cell r="H22">
            <v>90.163248221012964</v>
          </cell>
          <cell r="M22">
            <v>0</v>
          </cell>
          <cell r="N22">
            <v>1.8646253440778051</v>
          </cell>
        </row>
        <row r="23">
          <cell r="H23">
            <v>91.377145249058174</v>
          </cell>
          <cell r="N23">
            <v>1.8646253440778051</v>
          </cell>
        </row>
        <row r="24">
          <cell r="H24">
            <v>92.591042277103384</v>
          </cell>
          <cell r="N24">
            <v>1.8646253440778051</v>
          </cell>
          <cell r="O24">
            <v>0</v>
          </cell>
        </row>
        <row r="25">
          <cell r="H25">
            <v>92.591042277103384</v>
          </cell>
          <cell r="N25">
            <v>0</v>
          </cell>
          <cell r="O25">
            <v>2.0667540922940111</v>
          </cell>
        </row>
        <row r="26">
          <cell r="H26">
            <v>96.295521138551692</v>
          </cell>
          <cell r="O26">
            <v>2.0667540922940111</v>
          </cell>
        </row>
        <row r="27">
          <cell r="H27">
            <v>100</v>
          </cell>
          <cell r="O27">
            <v>2.0667540922940111</v>
          </cell>
        </row>
      </sheetData>
      <sheetData sheetId="4">
        <row r="5">
          <cell r="B5">
            <v>1991</v>
          </cell>
          <cell r="C5">
            <v>2000</v>
          </cell>
          <cell r="D5">
            <v>2005</v>
          </cell>
          <cell r="E5">
            <v>2010</v>
          </cell>
          <cell r="F5">
            <v>2013</v>
          </cell>
        </row>
        <row r="6">
          <cell r="A6" t="str">
            <v>Agriculture</v>
          </cell>
          <cell r="B6">
            <v>33.700000000000003</v>
          </cell>
          <cell r="C6">
            <v>43.1</v>
          </cell>
          <cell r="D6">
            <v>39.400000000000006</v>
          </cell>
          <cell r="E6">
            <v>35.1</v>
          </cell>
          <cell r="F6">
            <v>30.8</v>
          </cell>
          <cell r="G6">
            <v>40.5</v>
          </cell>
          <cell r="H6">
            <v>46.400000000000006</v>
          </cell>
          <cell r="I6">
            <v>37.300000000000004</v>
          </cell>
          <cell r="J6">
            <v>24.200000000000003</v>
          </cell>
          <cell r="K6">
            <v>32.9</v>
          </cell>
        </row>
        <row r="7">
          <cell r="A7" t="str">
            <v>Mining and utilities</v>
          </cell>
          <cell r="B7">
            <v>3.7</v>
          </cell>
          <cell r="C7">
            <v>3.5000000000000004</v>
          </cell>
          <cell r="D7">
            <v>3.3000000000000003</v>
          </cell>
          <cell r="E7">
            <v>3.6</v>
          </cell>
          <cell r="F7">
            <v>3.5000000000000004</v>
          </cell>
          <cell r="G7">
            <v>1.1000000000000001</v>
          </cell>
          <cell r="H7">
            <v>1.1000000000000001</v>
          </cell>
          <cell r="I7">
            <v>1</v>
          </cell>
          <cell r="J7">
            <v>0.9</v>
          </cell>
          <cell r="K7">
            <v>1.1000000000000001</v>
          </cell>
        </row>
        <row r="8">
          <cell r="A8" t="str">
            <v>Manufacturing</v>
          </cell>
          <cell r="B8">
            <v>10.4</v>
          </cell>
          <cell r="C8">
            <v>8</v>
          </cell>
          <cell r="D8">
            <v>7.6000000000000005</v>
          </cell>
          <cell r="E8">
            <v>7.8000000000000007</v>
          </cell>
          <cell r="F8">
            <v>5.6000000000000005</v>
          </cell>
          <cell r="G8">
            <v>12.100000000000001</v>
          </cell>
          <cell r="H8">
            <v>10.5</v>
          </cell>
          <cell r="I8">
            <v>8.3000000000000007</v>
          </cell>
          <cell r="J8">
            <v>12.3</v>
          </cell>
          <cell r="K8">
            <v>8.8000000000000007</v>
          </cell>
        </row>
        <row r="9">
          <cell r="A9" t="str">
            <v>Construction</v>
          </cell>
          <cell r="B9">
            <v>11.5</v>
          </cell>
          <cell r="C9">
            <v>8.7000000000000011</v>
          </cell>
          <cell r="D9">
            <v>12.200000000000001</v>
          </cell>
          <cell r="E9">
            <v>17.8</v>
          </cell>
          <cell r="F9">
            <v>17.900000000000002</v>
          </cell>
          <cell r="G9">
            <v>1.1000000000000001</v>
          </cell>
          <cell r="H9">
            <v>0.9</v>
          </cell>
          <cell r="I9">
            <v>0.9</v>
          </cell>
          <cell r="J9">
            <v>1.3</v>
          </cell>
          <cell r="K9">
            <v>1.1000000000000001</v>
          </cell>
        </row>
        <row r="10">
          <cell r="A10" t="str">
            <v>Wholesale, retail, hotels</v>
          </cell>
          <cell r="B10">
            <v>14.100000000000001</v>
          </cell>
          <cell r="C10">
            <v>13.200000000000001</v>
          </cell>
          <cell r="D10">
            <v>14.4</v>
          </cell>
          <cell r="E10">
            <v>13.700000000000001</v>
          </cell>
          <cell r="F10">
            <v>16.8</v>
          </cell>
          <cell r="G10">
            <v>16.8</v>
          </cell>
          <cell r="H10">
            <v>15.9</v>
          </cell>
          <cell r="I10">
            <v>20.3</v>
          </cell>
          <cell r="J10">
            <v>24.2</v>
          </cell>
          <cell r="K10">
            <v>22.900000000000002</v>
          </cell>
        </row>
        <row r="11">
          <cell r="A11" t="str">
            <v>Transport, storage, comms</v>
          </cell>
          <cell r="B11">
            <v>8.6</v>
          </cell>
          <cell r="C11">
            <v>7.2</v>
          </cell>
          <cell r="D11">
            <v>8.1</v>
          </cell>
          <cell r="E11">
            <v>9.4</v>
          </cell>
          <cell r="F11">
            <v>11.8</v>
          </cell>
          <cell r="G11">
            <v>1.8</v>
          </cell>
          <cell r="H11">
            <v>1.6</v>
          </cell>
          <cell r="I11">
            <v>2.2000000000000002</v>
          </cell>
          <cell r="J11">
            <v>2.7</v>
          </cell>
          <cell r="K11">
            <v>1.4000000000000001</v>
          </cell>
        </row>
        <row r="12">
          <cell r="A12" t="str">
            <v>Other</v>
          </cell>
          <cell r="B12">
            <v>18.100000000000001</v>
          </cell>
          <cell r="C12">
            <v>16.2</v>
          </cell>
          <cell r="D12">
            <v>15.200000000000001</v>
          </cell>
          <cell r="E12">
            <v>12.500000000000002</v>
          </cell>
          <cell r="F12">
            <v>13.700000000000003</v>
          </cell>
          <cell r="G12">
            <v>26.700000000000006</v>
          </cell>
          <cell r="H12">
            <v>23.5</v>
          </cell>
          <cell r="I12">
            <v>29.900000000000006</v>
          </cell>
          <cell r="J12">
            <v>34.4</v>
          </cell>
          <cell r="K12">
            <v>31.700000000000003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hyperlink" Target="http://www.ilo.org/global/research/global-reports/global-employment-trends/2014/WCMS_234879/lang--en/index.htm" TargetMode="External"/><Relationship Id="rId1" Type="http://schemas.openxmlformats.org/officeDocument/2006/relationships/hyperlink" Target="http://www.ilo.org/global/research/global-reports/global-employment-trends/2014/WCMS_234879/lang--en/index.htm"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www.nber.org/ow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hyperlink" Target="http://www.ilo.org/global/research/global-reports/weso/2015/lang--en/index.htm" TargetMode="External"/><Relationship Id="rId2" Type="http://schemas.openxmlformats.org/officeDocument/2006/relationships/hyperlink" Target="https://data.un.org/" TargetMode="External"/><Relationship Id="rId1" Type="http://schemas.openxmlformats.org/officeDocument/2006/relationships/hyperlink" Target="https://data.un.org/"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tabSelected="1" workbookViewId="0"/>
  </sheetViews>
  <sheetFormatPr defaultRowHeight="12" x14ac:dyDescent="0.25"/>
  <cols>
    <col min="1" max="1" width="13.5703125" style="228" customWidth="1"/>
    <col min="2" max="2" width="14.42578125" style="228" customWidth="1"/>
    <col min="3" max="3" width="53.140625" style="228" customWidth="1"/>
    <col min="4" max="16384" width="9.140625" style="228"/>
  </cols>
  <sheetData>
    <row r="1" spans="1:3" ht="14.4" x14ac:dyDescent="0.25">
      <c r="A1" s="192" t="s">
        <v>148</v>
      </c>
      <c r="C1" s="229" t="s">
        <v>152</v>
      </c>
    </row>
    <row r="3" spans="1:3" s="230" customFormat="1" ht="19.2" customHeight="1" x14ac:dyDescent="0.25">
      <c r="A3" s="230" t="s">
        <v>149</v>
      </c>
      <c r="B3" s="230" t="s">
        <v>150</v>
      </c>
      <c r="C3" s="230" t="s">
        <v>151</v>
      </c>
    </row>
    <row r="4" spans="1:3" x14ac:dyDescent="0.25">
      <c r="A4" s="228" t="s">
        <v>153</v>
      </c>
      <c r="B4" s="228" t="s">
        <v>154</v>
      </c>
      <c r="C4" s="228" t="s">
        <v>155</v>
      </c>
    </row>
    <row r="5" spans="1:3" x14ac:dyDescent="0.25">
      <c r="A5" s="240" t="s">
        <v>156</v>
      </c>
      <c r="B5" s="240" t="s">
        <v>154</v>
      </c>
      <c r="C5" s="241" t="s">
        <v>157</v>
      </c>
    </row>
    <row r="6" spans="1:3" x14ac:dyDescent="0.25">
      <c r="A6" s="251" t="s">
        <v>158</v>
      </c>
      <c r="B6" s="240" t="s">
        <v>154</v>
      </c>
      <c r="C6" s="241" t="s">
        <v>159</v>
      </c>
    </row>
    <row r="7" spans="1:3" x14ac:dyDescent="0.25">
      <c r="A7" s="241" t="s">
        <v>162</v>
      </c>
      <c r="B7" s="240" t="s">
        <v>154</v>
      </c>
      <c r="C7" s="241" t="s">
        <v>163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12"/>
  <sheetViews>
    <sheetView showGridLines="0" workbookViewId="0">
      <selection activeCell="I35" sqref="I35"/>
    </sheetView>
  </sheetViews>
  <sheetFormatPr defaultRowHeight="12" x14ac:dyDescent="0.25"/>
  <cols>
    <col min="1" max="1" width="25.28515625" customWidth="1"/>
  </cols>
  <sheetData>
    <row r="1" spans="1:11" ht="14.4" x14ac:dyDescent="0.3">
      <c r="A1" s="482" t="s">
        <v>75</v>
      </c>
    </row>
    <row r="2" spans="1:11" x14ac:dyDescent="0.25">
      <c r="A2" s="227" t="s">
        <v>56</v>
      </c>
      <c r="B2" s="316" t="s">
        <v>171</v>
      </c>
    </row>
    <row r="4" spans="1:11" s="472" customFormat="1" x14ac:dyDescent="0.25">
      <c r="B4" s="483" t="s">
        <v>60</v>
      </c>
      <c r="C4" s="483"/>
      <c r="D4" s="483"/>
      <c r="E4" s="483"/>
      <c r="F4" s="483"/>
      <c r="G4" s="484" t="s">
        <v>61</v>
      </c>
      <c r="H4" s="484"/>
      <c r="I4" s="484"/>
      <c r="J4" s="484"/>
      <c r="K4" s="484"/>
    </row>
    <row r="5" spans="1:11" s="486" customFormat="1" x14ac:dyDescent="0.25">
      <c r="A5" s="485" t="s">
        <v>2</v>
      </c>
      <c r="B5" s="485">
        <v>1991</v>
      </c>
      <c r="C5" s="485">
        <v>2000</v>
      </c>
      <c r="D5" s="485">
        <v>2005</v>
      </c>
      <c r="E5" s="485">
        <v>2010</v>
      </c>
      <c r="F5" s="485">
        <v>2013</v>
      </c>
      <c r="G5" s="485">
        <v>1991</v>
      </c>
      <c r="H5" s="485">
        <v>2000</v>
      </c>
      <c r="I5" s="485">
        <v>2005</v>
      </c>
      <c r="J5" s="485">
        <v>2010</v>
      </c>
      <c r="K5" s="485">
        <v>2013</v>
      </c>
    </row>
    <row r="6" spans="1:11" x14ac:dyDescent="0.25">
      <c r="A6" s="487" t="s">
        <v>3</v>
      </c>
      <c r="B6" s="488">
        <v>33.700000000000003</v>
      </c>
      <c r="C6" s="488">
        <v>43.1</v>
      </c>
      <c r="D6" s="488">
        <v>39.400000000000006</v>
      </c>
      <c r="E6" s="488">
        <v>35.1</v>
      </c>
      <c r="F6" s="488">
        <v>30.8</v>
      </c>
      <c r="G6" s="488">
        <v>40.5</v>
      </c>
      <c r="H6" s="488">
        <v>46.400000000000006</v>
      </c>
      <c r="I6" s="488">
        <v>37.300000000000004</v>
      </c>
      <c r="J6" s="488">
        <v>24.200000000000003</v>
      </c>
      <c r="K6" s="488">
        <v>32.9</v>
      </c>
    </row>
    <row r="7" spans="1:11" x14ac:dyDescent="0.25">
      <c r="A7" s="487" t="s">
        <v>240</v>
      </c>
      <c r="B7" s="488">
        <v>3.7</v>
      </c>
      <c r="C7" s="488">
        <v>3.5000000000000004</v>
      </c>
      <c r="D7" s="488">
        <v>3.3000000000000003</v>
      </c>
      <c r="E7" s="488">
        <v>3.6</v>
      </c>
      <c r="F7" s="488">
        <v>3.5000000000000004</v>
      </c>
      <c r="G7" s="488">
        <v>1.1000000000000001</v>
      </c>
      <c r="H7" s="488">
        <v>1.1000000000000001</v>
      </c>
      <c r="I7" s="488">
        <v>1</v>
      </c>
      <c r="J7" s="488">
        <v>0.9</v>
      </c>
      <c r="K7" s="488">
        <v>1.1000000000000001</v>
      </c>
    </row>
    <row r="8" spans="1:11" x14ac:dyDescent="0.25">
      <c r="A8" s="489" t="s">
        <v>204</v>
      </c>
      <c r="B8" s="488">
        <v>10.4</v>
      </c>
      <c r="C8" s="488">
        <v>8</v>
      </c>
      <c r="D8" s="488">
        <v>7.6000000000000005</v>
      </c>
      <c r="E8" s="488">
        <v>7.8000000000000007</v>
      </c>
      <c r="F8" s="488">
        <v>5.6000000000000005</v>
      </c>
      <c r="G8" s="488">
        <v>12.100000000000001</v>
      </c>
      <c r="H8" s="488">
        <v>10.5</v>
      </c>
      <c r="I8" s="488">
        <v>8.3000000000000007</v>
      </c>
      <c r="J8" s="488">
        <v>12.3</v>
      </c>
      <c r="K8" s="488">
        <v>8.8000000000000007</v>
      </c>
    </row>
    <row r="9" spans="1:11" x14ac:dyDescent="0.25">
      <c r="A9" s="489" t="s">
        <v>205</v>
      </c>
      <c r="B9" s="488">
        <v>11.5</v>
      </c>
      <c r="C9" s="488">
        <v>8.7000000000000011</v>
      </c>
      <c r="D9" s="488">
        <v>12.200000000000001</v>
      </c>
      <c r="E9" s="488">
        <v>17.8</v>
      </c>
      <c r="F9" s="488">
        <v>17.900000000000002</v>
      </c>
      <c r="G9" s="488">
        <v>1.1000000000000001</v>
      </c>
      <c r="H9" s="488">
        <v>0.9</v>
      </c>
      <c r="I9" s="488">
        <v>0.9</v>
      </c>
      <c r="J9" s="488">
        <v>1.3</v>
      </c>
      <c r="K9" s="488">
        <v>1.1000000000000001</v>
      </c>
    </row>
    <row r="10" spans="1:11" x14ac:dyDescent="0.25">
      <c r="A10" s="489" t="s">
        <v>206</v>
      </c>
      <c r="B10" s="488">
        <v>14.100000000000001</v>
      </c>
      <c r="C10" s="488">
        <v>13.200000000000001</v>
      </c>
      <c r="D10" s="488">
        <v>14.4</v>
      </c>
      <c r="E10" s="488">
        <v>13.700000000000001</v>
      </c>
      <c r="F10" s="488">
        <v>16.8</v>
      </c>
      <c r="G10" s="488">
        <v>16.8</v>
      </c>
      <c r="H10" s="488">
        <v>15.9</v>
      </c>
      <c r="I10" s="488">
        <v>20.3</v>
      </c>
      <c r="J10" s="488">
        <v>24.2</v>
      </c>
      <c r="K10" s="488">
        <v>22.900000000000002</v>
      </c>
    </row>
    <row r="11" spans="1:11" x14ac:dyDescent="0.25">
      <c r="A11" s="452" t="s">
        <v>207</v>
      </c>
      <c r="B11" s="488">
        <v>8.6</v>
      </c>
      <c r="C11" s="488">
        <v>7.2</v>
      </c>
      <c r="D11" s="488">
        <v>8.1</v>
      </c>
      <c r="E11" s="488">
        <v>9.4</v>
      </c>
      <c r="F11" s="488">
        <v>11.8</v>
      </c>
      <c r="G11" s="488">
        <v>1.8</v>
      </c>
      <c r="H11" s="488">
        <v>1.6</v>
      </c>
      <c r="I11" s="488">
        <v>2.2000000000000002</v>
      </c>
      <c r="J11" s="488">
        <v>2.7</v>
      </c>
      <c r="K11" s="488">
        <v>1.4000000000000001</v>
      </c>
    </row>
    <row r="12" spans="1:11" x14ac:dyDescent="0.25">
      <c r="A12" s="452" t="s">
        <v>208</v>
      </c>
      <c r="B12" s="488">
        <v>18.100000000000001</v>
      </c>
      <c r="C12" s="488">
        <v>16.2</v>
      </c>
      <c r="D12" s="488">
        <v>15.200000000000001</v>
      </c>
      <c r="E12" s="488">
        <v>12.500000000000002</v>
      </c>
      <c r="F12" s="488">
        <v>13.700000000000003</v>
      </c>
      <c r="G12" s="488">
        <v>26.700000000000006</v>
      </c>
      <c r="H12" s="488">
        <v>23.5</v>
      </c>
      <c r="I12" s="488">
        <v>29.900000000000006</v>
      </c>
      <c r="J12" s="488">
        <v>34.4</v>
      </c>
      <c r="K12" s="488">
        <v>31.700000000000003</v>
      </c>
    </row>
  </sheetData>
  <mergeCells count="2">
    <mergeCell ref="B4:F4"/>
    <mergeCell ref="G4:K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showGridLines="0" workbookViewId="0">
      <selection activeCell="J6" sqref="J6:J11"/>
    </sheetView>
  </sheetViews>
  <sheetFormatPr defaultRowHeight="12" x14ac:dyDescent="0.25"/>
  <cols>
    <col min="1" max="1" width="11.140625" style="193" bestFit="1" customWidth="1"/>
    <col min="2" max="2" width="11.140625" style="193" customWidth="1"/>
    <col min="3" max="5" width="9.42578125" style="193" customWidth="1"/>
    <col min="6" max="6" width="9.42578125" style="194" customWidth="1"/>
    <col min="7" max="9" width="9.42578125" style="193" customWidth="1"/>
    <col min="10" max="10" width="9.42578125" style="194" customWidth="1"/>
    <col min="11" max="11" width="3" style="193" customWidth="1"/>
    <col min="12" max="15" width="8" style="193" customWidth="1"/>
    <col min="16" max="16" width="6.42578125" style="193" customWidth="1"/>
    <col min="17" max="21" width="8" style="193" customWidth="1"/>
    <col min="22" max="16384" width="9.140625" style="193"/>
  </cols>
  <sheetData>
    <row r="1" spans="1:20" ht="14.4" x14ac:dyDescent="0.25">
      <c r="A1" s="192" t="s">
        <v>73</v>
      </c>
      <c r="B1" s="192"/>
    </row>
    <row r="2" spans="1:20" s="195" customFormat="1" x14ac:dyDescent="0.25">
      <c r="A2" s="195" t="s">
        <v>56</v>
      </c>
      <c r="B2" s="196" t="s">
        <v>57</v>
      </c>
      <c r="E2" s="194"/>
      <c r="I2" s="194"/>
    </row>
    <row r="3" spans="1:20" x14ac:dyDescent="0.25">
      <c r="B3" s="197" t="s">
        <v>58</v>
      </c>
      <c r="E3" s="194"/>
      <c r="F3" s="193"/>
      <c r="I3" s="194"/>
      <c r="J3" s="193"/>
    </row>
    <row r="4" spans="1:20" ht="37.200000000000003" customHeight="1" x14ac:dyDescent="0.25">
      <c r="A4" s="198" t="s">
        <v>59</v>
      </c>
      <c r="B4" s="302" t="s">
        <v>74</v>
      </c>
      <c r="C4" s="302"/>
      <c r="D4" s="302"/>
      <c r="E4" s="302"/>
      <c r="F4" s="302"/>
      <c r="G4" s="302"/>
      <c r="H4" s="302"/>
      <c r="I4" s="302"/>
      <c r="J4" s="302"/>
      <c r="K4" s="199"/>
      <c r="L4" s="199"/>
      <c r="M4" s="199"/>
      <c r="N4" s="199"/>
      <c r="O4" s="199"/>
      <c r="P4" s="199"/>
      <c r="Q4" s="199"/>
      <c r="R4" s="199"/>
      <c r="S4" s="199"/>
      <c r="T4" s="199"/>
    </row>
    <row r="5" spans="1:20" s="200" customFormat="1" x14ac:dyDescent="0.25">
      <c r="A5" s="268"/>
      <c r="B5" s="269"/>
      <c r="C5" s="303" t="s">
        <v>60</v>
      </c>
      <c r="D5" s="304"/>
      <c r="E5" s="305"/>
      <c r="F5" s="270"/>
      <c r="G5" s="303" t="s">
        <v>61</v>
      </c>
      <c r="H5" s="304"/>
      <c r="I5" s="305"/>
      <c r="J5" s="270"/>
    </row>
    <row r="6" spans="1:20" s="201" customFormat="1" x14ac:dyDescent="0.25">
      <c r="A6" s="271"/>
      <c r="B6" s="272"/>
      <c r="C6" s="272" t="s">
        <v>3</v>
      </c>
      <c r="D6" s="272" t="s">
        <v>4</v>
      </c>
      <c r="E6" s="272" t="s">
        <v>5</v>
      </c>
      <c r="F6" s="273" t="s">
        <v>38</v>
      </c>
      <c r="G6" s="272" t="s">
        <v>3</v>
      </c>
      <c r="H6" s="272" t="s">
        <v>4</v>
      </c>
      <c r="I6" s="272" t="s">
        <v>5</v>
      </c>
      <c r="J6" s="274" t="s">
        <v>38</v>
      </c>
    </row>
    <row r="7" spans="1:20" x14ac:dyDescent="0.25">
      <c r="A7" s="217">
        <v>1991</v>
      </c>
      <c r="B7" s="215" t="s">
        <v>72</v>
      </c>
      <c r="C7" s="216">
        <v>34.080741882324219</v>
      </c>
      <c r="D7" s="216">
        <v>32.982650756835938</v>
      </c>
      <c r="E7" s="216">
        <v>32.936607360839844</v>
      </c>
      <c r="F7" s="202">
        <f>SUM(C7:E7)</f>
        <v>100</v>
      </c>
      <c r="G7" s="216">
        <v>37.209197998046875</v>
      </c>
      <c r="H7" s="216">
        <v>18.706455230712891</v>
      </c>
      <c r="I7" s="216">
        <v>44.084342956542969</v>
      </c>
      <c r="J7" s="275">
        <f>SUM(G7:I7)</f>
        <v>99.999996185302734</v>
      </c>
    </row>
    <row r="8" spans="1:20" x14ac:dyDescent="0.25">
      <c r="A8" s="217">
        <v>2000</v>
      </c>
      <c r="B8" s="215" t="s">
        <v>72</v>
      </c>
      <c r="C8" s="216">
        <v>51.696910858154297</v>
      </c>
      <c r="D8" s="216">
        <v>12.994095802307129</v>
      </c>
      <c r="E8" s="216">
        <v>35.308990478515625</v>
      </c>
      <c r="F8" s="202">
        <f t="shared" ref="F8:F11" si="0">SUM(C8:E8)</f>
        <v>99.999997138977051</v>
      </c>
      <c r="G8" s="216">
        <v>54.731460571289063</v>
      </c>
      <c r="H8" s="216">
        <v>7.3068628311157227</v>
      </c>
      <c r="I8" s="216">
        <v>37.961669921875</v>
      </c>
      <c r="J8" s="275">
        <f t="shared" ref="J8:J11" si="1">SUM(G8:I8)</f>
        <v>99.999993324279785</v>
      </c>
    </row>
    <row r="9" spans="1:20" x14ac:dyDescent="0.25">
      <c r="A9" s="217">
        <v>2005</v>
      </c>
      <c r="B9" s="215" t="s">
        <v>72</v>
      </c>
      <c r="C9" s="216">
        <v>39.296394348144531</v>
      </c>
      <c r="D9" s="216">
        <v>22.987104415893555</v>
      </c>
      <c r="E9" s="216">
        <v>37.716499328613281</v>
      </c>
      <c r="F9" s="202">
        <f t="shared" si="0"/>
        <v>99.999998092651367</v>
      </c>
      <c r="G9" s="216">
        <v>37.400074005126953</v>
      </c>
      <c r="H9" s="216">
        <v>10.311751365661621</v>
      </c>
      <c r="I9" s="216">
        <v>52.288166046142578</v>
      </c>
      <c r="J9" s="275">
        <f t="shared" si="1"/>
        <v>99.999991416931152</v>
      </c>
    </row>
    <row r="10" spans="1:20" x14ac:dyDescent="0.25">
      <c r="A10" s="217">
        <v>2010</v>
      </c>
      <c r="B10" s="215" t="s">
        <v>72</v>
      </c>
      <c r="C10" s="216">
        <v>32.320320129394531</v>
      </c>
      <c r="D10" s="216">
        <v>25.917293548583984</v>
      </c>
      <c r="E10" s="216">
        <v>41.762382507324219</v>
      </c>
      <c r="F10" s="202">
        <f t="shared" si="0"/>
        <v>99.999996185302734</v>
      </c>
      <c r="G10" s="216">
        <v>33.8062744140625</v>
      </c>
      <c r="H10" s="216">
        <v>14.631791114807129</v>
      </c>
      <c r="I10" s="216">
        <v>51.561931610107422</v>
      </c>
      <c r="J10" s="275">
        <f t="shared" si="1"/>
        <v>99.999997138977051</v>
      </c>
    </row>
    <row r="11" spans="1:20" x14ac:dyDescent="0.25">
      <c r="A11" s="217">
        <v>2012</v>
      </c>
      <c r="B11" s="215" t="s">
        <v>72</v>
      </c>
      <c r="C11" s="216">
        <v>31.043720245361328</v>
      </c>
      <c r="D11" s="216">
        <v>26.804239273071289</v>
      </c>
      <c r="E11" s="216">
        <v>42.152034759521484</v>
      </c>
      <c r="F11" s="202">
        <f t="shared" si="0"/>
        <v>99.999994277954102</v>
      </c>
      <c r="G11" s="216">
        <v>32.606090545654297</v>
      </c>
      <c r="H11" s="216">
        <v>15.185328483581543</v>
      </c>
      <c r="I11" s="216">
        <v>52.208580017089844</v>
      </c>
      <c r="J11" s="275">
        <f t="shared" si="1"/>
        <v>99.999999046325684</v>
      </c>
    </row>
    <row r="30" spans="1:10" ht="14.4" x14ac:dyDescent="0.25">
      <c r="A30" s="192" t="s">
        <v>75</v>
      </c>
    </row>
    <row r="31" spans="1:10" x14ac:dyDescent="0.25">
      <c r="A31" s="195" t="s">
        <v>56</v>
      </c>
      <c r="B31" s="196" t="s">
        <v>62</v>
      </c>
    </row>
    <row r="32" spans="1:10" s="195" customFormat="1" x14ac:dyDescent="0.25">
      <c r="B32" s="203" t="s">
        <v>58</v>
      </c>
      <c r="F32" s="194"/>
      <c r="J32" s="194"/>
    </row>
    <row r="33" spans="1:8" ht="60" x14ac:dyDescent="0.25">
      <c r="A33" s="204" t="s">
        <v>63</v>
      </c>
      <c r="B33" s="204" t="s">
        <v>64</v>
      </c>
      <c r="C33" s="205" t="s">
        <v>65</v>
      </c>
      <c r="D33" s="206" t="s">
        <v>66</v>
      </c>
      <c r="E33" s="206" t="s">
        <v>67</v>
      </c>
      <c r="F33" s="205" t="s">
        <v>68</v>
      </c>
      <c r="G33" s="205" t="s">
        <v>69</v>
      </c>
      <c r="H33" s="207" t="s">
        <v>70</v>
      </c>
    </row>
    <row r="34" spans="1:8" x14ac:dyDescent="0.25">
      <c r="A34" s="208"/>
      <c r="B34" s="208"/>
      <c r="C34" s="209" t="s">
        <v>71</v>
      </c>
      <c r="D34" s="209" t="s">
        <v>71</v>
      </c>
      <c r="E34" s="209" t="s">
        <v>71</v>
      </c>
      <c r="F34" s="209" t="s">
        <v>71</v>
      </c>
      <c r="G34" s="209" t="s">
        <v>71</v>
      </c>
      <c r="H34" s="209" t="s">
        <v>71</v>
      </c>
    </row>
    <row r="35" spans="1:8" x14ac:dyDescent="0.25">
      <c r="A35" s="210"/>
      <c r="B35" s="210"/>
      <c r="C35" s="211"/>
      <c r="D35" s="211"/>
      <c r="E35" s="211"/>
      <c r="F35" s="211"/>
      <c r="G35" s="211"/>
      <c r="H35" s="211"/>
    </row>
    <row r="36" spans="1:8" x14ac:dyDescent="0.25">
      <c r="A36" s="212">
        <v>1991</v>
      </c>
      <c r="B36" s="213" t="s">
        <v>72</v>
      </c>
      <c r="C36" s="214">
        <v>0.52398225829502476</v>
      </c>
      <c r="D36" s="214">
        <v>0.47601774170497524</v>
      </c>
      <c r="E36" s="214">
        <v>0.67938321866184825</v>
      </c>
      <c r="F36" s="214">
        <v>0.32061678133815169</v>
      </c>
      <c r="G36" s="214">
        <v>0.47310255108965416</v>
      </c>
      <c r="H36" s="214">
        <v>0.52689744891034573</v>
      </c>
    </row>
    <row r="37" spans="1:8" x14ac:dyDescent="0.25">
      <c r="A37" s="212">
        <v>2000</v>
      </c>
      <c r="B37" s="213" t="s">
        <v>72</v>
      </c>
      <c r="C37" s="214">
        <v>0.54347710311960173</v>
      </c>
      <c r="D37" s="214">
        <v>0.45652318949852078</v>
      </c>
      <c r="E37" s="214">
        <v>0.69148492853087129</v>
      </c>
      <c r="F37" s="214">
        <v>0.30851526896585779</v>
      </c>
      <c r="G37" s="214">
        <v>0.53965394897380969</v>
      </c>
      <c r="H37" s="214">
        <v>0.46034605102619036</v>
      </c>
    </row>
    <row r="38" spans="1:8" x14ac:dyDescent="0.25">
      <c r="A38" s="212">
        <v>2005</v>
      </c>
      <c r="B38" s="213" t="s">
        <v>72</v>
      </c>
      <c r="C38" s="214">
        <v>0.58844136631157606</v>
      </c>
      <c r="D38" s="214">
        <v>0.41155875971286093</v>
      </c>
      <c r="E38" s="214">
        <v>0.75207591672267704</v>
      </c>
      <c r="F38" s="214">
        <v>0.24792416588169566</v>
      </c>
      <c r="G38" s="214">
        <v>0.49534836295468948</v>
      </c>
      <c r="H38" s="214">
        <v>0.50465163704531046</v>
      </c>
    </row>
    <row r="39" spans="1:8" x14ac:dyDescent="0.25">
      <c r="A39" s="212">
        <v>2010</v>
      </c>
      <c r="B39" s="213" t="s">
        <v>72</v>
      </c>
      <c r="C39" s="214">
        <v>0.56811734412507831</v>
      </c>
      <c r="D39" s="214">
        <v>0.43188252169374225</v>
      </c>
      <c r="E39" s="214">
        <v>0.70906321242311365</v>
      </c>
      <c r="F39" s="214">
        <v>0.29093678757688635</v>
      </c>
      <c r="G39" s="214">
        <v>0.52705787374000601</v>
      </c>
      <c r="H39" s="214">
        <v>0.47294231893803573</v>
      </c>
    </row>
    <row r="40" spans="1:8" x14ac:dyDescent="0.25">
      <c r="A40" s="212">
        <v>2012</v>
      </c>
      <c r="B40" s="213" t="s">
        <v>72</v>
      </c>
      <c r="C40" s="214">
        <v>0.56704816495185961</v>
      </c>
      <c r="D40" s="214">
        <v>0.43295183504814028</v>
      </c>
      <c r="E40" s="214">
        <v>0.70830185187591999</v>
      </c>
      <c r="F40" s="214">
        <v>0.29169814812408018</v>
      </c>
      <c r="G40" s="214">
        <v>0.52621501844727625</v>
      </c>
      <c r="H40" s="214">
        <v>0.47378498155272364</v>
      </c>
    </row>
  </sheetData>
  <mergeCells count="3">
    <mergeCell ref="B4:J4"/>
    <mergeCell ref="C5:E5"/>
    <mergeCell ref="G5:I5"/>
  </mergeCells>
  <hyperlinks>
    <hyperlink ref="B3" r:id="rId1"/>
    <hyperlink ref="B32" r:id="rId2"/>
  </hyperlinks>
  <pageMargins left="0.7" right="0.7" top="0.75" bottom="0.75" header="0.3" footer="0.3"/>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pane ySplit="7" topLeftCell="A8" activePane="bottomLeft" state="frozen"/>
      <selection pane="bottomLeft" activeCell="A8" sqref="A8"/>
    </sheetView>
  </sheetViews>
  <sheetFormatPr defaultRowHeight="12" x14ac:dyDescent="0.25"/>
  <cols>
    <col min="1" max="1" width="9.140625" style="219"/>
    <col min="2" max="2" width="46.5703125" style="218" customWidth="1"/>
    <col min="9" max="9" width="12.140625" customWidth="1"/>
  </cols>
  <sheetData>
    <row r="1" spans="1:14" ht="14.4" x14ac:dyDescent="0.3">
      <c r="A1" s="252" t="s">
        <v>160</v>
      </c>
      <c r="B1" s="252"/>
    </row>
    <row r="2" spans="1:14" s="227" customFormat="1" x14ac:dyDescent="0.25">
      <c r="A2" s="253" t="s">
        <v>56</v>
      </c>
      <c r="B2" s="254" t="s">
        <v>146</v>
      </c>
    </row>
    <row r="3" spans="1:14" s="227" customFormat="1" x14ac:dyDescent="0.25">
      <c r="A3" s="253"/>
      <c r="B3" s="256" t="s">
        <v>145</v>
      </c>
    </row>
    <row r="4" spans="1:14" s="227" customFormat="1" x14ac:dyDescent="0.25">
      <c r="A4" s="253"/>
      <c r="B4" s="255" t="s">
        <v>161</v>
      </c>
    </row>
    <row r="5" spans="1:14" ht="14.4" x14ac:dyDescent="0.3">
      <c r="A5" s="226" t="s">
        <v>144</v>
      </c>
      <c r="B5" s="225"/>
    </row>
    <row r="6" spans="1:14" x14ac:dyDescent="0.25">
      <c r="A6" s="259" t="s">
        <v>143</v>
      </c>
      <c r="B6" s="260" t="s">
        <v>142</v>
      </c>
      <c r="C6" s="258">
        <v>1994</v>
      </c>
      <c r="D6" s="258">
        <v>1998</v>
      </c>
      <c r="E6" s="258">
        <v>1999</v>
      </c>
      <c r="F6" s="258">
        <v>2001</v>
      </c>
      <c r="G6" s="258">
        <v>2002</v>
      </c>
    </row>
    <row r="7" spans="1:14" x14ac:dyDescent="0.25">
      <c r="A7" s="261"/>
      <c r="B7" s="262"/>
      <c r="C7" s="263"/>
      <c r="D7" s="263"/>
      <c r="E7" s="263"/>
      <c r="F7" s="263"/>
      <c r="G7" s="263"/>
    </row>
    <row r="8" spans="1:14" x14ac:dyDescent="0.25">
      <c r="A8" s="222">
        <v>11</v>
      </c>
      <c r="B8" s="223" t="s">
        <v>140</v>
      </c>
      <c r="C8" s="220">
        <v>39</v>
      </c>
      <c r="D8" s="220"/>
      <c r="E8" s="220"/>
      <c r="F8" s="220"/>
      <c r="G8" s="220" t="s">
        <v>97</v>
      </c>
      <c r="I8" s="257"/>
      <c r="J8" s="258">
        <v>1994</v>
      </c>
      <c r="K8" s="258">
        <v>1998</v>
      </c>
      <c r="L8" s="258">
        <v>1999</v>
      </c>
      <c r="M8" s="258">
        <v>2001</v>
      </c>
      <c r="N8" s="258">
        <v>2002</v>
      </c>
    </row>
    <row r="9" spans="1:14" x14ac:dyDescent="0.25">
      <c r="A9" s="222">
        <v>12</v>
      </c>
      <c r="B9" s="223" t="s">
        <v>139</v>
      </c>
      <c r="C9" s="220">
        <v>36</v>
      </c>
      <c r="D9" s="220"/>
      <c r="E9" s="220"/>
      <c r="F9" s="220"/>
      <c r="G9" s="220" t="s">
        <v>97</v>
      </c>
      <c r="I9" s="224" t="s">
        <v>141</v>
      </c>
      <c r="J9" s="224">
        <f>+C65/C$74</f>
        <v>0.77419354838709675</v>
      </c>
      <c r="K9" s="224">
        <f>+D65/D$74</f>
        <v>0.48888888888888887</v>
      </c>
      <c r="L9" s="224">
        <f>+E65/E$74</f>
        <v>0.44444444444444442</v>
      </c>
      <c r="M9" s="224">
        <f>+F65/F$74</f>
        <v>0.43333333333333335</v>
      </c>
      <c r="N9" s="224">
        <f>+G65/G$74</f>
        <v>0.4838709677419355</v>
      </c>
    </row>
    <row r="10" spans="1:14" x14ac:dyDescent="0.25">
      <c r="A10" s="222">
        <v>13</v>
      </c>
      <c r="B10" s="223" t="s">
        <v>138</v>
      </c>
      <c r="C10" s="220">
        <v>19</v>
      </c>
      <c r="D10" s="220"/>
      <c r="E10" s="220"/>
      <c r="F10" s="220"/>
      <c r="G10" s="220" t="s">
        <v>97</v>
      </c>
      <c r="I10" s="224" t="s">
        <v>119</v>
      </c>
      <c r="J10" s="224">
        <f>+C31/C$74</f>
        <v>1.1612903225806452</v>
      </c>
      <c r="K10" s="224">
        <f>+D31/D$74</f>
        <v>1.2666666666666666</v>
      </c>
      <c r="L10" s="224">
        <f>+E31/E$74</f>
        <v>1.4444444444444444</v>
      </c>
      <c r="M10" s="224">
        <f>+F31/F$74</f>
        <v>1.5</v>
      </c>
      <c r="N10" s="224">
        <f>+G31/G$74</f>
        <v>1</v>
      </c>
    </row>
    <row r="11" spans="1:14" x14ac:dyDescent="0.25">
      <c r="A11" s="222">
        <v>14</v>
      </c>
      <c r="B11" s="223" t="s">
        <v>137</v>
      </c>
      <c r="C11" s="220">
        <v>44</v>
      </c>
      <c r="D11" s="220"/>
      <c r="E11" s="220"/>
      <c r="F11" s="220"/>
      <c r="G11" s="220" t="s">
        <v>97</v>
      </c>
      <c r="I11" s="224" t="s">
        <v>94</v>
      </c>
      <c r="J11" s="224">
        <f>+C56/C$74</f>
        <v>1.2903225806451613</v>
      </c>
      <c r="K11" s="224">
        <f>+D56/D$74</f>
        <v>1.8222222222222222</v>
      </c>
      <c r="L11" s="224">
        <f>+E56/E$74</f>
        <v>2.1481481481481484</v>
      </c>
      <c r="M11" s="224">
        <f>+F56/F$74</f>
        <v>1.8</v>
      </c>
      <c r="N11" s="224">
        <f>+G56/G$74</f>
        <v>1.8709677419354838</v>
      </c>
    </row>
    <row r="12" spans="1:14" x14ac:dyDescent="0.25">
      <c r="A12" s="222">
        <v>20</v>
      </c>
      <c r="B12" s="223" t="s">
        <v>136</v>
      </c>
      <c r="C12" s="220">
        <v>28</v>
      </c>
      <c r="D12" s="220"/>
      <c r="E12" s="220"/>
      <c r="F12" s="220"/>
      <c r="G12" s="220" t="s">
        <v>97</v>
      </c>
    </row>
    <row r="13" spans="1:14" x14ac:dyDescent="0.25">
      <c r="A13" s="222">
        <v>21</v>
      </c>
      <c r="B13" s="223" t="s">
        <v>135</v>
      </c>
      <c r="C13" s="220">
        <v>21</v>
      </c>
      <c r="D13" s="220"/>
      <c r="E13" s="220"/>
      <c r="F13" s="220"/>
      <c r="G13" s="220" t="s">
        <v>97</v>
      </c>
    </row>
    <row r="14" spans="1:14" x14ac:dyDescent="0.25">
      <c r="A14" s="222">
        <v>22</v>
      </c>
      <c r="B14" s="223" t="s">
        <v>134</v>
      </c>
      <c r="C14" s="220">
        <v>26</v>
      </c>
      <c r="D14" s="220"/>
      <c r="E14" s="220"/>
      <c r="F14" s="220"/>
      <c r="G14" s="220" t="s">
        <v>97</v>
      </c>
    </row>
    <row r="15" spans="1:14" x14ac:dyDescent="0.25">
      <c r="A15" s="222">
        <v>24</v>
      </c>
      <c r="B15" s="223" t="s">
        <v>133</v>
      </c>
      <c r="C15" s="220">
        <v>27</v>
      </c>
      <c r="D15" s="220"/>
      <c r="E15" s="220"/>
      <c r="F15" s="220"/>
      <c r="G15" s="220" t="s">
        <v>97</v>
      </c>
    </row>
    <row r="16" spans="1:14" x14ac:dyDescent="0.25">
      <c r="A16" s="222">
        <v>25</v>
      </c>
      <c r="B16" s="223" t="s">
        <v>132</v>
      </c>
      <c r="C16" s="220">
        <v>20</v>
      </c>
      <c r="D16" s="220"/>
      <c r="E16" s="220"/>
      <c r="F16" s="220"/>
      <c r="G16" s="220" t="s">
        <v>97</v>
      </c>
    </row>
    <row r="17" spans="1:7" x14ac:dyDescent="0.25">
      <c r="A17" s="222">
        <v>26</v>
      </c>
      <c r="B17" s="223" t="s">
        <v>131</v>
      </c>
      <c r="C17" s="220">
        <v>20</v>
      </c>
      <c r="D17" s="220"/>
      <c r="E17" s="220"/>
      <c r="F17" s="220"/>
      <c r="G17" s="220" t="s">
        <v>97</v>
      </c>
    </row>
    <row r="18" spans="1:7" x14ac:dyDescent="0.25">
      <c r="A18" s="222">
        <v>27</v>
      </c>
      <c r="B18" s="223" t="s">
        <v>130</v>
      </c>
      <c r="C18" s="220">
        <v>20</v>
      </c>
      <c r="D18" s="220"/>
      <c r="E18" s="220"/>
      <c r="F18" s="220"/>
      <c r="G18" s="220" t="s">
        <v>97</v>
      </c>
    </row>
    <row r="19" spans="1:7" x14ac:dyDescent="0.25">
      <c r="A19" s="222">
        <v>28</v>
      </c>
      <c r="B19" s="223" t="s">
        <v>111</v>
      </c>
      <c r="C19" s="220">
        <v>15</v>
      </c>
      <c r="D19" s="220"/>
      <c r="E19" s="220"/>
      <c r="F19" s="220"/>
      <c r="G19" s="220" t="s">
        <v>97</v>
      </c>
    </row>
    <row r="20" spans="1:7" x14ac:dyDescent="0.25">
      <c r="A20" s="222">
        <v>29</v>
      </c>
      <c r="B20" s="223" t="s">
        <v>129</v>
      </c>
      <c r="C20" s="220">
        <v>17</v>
      </c>
      <c r="D20" s="220"/>
      <c r="E20" s="220"/>
      <c r="F20" s="220"/>
      <c r="G20" s="220" t="s">
        <v>97</v>
      </c>
    </row>
    <row r="21" spans="1:7" x14ac:dyDescent="0.25">
      <c r="A21" s="222">
        <v>30</v>
      </c>
      <c r="B21" s="223" t="s">
        <v>128</v>
      </c>
      <c r="C21" s="220">
        <v>17</v>
      </c>
      <c r="D21" s="220"/>
      <c r="E21" s="220"/>
      <c r="F21" s="220"/>
      <c r="G21" s="220" t="s">
        <v>97</v>
      </c>
    </row>
    <row r="22" spans="1:7" x14ac:dyDescent="0.25">
      <c r="A22" s="222">
        <v>32</v>
      </c>
      <c r="B22" s="223" t="s">
        <v>127</v>
      </c>
      <c r="C22" s="220">
        <v>17</v>
      </c>
      <c r="D22" s="220"/>
      <c r="E22" s="220"/>
      <c r="F22" s="220"/>
      <c r="G22" s="220" t="s">
        <v>97</v>
      </c>
    </row>
    <row r="23" spans="1:7" x14ac:dyDescent="0.25">
      <c r="A23" s="222">
        <v>33</v>
      </c>
      <c r="B23" s="223" t="s">
        <v>126</v>
      </c>
      <c r="C23" s="220">
        <v>20</v>
      </c>
      <c r="D23" s="220"/>
      <c r="E23" s="220"/>
      <c r="F23" s="220"/>
      <c r="G23" s="220" t="s">
        <v>97</v>
      </c>
    </row>
    <row r="24" spans="1:7" x14ac:dyDescent="0.25">
      <c r="A24" s="222">
        <v>35</v>
      </c>
      <c r="B24" s="223" t="s">
        <v>125</v>
      </c>
      <c r="C24" s="220">
        <v>20</v>
      </c>
      <c r="D24" s="220"/>
      <c r="E24" s="220"/>
      <c r="F24" s="220"/>
      <c r="G24" s="220" t="s">
        <v>97</v>
      </c>
    </row>
    <row r="25" spans="1:7" x14ac:dyDescent="0.25">
      <c r="A25" s="222">
        <v>66</v>
      </c>
      <c r="B25" s="223" t="s">
        <v>124</v>
      </c>
      <c r="C25" s="220">
        <v>46</v>
      </c>
      <c r="D25" s="220"/>
      <c r="E25" s="220"/>
      <c r="F25" s="220"/>
      <c r="G25" s="220" t="s">
        <v>97</v>
      </c>
    </row>
    <row r="26" spans="1:7" x14ac:dyDescent="0.25">
      <c r="A26" s="222">
        <v>67</v>
      </c>
      <c r="B26" s="223" t="s">
        <v>123</v>
      </c>
      <c r="C26" s="220">
        <v>47</v>
      </c>
      <c r="D26" s="220"/>
      <c r="E26" s="220"/>
      <c r="F26" s="220"/>
      <c r="G26" s="220" t="s">
        <v>97</v>
      </c>
    </row>
    <row r="27" spans="1:7" x14ac:dyDescent="0.25">
      <c r="A27" s="222">
        <v>68</v>
      </c>
      <c r="B27" s="223" t="s">
        <v>122</v>
      </c>
      <c r="C27" s="220">
        <v>31</v>
      </c>
      <c r="D27" s="220"/>
      <c r="E27" s="220"/>
      <c r="F27" s="220"/>
      <c r="G27" s="220" t="s">
        <v>97</v>
      </c>
    </row>
    <row r="28" spans="1:7" x14ac:dyDescent="0.25">
      <c r="A28" s="222">
        <v>69</v>
      </c>
      <c r="B28" s="223" t="s">
        <v>121</v>
      </c>
      <c r="C28" s="220">
        <v>47</v>
      </c>
      <c r="D28" s="220"/>
      <c r="E28" s="220"/>
      <c r="F28" s="220"/>
      <c r="G28" s="220" t="s">
        <v>97</v>
      </c>
    </row>
    <row r="29" spans="1:7" x14ac:dyDescent="0.25">
      <c r="A29" s="222">
        <v>70</v>
      </c>
      <c r="B29" s="223" t="s">
        <v>111</v>
      </c>
      <c r="C29" s="220">
        <v>27</v>
      </c>
      <c r="D29" s="220"/>
      <c r="E29" s="220"/>
      <c r="F29" s="220"/>
      <c r="G29" s="220" t="s">
        <v>97</v>
      </c>
    </row>
    <row r="30" spans="1:7" x14ac:dyDescent="0.25">
      <c r="A30" s="222">
        <v>81</v>
      </c>
      <c r="B30" s="223" t="s">
        <v>120</v>
      </c>
      <c r="C30" s="220">
        <v>31</v>
      </c>
      <c r="D30" s="220">
        <v>47</v>
      </c>
      <c r="E30" s="220">
        <v>31</v>
      </c>
      <c r="F30" s="220">
        <v>23</v>
      </c>
      <c r="G30" s="220">
        <v>43</v>
      </c>
    </row>
    <row r="31" spans="1:7" x14ac:dyDescent="0.25">
      <c r="A31" s="222">
        <v>82</v>
      </c>
      <c r="B31" s="223" t="s">
        <v>119</v>
      </c>
      <c r="C31" s="220">
        <v>36</v>
      </c>
      <c r="D31" s="220">
        <v>57</v>
      </c>
      <c r="E31" s="220">
        <v>39</v>
      </c>
      <c r="F31" s="220">
        <v>45</v>
      </c>
      <c r="G31" s="220">
        <v>31</v>
      </c>
    </row>
    <row r="32" spans="1:7" x14ac:dyDescent="0.25">
      <c r="A32" s="222">
        <v>83</v>
      </c>
      <c r="B32" s="223" t="s">
        <v>118</v>
      </c>
      <c r="C32" s="220">
        <v>54</v>
      </c>
      <c r="D32" s="220">
        <v>49</v>
      </c>
      <c r="E32" s="220">
        <v>30</v>
      </c>
      <c r="F32" s="220">
        <v>32</v>
      </c>
      <c r="G32" s="220">
        <v>32</v>
      </c>
    </row>
    <row r="33" spans="1:7" x14ac:dyDescent="0.25">
      <c r="A33" s="222">
        <v>84</v>
      </c>
      <c r="B33" s="223" t="s">
        <v>117</v>
      </c>
      <c r="C33" s="220">
        <v>49</v>
      </c>
      <c r="D33" s="220">
        <v>52</v>
      </c>
      <c r="E33" s="220">
        <v>30</v>
      </c>
      <c r="F33" s="220">
        <v>42</v>
      </c>
      <c r="G33" s="220">
        <v>47</v>
      </c>
    </row>
    <row r="34" spans="1:7" x14ac:dyDescent="0.25">
      <c r="A34" s="222">
        <v>85</v>
      </c>
      <c r="B34" s="223" t="s">
        <v>116</v>
      </c>
      <c r="C34" s="220">
        <v>48</v>
      </c>
      <c r="D34" s="220">
        <v>41</v>
      </c>
      <c r="E34" s="220">
        <v>35</v>
      </c>
      <c r="F34" s="220">
        <v>29</v>
      </c>
      <c r="G34" s="220">
        <v>41</v>
      </c>
    </row>
    <row r="35" spans="1:7" x14ac:dyDescent="0.25">
      <c r="A35" s="222">
        <v>86</v>
      </c>
      <c r="B35" s="223" t="s">
        <v>115</v>
      </c>
      <c r="C35" s="220">
        <v>36</v>
      </c>
      <c r="D35" s="220">
        <v>41</v>
      </c>
      <c r="E35" s="220">
        <v>26</v>
      </c>
      <c r="F35" s="220">
        <v>27</v>
      </c>
      <c r="G35" s="220">
        <v>28</v>
      </c>
    </row>
    <row r="36" spans="1:7" x14ac:dyDescent="0.25">
      <c r="A36" s="222">
        <v>87</v>
      </c>
      <c r="B36" s="223" t="s">
        <v>114</v>
      </c>
      <c r="C36" s="220"/>
      <c r="D36" s="220"/>
      <c r="E36" s="220"/>
      <c r="F36" s="220"/>
      <c r="G36" s="220">
        <v>60</v>
      </c>
    </row>
    <row r="37" spans="1:7" x14ac:dyDescent="0.25">
      <c r="A37" s="222">
        <v>88</v>
      </c>
      <c r="B37" s="223" t="s">
        <v>113</v>
      </c>
      <c r="C37" s="220">
        <v>43</v>
      </c>
      <c r="D37" s="220">
        <v>51</v>
      </c>
      <c r="E37" s="220">
        <v>27</v>
      </c>
      <c r="F37" s="220">
        <v>29</v>
      </c>
      <c r="G37" s="220">
        <v>35</v>
      </c>
    </row>
    <row r="38" spans="1:7" x14ac:dyDescent="0.25">
      <c r="A38" s="222">
        <v>89</v>
      </c>
      <c r="B38" s="223" t="s">
        <v>112</v>
      </c>
      <c r="C38" s="220">
        <v>44</v>
      </c>
      <c r="D38" s="220">
        <v>51</v>
      </c>
      <c r="E38" s="220">
        <v>31</v>
      </c>
      <c r="F38" s="220">
        <v>27</v>
      </c>
      <c r="G38" s="220">
        <v>30</v>
      </c>
    </row>
    <row r="39" spans="1:7" x14ac:dyDescent="0.25">
      <c r="A39" s="222">
        <v>90</v>
      </c>
      <c r="B39" s="223" t="s">
        <v>111</v>
      </c>
      <c r="C39" s="220">
        <v>24</v>
      </c>
      <c r="D39" s="220">
        <v>18</v>
      </c>
      <c r="E39" s="220">
        <v>15</v>
      </c>
      <c r="F39" s="220">
        <v>17</v>
      </c>
      <c r="G39" s="220">
        <v>18</v>
      </c>
    </row>
    <row r="40" spans="1:7" x14ac:dyDescent="0.25">
      <c r="A40" s="222">
        <v>92</v>
      </c>
      <c r="B40" s="223" t="s">
        <v>110</v>
      </c>
      <c r="C40" s="220"/>
      <c r="D40" s="220">
        <v>58</v>
      </c>
      <c r="E40" s="220">
        <v>26</v>
      </c>
      <c r="F40" s="220">
        <v>34</v>
      </c>
      <c r="G40" s="220">
        <v>22</v>
      </c>
    </row>
    <row r="41" spans="1:7" x14ac:dyDescent="0.25">
      <c r="A41" s="222">
        <v>93</v>
      </c>
      <c r="B41" s="223" t="s">
        <v>107</v>
      </c>
      <c r="C41" s="220"/>
      <c r="D41" s="220"/>
      <c r="E41" s="220"/>
      <c r="F41" s="220">
        <v>23</v>
      </c>
      <c r="G41" s="220">
        <v>23</v>
      </c>
    </row>
    <row r="42" spans="1:7" x14ac:dyDescent="0.25">
      <c r="A42" s="222">
        <v>94</v>
      </c>
      <c r="B42" s="223" t="s">
        <v>109</v>
      </c>
      <c r="C42" s="220">
        <v>26</v>
      </c>
      <c r="D42" s="220">
        <v>38</v>
      </c>
      <c r="E42" s="220">
        <v>22</v>
      </c>
      <c r="F42" s="220">
        <v>38</v>
      </c>
      <c r="G42" s="220">
        <v>33</v>
      </c>
    </row>
    <row r="43" spans="1:7" x14ac:dyDescent="0.25">
      <c r="A43" s="222">
        <v>95</v>
      </c>
      <c r="B43" s="223" t="s">
        <v>108</v>
      </c>
      <c r="C43" s="220">
        <v>19</v>
      </c>
      <c r="D43" s="220">
        <v>40</v>
      </c>
      <c r="E43" s="220">
        <v>30</v>
      </c>
      <c r="F43" s="220">
        <v>26</v>
      </c>
      <c r="G43" s="220">
        <v>21</v>
      </c>
    </row>
    <row r="44" spans="1:7" x14ac:dyDescent="0.25">
      <c r="A44" s="222">
        <v>96</v>
      </c>
      <c r="B44" s="223" t="s">
        <v>107</v>
      </c>
      <c r="C44" s="220">
        <v>11</v>
      </c>
      <c r="D44" s="220">
        <v>27</v>
      </c>
      <c r="E44" s="220">
        <v>18</v>
      </c>
      <c r="F44" s="220">
        <v>16</v>
      </c>
      <c r="G44" s="220">
        <v>12</v>
      </c>
    </row>
    <row r="45" spans="1:7" x14ac:dyDescent="0.25">
      <c r="A45" s="222">
        <v>118</v>
      </c>
      <c r="B45" s="223" t="s">
        <v>106</v>
      </c>
      <c r="C45" s="220">
        <v>106</v>
      </c>
      <c r="D45" s="220">
        <v>150</v>
      </c>
      <c r="E45" s="220">
        <v>76</v>
      </c>
      <c r="F45" s="220">
        <v>96</v>
      </c>
      <c r="G45" s="220">
        <v>53</v>
      </c>
    </row>
    <row r="46" spans="1:7" x14ac:dyDescent="0.25">
      <c r="A46" s="222">
        <v>119</v>
      </c>
      <c r="B46" s="223" t="s">
        <v>105</v>
      </c>
      <c r="C46" s="220"/>
      <c r="D46" s="220">
        <v>41</v>
      </c>
      <c r="E46" s="220">
        <v>22</v>
      </c>
      <c r="F46" s="220">
        <v>28</v>
      </c>
      <c r="G46" s="220">
        <v>35</v>
      </c>
    </row>
    <row r="47" spans="1:7" x14ac:dyDescent="0.25">
      <c r="A47" s="222">
        <v>120</v>
      </c>
      <c r="B47" s="223" t="s">
        <v>104</v>
      </c>
      <c r="C47" s="220">
        <v>38</v>
      </c>
      <c r="D47" s="220"/>
      <c r="E47" s="220"/>
      <c r="F47" s="220"/>
      <c r="G47" s="220" t="s">
        <v>97</v>
      </c>
    </row>
    <row r="48" spans="1:7" x14ac:dyDescent="0.25">
      <c r="A48" s="222">
        <v>121</v>
      </c>
      <c r="B48" s="223" t="s">
        <v>103</v>
      </c>
      <c r="C48" s="220">
        <v>71</v>
      </c>
      <c r="D48" s="220">
        <v>94</v>
      </c>
      <c r="E48" s="220">
        <v>50</v>
      </c>
      <c r="F48" s="220">
        <v>44</v>
      </c>
      <c r="G48" s="220">
        <v>46</v>
      </c>
    </row>
    <row r="49" spans="1:7" x14ac:dyDescent="0.25">
      <c r="A49" s="222">
        <v>122</v>
      </c>
      <c r="B49" s="223" t="s">
        <v>102</v>
      </c>
      <c r="C49" s="220">
        <v>72</v>
      </c>
      <c r="D49" s="220">
        <v>69</v>
      </c>
      <c r="E49" s="220">
        <v>45</v>
      </c>
      <c r="F49" s="220">
        <v>52</v>
      </c>
      <c r="G49" s="220">
        <v>41</v>
      </c>
    </row>
    <row r="50" spans="1:7" x14ac:dyDescent="0.25">
      <c r="A50" s="222">
        <v>123</v>
      </c>
      <c r="B50" s="223" t="s">
        <v>101</v>
      </c>
      <c r="C50" s="220">
        <v>37</v>
      </c>
      <c r="D50" s="220">
        <v>38</v>
      </c>
      <c r="E50" s="220">
        <v>23</v>
      </c>
      <c r="F50" s="220">
        <v>24</v>
      </c>
      <c r="G50" s="220">
        <v>30</v>
      </c>
    </row>
    <row r="51" spans="1:7" x14ac:dyDescent="0.25">
      <c r="A51" s="222">
        <v>124</v>
      </c>
      <c r="B51" s="223" t="s">
        <v>100</v>
      </c>
      <c r="C51" s="220"/>
      <c r="D51" s="220">
        <v>91</v>
      </c>
      <c r="E51" s="220">
        <v>44</v>
      </c>
      <c r="F51" s="220">
        <v>78</v>
      </c>
      <c r="G51" s="220">
        <v>81</v>
      </c>
    </row>
    <row r="52" spans="1:7" x14ac:dyDescent="0.25">
      <c r="A52" s="222">
        <v>125</v>
      </c>
      <c r="B52" s="223" t="s">
        <v>99</v>
      </c>
      <c r="C52" s="220"/>
      <c r="D52" s="220">
        <v>47</v>
      </c>
      <c r="E52" s="220">
        <v>25</v>
      </c>
      <c r="F52" s="220">
        <v>24</v>
      </c>
      <c r="G52" s="220">
        <v>28</v>
      </c>
    </row>
    <row r="53" spans="1:7" x14ac:dyDescent="0.25">
      <c r="A53" s="222">
        <v>126</v>
      </c>
      <c r="B53" s="223" t="s">
        <v>98</v>
      </c>
      <c r="C53" s="220">
        <v>25</v>
      </c>
      <c r="D53" s="220"/>
      <c r="E53" s="220"/>
      <c r="F53" s="220"/>
      <c r="G53" s="220" t="s">
        <v>97</v>
      </c>
    </row>
    <row r="54" spans="1:7" x14ac:dyDescent="0.25">
      <c r="A54" s="222">
        <v>127</v>
      </c>
      <c r="B54" s="223" t="s">
        <v>96</v>
      </c>
      <c r="C54" s="220">
        <v>18</v>
      </c>
      <c r="D54" s="220">
        <v>27</v>
      </c>
      <c r="E54" s="220">
        <v>15</v>
      </c>
      <c r="F54" s="220">
        <v>12</v>
      </c>
      <c r="G54" s="220">
        <v>12</v>
      </c>
    </row>
    <row r="55" spans="1:7" x14ac:dyDescent="0.25">
      <c r="A55" s="222">
        <v>128</v>
      </c>
      <c r="B55" s="223" t="s">
        <v>95</v>
      </c>
      <c r="C55" s="220">
        <v>43</v>
      </c>
      <c r="D55" s="220">
        <v>44</v>
      </c>
      <c r="E55" s="220">
        <v>30</v>
      </c>
      <c r="F55" s="220">
        <v>39</v>
      </c>
      <c r="G55" s="220">
        <v>50</v>
      </c>
    </row>
    <row r="56" spans="1:7" x14ac:dyDescent="0.25">
      <c r="A56" s="222">
        <v>129</v>
      </c>
      <c r="B56" s="223" t="s">
        <v>94</v>
      </c>
      <c r="C56" s="220">
        <v>40</v>
      </c>
      <c r="D56" s="220">
        <v>82</v>
      </c>
      <c r="E56" s="220">
        <v>58</v>
      </c>
      <c r="F56" s="220">
        <v>54</v>
      </c>
      <c r="G56" s="220">
        <v>58</v>
      </c>
    </row>
    <row r="57" spans="1:7" x14ac:dyDescent="0.25">
      <c r="A57" s="222">
        <v>130</v>
      </c>
      <c r="B57" s="223" t="s">
        <v>93</v>
      </c>
      <c r="C57" s="220">
        <v>25</v>
      </c>
      <c r="D57" s="220">
        <v>49</v>
      </c>
      <c r="E57" s="220">
        <v>46</v>
      </c>
      <c r="F57" s="220">
        <v>51</v>
      </c>
      <c r="G57" s="220">
        <v>59</v>
      </c>
    </row>
    <row r="58" spans="1:7" x14ac:dyDescent="0.25">
      <c r="A58" s="222">
        <v>131</v>
      </c>
      <c r="B58" s="223" t="s">
        <v>92</v>
      </c>
      <c r="C58" s="220">
        <v>28</v>
      </c>
      <c r="D58" s="220">
        <v>50</v>
      </c>
      <c r="E58" s="220">
        <v>35</v>
      </c>
      <c r="F58" s="220">
        <v>47</v>
      </c>
      <c r="G58" s="220">
        <v>49</v>
      </c>
    </row>
    <row r="59" spans="1:7" x14ac:dyDescent="0.25">
      <c r="A59" s="222">
        <v>132</v>
      </c>
      <c r="B59" s="223" t="s">
        <v>91</v>
      </c>
      <c r="C59" s="220">
        <v>34</v>
      </c>
      <c r="D59" s="220">
        <v>86</v>
      </c>
      <c r="E59" s="220">
        <v>52</v>
      </c>
      <c r="F59" s="220">
        <v>66</v>
      </c>
      <c r="G59" s="220">
        <v>42</v>
      </c>
    </row>
    <row r="60" spans="1:7" x14ac:dyDescent="0.25">
      <c r="A60" s="222">
        <v>145</v>
      </c>
      <c r="B60" s="223" t="s">
        <v>90</v>
      </c>
      <c r="C60" s="220">
        <v>30</v>
      </c>
      <c r="D60" s="220"/>
      <c r="E60" s="220"/>
      <c r="F60" s="220"/>
      <c r="G60" s="220">
        <v>30</v>
      </c>
    </row>
    <row r="61" spans="1:7" x14ac:dyDescent="0.25">
      <c r="A61" s="222">
        <v>146</v>
      </c>
      <c r="B61" s="223" t="s">
        <v>89</v>
      </c>
      <c r="C61" s="220">
        <v>29</v>
      </c>
      <c r="D61" s="220"/>
      <c r="E61" s="220"/>
      <c r="F61" s="220"/>
      <c r="G61" s="220">
        <v>24</v>
      </c>
    </row>
    <row r="62" spans="1:7" x14ac:dyDescent="0.25">
      <c r="A62" s="222">
        <v>147</v>
      </c>
      <c r="B62" s="223" t="s">
        <v>88</v>
      </c>
      <c r="C62" s="220"/>
      <c r="D62" s="220">
        <v>25</v>
      </c>
      <c r="E62" s="220">
        <v>14</v>
      </c>
      <c r="F62" s="220">
        <v>14</v>
      </c>
      <c r="G62" s="220">
        <v>16</v>
      </c>
    </row>
    <row r="63" spans="1:7" x14ac:dyDescent="0.25">
      <c r="A63" s="222">
        <v>148</v>
      </c>
      <c r="B63" s="223" t="s">
        <v>87</v>
      </c>
      <c r="C63" s="220"/>
      <c r="D63" s="220">
        <v>24</v>
      </c>
      <c r="E63" s="220">
        <v>13</v>
      </c>
      <c r="F63" s="220">
        <v>14</v>
      </c>
      <c r="G63" s="220">
        <v>17</v>
      </c>
    </row>
    <row r="64" spans="1:7" x14ac:dyDescent="0.25">
      <c r="A64" s="222">
        <v>149</v>
      </c>
      <c r="B64" s="223" t="s">
        <v>86</v>
      </c>
      <c r="C64" s="220">
        <v>23</v>
      </c>
      <c r="D64" s="220">
        <v>17</v>
      </c>
      <c r="E64" s="220">
        <v>14</v>
      </c>
      <c r="F64" s="220">
        <v>11</v>
      </c>
      <c r="G64" s="220">
        <v>13</v>
      </c>
    </row>
    <row r="65" spans="1:7" x14ac:dyDescent="0.25">
      <c r="A65" s="222">
        <v>150</v>
      </c>
      <c r="B65" s="223" t="s">
        <v>85</v>
      </c>
      <c r="C65" s="220">
        <v>24</v>
      </c>
      <c r="D65" s="220">
        <v>22</v>
      </c>
      <c r="E65" s="220">
        <v>12</v>
      </c>
      <c r="F65" s="220">
        <v>13</v>
      </c>
      <c r="G65" s="220">
        <v>15</v>
      </c>
    </row>
    <row r="66" spans="1:7" x14ac:dyDescent="0.25">
      <c r="A66" s="222">
        <v>151</v>
      </c>
      <c r="B66" s="223" t="s">
        <v>84</v>
      </c>
      <c r="C66" s="220">
        <v>24</v>
      </c>
      <c r="D66" s="220">
        <v>20</v>
      </c>
      <c r="E66" s="220">
        <v>10</v>
      </c>
      <c r="F66" s="220">
        <v>11</v>
      </c>
      <c r="G66" s="220">
        <v>12</v>
      </c>
    </row>
    <row r="67" spans="1:7" x14ac:dyDescent="0.25">
      <c r="A67" s="222">
        <v>152</v>
      </c>
      <c r="B67" s="223" t="s">
        <v>83</v>
      </c>
      <c r="C67" s="220">
        <v>22</v>
      </c>
      <c r="D67" s="220">
        <v>26</v>
      </c>
      <c r="E67" s="220">
        <v>14</v>
      </c>
      <c r="F67" s="220">
        <v>14</v>
      </c>
      <c r="G67" s="220">
        <v>18</v>
      </c>
    </row>
    <row r="68" spans="1:7" x14ac:dyDescent="0.25">
      <c r="A68" s="222">
        <v>153</v>
      </c>
      <c r="B68" s="223" t="s">
        <v>82</v>
      </c>
      <c r="C68" s="220">
        <v>16</v>
      </c>
      <c r="D68" s="220">
        <v>21</v>
      </c>
      <c r="E68" s="220">
        <v>10</v>
      </c>
      <c r="F68" s="220">
        <v>11</v>
      </c>
      <c r="G68" s="220">
        <v>14</v>
      </c>
    </row>
    <row r="69" spans="1:7" x14ac:dyDescent="0.25">
      <c r="A69" s="222">
        <v>154</v>
      </c>
      <c r="B69" s="223" t="s">
        <v>81</v>
      </c>
      <c r="C69" s="220">
        <v>16</v>
      </c>
      <c r="D69" s="220">
        <v>17</v>
      </c>
      <c r="E69" s="220">
        <v>10</v>
      </c>
      <c r="F69" s="220">
        <v>10</v>
      </c>
      <c r="G69" s="220">
        <v>13</v>
      </c>
    </row>
    <row r="70" spans="1:7" x14ac:dyDescent="0.25">
      <c r="A70" s="222">
        <v>155</v>
      </c>
      <c r="B70" s="223" t="s">
        <v>80</v>
      </c>
      <c r="C70" s="220">
        <v>12</v>
      </c>
      <c r="D70" s="220">
        <v>12</v>
      </c>
      <c r="E70" s="220">
        <v>7</v>
      </c>
      <c r="F70" s="220">
        <v>7</v>
      </c>
      <c r="G70" s="220">
        <v>8</v>
      </c>
    </row>
    <row r="71" spans="1:7" x14ac:dyDescent="0.25">
      <c r="A71" s="222">
        <v>156</v>
      </c>
      <c r="B71" s="223" t="s">
        <v>79</v>
      </c>
      <c r="C71" s="220">
        <v>23</v>
      </c>
      <c r="D71" s="220">
        <v>24</v>
      </c>
      <c r="E71" s="220">
        <v>14</v>
      </c>
      <c r="F71" s="220">
        <v>14</v>
      </c>
      <c r="G71" s="220">
        <v>22</v>
      </c>
    </row>
    <row r="72" spans="1:7" x14ac:dyDescent="0.25">
      <c r="A72" s="222">
        <v>157</v>
      </c>
      <c r="B72" s="223" t="s">
        <v>78</v>
      </c>
      <c r="C72" s="220">
        <v>22</v>
      </c>
      <c r="D72" s="220">
        <v>25</v>
      </c>
      <c r="E72" s="220">
        <v>14</v>
      </c>
      <c r="F72" s="220">
        <v>15</v>
      </c>
      <c r="G72" s="220">
        <v>21</v>
      </c>
    </row>
    <row r="73" spans="1:7" x14ac:dyDescent="0.25">
      <c r="A73" s="222">
        <v>158</v>
      </c>
      <c r="B73" s="223" t="s">
        <v>77</v>
      </c>
      <c r="C73" s="220">
        <v>15</v>
      </c>
      <c r="D73" s="220">
        <v>18</v>
      </c>
      <c r="E73" s="220">
        <v>12</v>
      </c>
      <c r="F73" s="220">
        <v>12</v>
      </c>
      <c r="G73" s="220">
        <v>15</v>
      </c>
    </row>
    <row r="74" spans="1:7" x14ac:dyDescent="0.25">
      <c r="A74" s="222" t="s">
        <v>76</v>
      </c>
      <c r="B74" s="221"/>
      <c r="C74" s="220">
        <v>31</v>
      </c>
      <c r="D74" s="220">
        <v>45</v>
      </c>
      <c r="E74" s="220">
        <v>27</v>
      </c>
      <c r="F74" s="220">
        <v>30</v>
      </c>
      <c r="G74" s="220">
        <v>31</v>
      </c>
    </row>
  </sheetData>
  <autoFilter ref="A7:N7"/>
  <hyperlinks>
    <hyperlink ref="B3"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31"/>
  <sheetViews>
    <sheetView showGridLines="0" workbookViewId="0">
      <pane xSplit="2" topLeftCell="C1" activePane="topRight" state="frozen"/>
      <selection activeCell="O10" sqref="O10"/>
      <selection pane="topRight" activeCell="A5" sqref="A5"/>
    </sheetView>
  </sheetViews>
  <sheetFormatPr defaultColWidth="11.7109375" defaultRowHeight="12" x14ac:dyDescent="0.25"/>
  <cols>
    <col min="1" max="1" width="30.28515625" style="3" customWidth="1"/>
    <col min="2" max="2" width="11.140625" style="35" customWidth="1"/>
    <col min="3" max="5" width="14.28515625" style="3" bestFit="1" customWidth="1"/>
    <col min="6" max="6" width="14.28515625" style="3" customWidth="1"/>
    <col min="7" max="7" width="8.5703125" style="3" customWidth="1"/>
    <col min="8" max="8" width="11" style="3" bestFit="1" customWidth="1"/>
    <col min="9" max="9" width="7.5703125" style="3" bestFit="1" customWidth="1"/>
    <col min="10" max="10" width="7.42578125" style="3" customWidth="1"/>
    <col min="11" max="14" width="9.5703125" style="3" customWidth="1"/>
    <col min="15" max="15" width="7" style="3" bestFit="1" customWidth="1"/>
    <col min="16" max="17" width="7.7109375" style="3" bestFit="1" customWidth="1"/>
    <col min="18" max="18" width="7.85546875" style="3" customWidth="1"/>
    <col min="19" max="23" width="9.7109375" style="4" customWidth="1"/>
    <col min="24" max="16384" width="11.7109375" style="3"/>
  </cols>
  <sheetData>
    <row r="1" spans="1:23" ht="14.4" x14ac:dyDescent="0.25">
      <c r="A1" s="1" t="s">
        <v>0</v>
      </c>
      <c r="B1" s="2"/>
    </row>
    <row r="2" spans="1:23" s="7" customFormat="1" ht="14.4" x14ac:dyDescent="0.25">
      <c r="A2" s="5" t="s">
        <v>55</v>
      </c>
      <c r="B2" s="6"/>
      <c r="C2" s="296"/>
      <c r="D2" s="291"/>
      <c r="E2" s="291"/>
      <c r="F2" s="291"/>
      <c r="G2" s="291"/>
      <c r="H2" s="37"/>
      <c r="I2" s="296"/>
      <c r="J2" s="291"/>
      <c r="K2" s="291"/>
      <c r="L2" s="291"/>
      <c r="M2" s="291"/>
      <c r="N2" s="291"/>
      <c r="O2" s="296"/>
      <c r="P2" s="291"/>
      <c r="Q2" s="291"/>
      <c r="R2" s="291"/>
      <c r="S2" s="291"/>
      <c r="T2" s="291"/>
      <c r="U2" s="291"/>
      <c r="V2" s="291"/>
      <c r="W2" s="291"/>
    </row>
    <row r="3" spans="1:23" s="7" customFormat="1" ht="14.4" x14ac:dyDescent="0.25">
      <c r="A3" s="306" t="s">
        <v>164</v>
      </c>
      <c r="B3" s="6"/>
      <c r="C3" s="265"/>
      <c r="D3" s="264"/>
      <c r="E3" s="264"/>
      <c r="F3" s="264"/>
      <c r="G3" s="264"/>
      <c r="H3" s="264"/>
      <c r="I3" s="265"/>
      <c r="J3" s="264"/>
      <c r="K3" s="264"/>
      <c r="L3" s="264"/>
      <c r="M3" s="264"/>
      <c r="N3" s="264"/>
      <c r="O3" s="265"/>
      <c r="P3" s="264"/>
      <c r="Q3" s="264"/>
      <c r="R3" s="264"/>
      <c r="S3" s="264"/>
      <c r="T3" s="264"/>
      <c r="U3" s="264"/>
      <c r="V3" s="264"/>
      <c r="W3" s="264"/>
    </row>
    <row r="4" spans="1:23" s="7" customFormat="1" ht="14.4" x14ac:dyDescent="0.25">
      <c r="A4" s="306" t="s">
        <v>165</v>
      </c>
      <c r="B4" s="6"/>
      <c r="C4" s="265"/>
      <c r="D4" s="264"/>
      <c r="E4" s="264"/>
      <c r="F4" s="264"/>
      <c r="G4" s="264"/>
      <c r="H4" s="264"/>
      <c r="I4" s="265"/>
      <c r="J4" s="264"/>
      <c r="K4" s="264"/>
      <c r="L4" s="264"/>
      <c r="M4" s="264"/>
      <c r="N4" s="264"/>
      <c r="O4" s="265"/>
      <c r="P4" s="264"/>
      <c r="Q4" s="264"/>
      <c r="R4" s="264"/>
      <c r="S4" s="264"/>
      <c r="T4" s="264"/>
      <c r="U4" s="264"/>
      <c r="V4" s="264"/>
      <c r="W4" s="264"/>
    </row>
    <row r="5" spans="1:23" s="7" customFormat="1" ht="14.4" x14ac:dyDescent="0.25">
      <c r="A5" s="5"/>
      <c r="B5" s="6"/>
      <c r="C5" s="265"/>
      <c r="D5" s="264"/>
      <c r="E5" s="264"/>
      <c r="F5" s="264"/>
      <c r="G5" s="264"/>
      <c r="H5" s="264"/>
      <c r="I5" s="265"/>
      <c r="J5" s="264"/>
      <c r="K5" s="264"/>
      <c r="L5" s="264"/>
      <c r="M5" s="264"/>
      <c r="N5" s="264"/>
      <c r="O5" s="265"/>
      <c r="P5" s="264"/>
      <c r="Q5" s="264"/>
      <c r="R5" s="264"/>
      <c r="S5" s="264"/>
      <c r="T5" s="264"/>
      <c r="U5" s="264"/>
      <c r="V5" s="264"/>
      <c r="W5" s="264"/>
    </row>
    <row r="6" spans="1:23" s="7" customFormat="1" x14ac:dyDescent="0.25">
      <c r="A6" s="8" t="s">
        <v>1</v>
      </c>
      <c r="B6" s="9"/>
      <c r="C6" s="291"/>
      <c r="D6" s="291"/>
      <c r="E6" s="291"/>
      <c r="F6" s="291"/>
      <c r="G6" s="291"/>
      <c r="H6" s="37"/>
      <c r="S6" s="291"/>
      <c r="T6" s="291"/>
      <c r="U6" s="291"/>
      <c r="V6" s="291"/>
      <c r="W6" s="291"/>
    </row>
    <row r="7" spans="1:23" s="10" customFormat="1" ht="25.5" customHeight="1" x14ac:dyDescent="0.25">
      <c r="A7" s="292" t="s">
        <v>2</v>
      </c>
      <c r="B7" s="294" t="s">
        <v>19</v>
      </c>
      <c r="C7" s="290" t="s">
        <v>13</v>
      </c>
      <c r="D7" s="290"/>
      <c r="E7" s="290"/>
      <c r="F7" s="290"/>
      <c r="G7" s="284" t="s">
        <v>29</v>
      </c>
      <c r="H7" s="285"/>
      <c r="I7" s="285"/>
      <c r="J7" s="286"/>
      <c r="K7" s="281" t="s">
        <v>42</v>
      </c>
      <c r="L7" s="282"/>
      <c r="M7" s="282"/>
      <c r="N7" s="283"/>
    </row>
    <row r="8" spans="1:23" s="11" customFormat="1" ht="12.6" customHeight="1" x14ac:dyDescent="0.25">
      <c r="A8" s="293"/>
      <c r="B8" s="295"/>
      <c r="C8" s="149">
        <v>1991</v>
      </c>
      <c r="D8" s="149">
        <v>2000</v>
      </c>
      <c r="E8" s="149">
        <v>2004</v>
      </c>
      <c r="F8" s="149">
        <v>2008</v>
      </c>
      <c r="G8" s="151">
        <v>1991</v>
      </c>
      <c r="H8" s="151">
        <v>2000</v>
      </c>
      <c r="I8" s="151">
        <v>2004</v>
      </c>
      <c r="J8" s="151">
        <v>2008</v>
      </c>
      <c r="K8" s="150">
        <v>1991</v>
      </c>
      <c r="L8" s="150">
        <v>2000</v>
      </c>
      <c r="M8" s="150">
        <v>2004</v>
      </c>
      <c r="N8" s="150">
        <v>2008</v>
      </c>
    </row>
    <row r="9" spans="1:23" s="16" customFormat="1" x14ac:dyDescent="0.25">
      <c r="A9" s="12"/>
      <c r="B9" s="14"/>
      <c r="C9" s="13"/>
      <c r="D9" s="13"/>
      <c r="E9" s="13"/>
      <c r="F9" s="13"/>
      <c r="G9" s="13"/>
      <c r="H9" s="13"/>
      <c r="I9" s="13"/>
      <c r="J9" s="13"/>
      <c r="K9" s="15"/>
      <c r="L9" s="15"/>
      <c r="M9" s="15"/>
      <c r="N9" s="15"/>
    </row>
    <row r="10" spans="1:23" s="18" customFormat="1" x14ac:dyDescent="0.25">
      <c r="A10" s="36" t="s">
        <v>3</v>
      </c>
      <c r="B10" s="17" t="s">
        <v>15</v>
      </c>
      <c r="C10" s="40">
        <v>522676807.95305699</v>
      </c>
      <c r="D10" s="40">
        <v>615373308.62544703</v>
      </c>
      <c r="E10" s="40">
        <v>731084943.38669705</v>
      </c>
      <c r="F10" s="40">
        <v>643040735.79889596</v>
      </c>
      <c r="G10" s="41">
        <f t="shared" ref="G10:J12" si="0">+G$13*(G18/100)</f>
        <v>594.03117020000002</v>
      </c>
      <c r="H10" s="41">
        <f>+H$13*(H18/100)</f>
        <v>1026.3980931554756</v>
      </c>
      <c r="I10" s="41">
        <f t="shared" si="0"/>
        <v>774.05600993287101</v>
      </c>
      <c r="J10" s="41">
        <f t="shared" si="0"/>
        <v>746.1958138</v>
      </c>
      <c r="K10" s="46">
        <f t="shared" ref="K10:N13" si="1">C10/(G10*1000)</f>
        <v>879.88111428072159</v>
      </c>
      <c r="L10" s="46">
        <f t="shared" si="1"/>
        <v>599.54642621518599</v>
      </c>
      <c r="M10" s="46">
        <f t="shared" si="1"/>
        <v>944.48584340828188</v>
      </c>
      <c r="N10" s="46">
        <f t="shared" si="1"/>
        <v>861.75870181341929</v>
      </c>
      <c r="O10" s="191"/>
      <c r="P10" s="191"/>
    </row>
    <row r="11" spans="1:23" s="18" customFormat="1" x14ac:dyDescent="0.25">
      <c r="A11" s="36" t="s">
        <v>4</v>
      </c>
      <c r="B11" s="17" t="s">
        <v>15</v>
      </c>
      <c r="C11" s="40">
        <v>1230679290.99085</v>
      </c>
      <c r="D11" s="40">
        <v>493407195.26986301</v>
      </c>
      <c r="E11" s="40">
        <v>544834432.27613294</v>
      </c>
      <c r="F11" s="40">
        <v>557246312.01546097</v>
      </c>
      <c r="G11" s="41">
        <f t="shared" si="0"/>
        <v>443.43171860000007</v>
      </c>
      <c r="H11" s="41">
        <f t="shared" si="0"/>
        <v>202.96008074999997</v>
      </c>
      <c r="I11" s="41">
        <f t="shared" si="0"/>
        <v>350.21556647071731</v>
      </c>
      <c r="J11" s="41">
        <f t="shared" si="0"/>
        <v>452.10688379209103</v>
      </c>
      <c r="K11" s="46">
        <f t="shared" si="1"/>
        <v>2775.3524147445814</v>
      </c>
      <c r="L11" s="46">
        <f t="shared" si="1"/>
        <v>2431.0553752569053</v>
      </c>
      <c r="M11" s="46">
        <f t="shared" si="1"/>
        <v>1555.7116371687275</v>
      </c>
      <c r="N11" s="46">
        <f t="shared" si="1"/>
        <v>1232.5543626796889</v>
      </c>
      <c r="O11" s="191"/>
      <c r="P11" s="191"/>
    </row>
    <row r="12" spans="1:23" s="18" customFormat="1" x14ac:dyDescent="0.25">
      <c r="A12" s="36" t="s">
        <v>5</v>
      </c>
      <c r="B12" s="17" t="s">
        <v>15</v>
      </c>
      <c r="C12" s="40">
        <v>1048684613.8804801</v>
      </c>
      <c r="D12" s="40">
        <v>699553568.93982506</v>
      </c>
      <c r="E12" s="40">
        <v>906605811.81862903</v>
      </c>
      <c r="F12" s="40">
        <v>1613930321.09045</v>
      </c>
      <c r="G12" s="41">
        <f t="shared" si="0"/>
        <v>635.86435119999999</v>
      </c>
      <c r="H12" s="41">
        <f t="shared" si="0"/>
        <v>705.52789974999996</v>
      </c>
      <c r="I12" s="41">
        <f t="shared" si="0"/>
        <v>865.58959155000002</v>
      </c>
      <c r="J12" s="41">
        <f t="shared" si="0"/>
        <v>994.19617046581573</v>
      </c>
      <c r="K12" s="46">
        <f t="shared" si="1"/>
        <v>1649.2269332309756</v>
      </c>
      <c r="L12" s="46">
        <f t="shared" si="1"/>
        <v>991.5321126034961</v>
      </c>
      <c r="M12" s="46">
        <f t="shared" si="1"/>
        <v>1047.3852974539375</v>
      </c>
      <c r="N12" s="46">
        <f t="shared" si="1"/>
        <v>1623.3519792520094</v>
      </c>
      <c r="O12" s="191"/>
      <c r="P12" s="191"/>
    </row>
    <row r="13" spans="1:23" s="10" customFormat="1" ht="24.6" customHeight="1" x14ac:dyDescent="0.25">
      <c r="A13" s="44" t="s">
        <v>18</v>
      </c>
      <c r="B13" s="167" t="s">
        <v>40</v>
      </c>
      <c r="C13" s="180">
        <f>+C10+C11+C12</f>
        <v>2802040712.8243871</v>
      </c>
      <c r="D13" s="180">
        <f>+D10+D11+D12</f>
        <v>1808334072.835135</v>
      </c>
      <c r="E13" s="180">
        <f>+E10+E11+E12</f>
        <v>2182525187.4814587</v>
      </c>
      <c r="F13" s="180">
        <f>+F10+F11+F12</f>
        <v>2814217368.9048071</v>
      </c>
      <c r="G13" s="148">
        <v>1673.3272400000001</v>
      </c>
      <c r="H13" s="148">
        <v>1932.9531499999998</v>
      </c>
      <c r="I13" s="148">
        <v>1989.86113</v>
      </c>
      <c r="J13" s="148">
        <v>2194.6935699999999</v>
      </c>
      <c r="K13" s="181">
        <f t="shared" si="1"/>
        <v>1674.5324201047413</v>
      </c>
      <c r="L13" s="181">
        <f t="shared" si="1"/>
        <v>935.52917867416238</v>
      </c>
      <c r="M13" s="181">
        <f t="shared" si="1"/>
        <v>1096.8228659662591</v>
      </c>
      <c r="N13" s="181">
        <f t="shared" si="1"/>
        <v>1282.2825962463667</v>
      </c>
      <c r="O13" s="250"/>
    </row>
    <row r="14" spans="1:23" s="20" customFormat="1" x14ac:dyDescent="0.25">
      <c r="B14" s="22"/>
      <c r="C14" s="48"/>
      <c r="D14" s="48"/>
      <c r="E14" s="48"/>
      <c r="F14" s="48"/>
      <c r="G14" s="48">
        <f>SUM(G10:G12)</f>
        <v>1673.3272400000001</v>
      </c>
      <c r="H14" s="48">
        <f>SUM(H10:H12)</f>
        <v>1934.8860736554757</v>
      </c>
      <c r="I14" s="48">
        <f>SUM(I10:I12)</f>
        <v>1989.8611679535884</v>
      </c>
      <c r="J14" s="48">
        <f>SUM(J10:J12)</f>
        <v>2192.4988680579067</v>
      </c>
      <c r="K14" s="49"/>
      <c r="L14" s="49"/>
      <c r="M14" s="49"/>
      <c r="N14" s="48"/>
    </row>
    <row r="15" spans="1:23" s="20" customFormat="1" x14ac:dyDescent="0.25">
      <c r="B15" s="22"/>
      <c r="C15" s="23"/>
      <c r="D15" s="23"/>
      <c r="E15" s="23"/>
      <c r="F15" s="23"/>
      <c r="G15" s="23"/>
      <c r="H15" s="23"/>
      <c r="I15" s="23"/>
      <c r="J15" s="23"/>
      <c r="K15" s="23"/>
      <c r="L15" s="23"/>
      <c r="M15" s="24"/>
      <c r="N15" s="24"/>
      <c r="P15" s="24"/>
    </row>
    <row r="16" spans="1:23" s="20" customFormat="1" ht="31.2" customHeight="1" x14ac:dyDescent="0.25">
      <c r="A16" s="25" t="s">
        <v>41</v>
      </c>
      <c r="B16" s="279" t="s">
        <v>19</v>
      </c>
      <c r="C16" s="289" t="s">
        <v>39</v>
      </c>
      <c r="D16" s="289"/>
      <c r="E16" s="289"/>
      <c r="F16" s="289"/>
      <c r="G16" s="287" t="s">
        <v>14</v>
      </c>
      <c r="H16" s="287"/>
      <c r="I16" s="287"/>
      <c r="J16" s="287"/>
      <c r="K16" s="288" t="s">
        <v>43</v>
      </c>
      <c r="L16" s="288"/>
      <c r="M16" s="288"/>
      <c r="N16" s="288"/>
      <c r="P16" s="24"/>
      <c r="Q16" s="24"/>
    </row>
    <row r="17" spans="1:23" s="21" customFormat="1" x14ac:dyDescent="0.25">
      <c r="A17" s="173" t="s">
        <v>8</v>
      </c>
      <c r="B17" s="280"/>
      <c r="C17" s="153">
        <v>1991</v>
      </c>
      <c r="D17" s="153">
        <v>2000</v>
      </c>
      <c r="E17" s="153">
        <v>2004</v>
      </c>
      <c r="F17" s="153">
        <v>2008</v>
      </c>
      <c r="G17" s="151">
        <v>1991</v>
      </c>
      <c r="H17" s="151">
        <v>2000</v>
      </c>
      <c r="I17" s="151">
        <v>2004</v>
      </c>
      <c r="J17" s="151">
        <v>2008</v>
      </c>
      <c r="K17" s="152">
        <v>1991</v>
      </c>
      <c r="L17" s="152">
        <v>2000</v>
      </c>
      <c r="M17" s="152">
        <v>2004</v>
      </c>
      <c r="N17" s="152">
        <v>2008</v>
      </c>
      <c r="P17" s="42"/>
      <c r="Q17" s="42"/>
    </row>
    <row r="18" spans="1:23" s="20" customFormat="1" x14ac:dyDescent="0.25">
      <c r="A18" s="174" t="s">
        <v>3</v>
      </c>
      <c r="B18" s="26" t="s">
        <v>15</v>
      </c>
      <c r="C18" s="43">
        <v>36.977732449430597</v>
      </c>
      <c r="D18" s="43">
        <v>36.748968459746301</v>
      </c>
      <c r="E18" s="43">
        <v>33.273587230742599</v>
      </c>
      <c r="F18" s="43">
        <v>27.036912747568</v>
      </c>
      <c r="G18" s="43">
        <v>35.5</v>
      </c>
      <c r="H18" s="43">
        <v>53.099998474121101</v>
      </c>
      <c r="I18" s="43">
        <v>38.900001525878899</v>
      </c>
      <c r="J18" s="43">
        <v>34</v>
      </c>
      <c r="K18" s="56">
        <f t="shared" ref="K18:N21" si="2">+K10/K$13</f>
        <v>0.52544883796617414</v>
      </c>
      <c r="L18" s="56">
        <f t="shared" si="2"/>
        <v>0.64086341707146621</v>
      </c>
      <c r="M18" s="56">
        <f t="shared" si="2"/>
        <v>0.86111064303553331</v>
      </c>
      <c r="N18" s="56">
        <f t="shared" si="2"/>
        <v>0.6720505326486147</v>
      </c>
      <c r="P18" s="24"/>
      <c r="Q18" s="24"/>
    </row>
    <row r="19" spans="1:23" s="20" customFormat="1" x14ac:dyDescent="0.25">
      <c r="A19" s="175" t="s">
        <v>4</v>
      </c>
      <c r="B19" s="26" t="s">
        <v>15</v>
      </c>
      <c r="C19" s="43">
        <v>35.455833191682203</v>
      </c>
      <c r="D19" s="43">
        <v>31.387184377200899</v>
      </c>
      <c r="E19" s="43">
        <v>24.132967750348001</v>
      </c>
      <c r="F19" s="43">
        <v>23.518082824959901</v>
      </c>
      <c r="G19" s="43">
        <v>26.5</v>
      </c>
      <c r="H19" s="43">
        <v>10.5</v>
      </c>
      <c r="I19" s="43">
        <v>17.600000381469702</v>
      </c>
      <c r="J19" s="43">
        <v>20.600000381469702</v>
      </c>
      <c r="K19" s="56">
        <f t="shared" si="2"/>
        <v>1.6573894786527839</v>
      </c>
      <c r="L19" s="56">
        <f t="shared" si="2"/>
        <v>2.5985885108385522</v>
      </c>
      <c r="M19" s="56">
        <f t="shared" si="2"/>
        <v>1.4183800187263647</v>
      </c>
      <c r="N19" s="56">
        <f t="shared" si="2"/>
        <v>0.96121897488724595</v>
      </c>
      <c r="P19" s="24"/>
      <c r="Q19" s="24"/>
    </row>
    <row r="20" spans="1:23" s="20" customFormat="1" x14ac:dyDescent="0.25">
      <c r="A20" s="175" t="s">
        <v>5</v>
      </c>
      <c r="B20" s="26" t="s">
        <v>15</v>
      </c>
      <c r="C20" s="43">
        <v>27.5664343588872</v>
      </c>
      <c r="D20" s="43">
        <v>31.8638471630528</v>
      </c>
      <c r="E20" s="43">
        <v>42.593445018909399</v>
      </c>
      <c r="F20" s="43">
        <v>49.445004427472099</v>
      </c>
      <c r="G20" s="43">
        <v>38</v>
      </c>
      <c r="H20" s="43">
        <v>36.5</v>
      </c>
      <c r="I20" s="43">
        <v>43.5</v>
      </c>
      <c r="J20" s="43">
        <v>45.299999237060497</v>
      </c>
      <c r="K20" s="56">
        <f t="shared" si="2"/>
        <v>0.98488802810268505</v>
      </c>
      <c r="L20" s="56">
        <f t="shared" si="2"/>
        <v>1.0598623059611048</v>
      </c>
      <c r="M20" s="56">
        <f t="shared" si="2"/>
        <v>0.95492657014515381</v>
      </c>
      <c r="N20" s="56">
        <f t="shared" si="2"/>
        <v>1.2659861281780296</v>
      </c>
      <c r="P20" s="24"/>
      <c r="Q20" s="24"/>
    </row>
    <row r="21" spans="1:23" s="63" customFormat="1" x14ac:dyDescent="0.25">
      <c r="A21" s="44" t="s">
        <v>18</v>
      </c>
      <c r="B21" s="59"/>
      <c r="C21" s="155">
        <f t="shared" ref="C21:J21" si="3">SUM(C18:C20)</f>
        <v>100</v>
      </c>
      <c r="D21" s="155">
        <f t="shared" si="3"/>
        <v>100</v>
      </c>
      <c r="E21" s="155">
        <f t="shared" si="3"/>
        <v>100</v>
      </c>
      <c r="F21" s="155">
        <f t="shared" si="3"/>
        <v>100</v>
      </c>
      <c r="G21" s="60">
        <f t="shared" si="3"/>
        <v>100</v>
      </c>
      <c r="H21" s="60">
        <f t="shared" si="3"/>
        <v>100.09999847412109</v>
      </c>
      <c r="I21" s="60">
        <f t="shared" si="3"/>
        <v>100.0000019073486</v>
      </c>
      <c r="J21" s="60">
        <f t="shared" si="3"/>
        <v>99.899999618530188</v>
      </c>
      <c r="K21" s="61">
        <f t="shared" si="2"/>
        <v>1</v>
      </c>
      <c r="L21" s="61">
        <f t="shared" si="2"/>
        <v>1</v>
      </c>
      <c r="M21" s="61">
        <f t="shared" si="2"/>
        <v>1</v>
      </c>
      <c r="N21" s="61">
        <f t="shared" si="2"/>
        <v>1</v>
      </c>
      <c r="P21" s="62"/>
      <c r="Q21" s="62"/>
    </row>
    <row r="22" spans="1:23" s="20" customFormat="1" x14ac:dyDescent="0.25">
      <c r="A22" s="169"/>
      <c r="B22" s="168"/>
      <c r="C22" s="170"/>
      <c r="D22" s="170"/>
      <c r="E22" s="170"/>
      <c r="F22" s="170"/>
      <c r="G22" s="52"/>
      <c r="H22" s="52"/>
      <c r="I22" s="52"/>
      <c r="J22" s="52"/>
      <c r="K22" s="52">
        <f>SUM(K18:K20)</f>
        <v>3.1677263447216433</v>
      </c>
      <c r="L22" s="52">
        <f>SUM(L18:L20)</f>
        <v>4.2993142338711232</v>
      </c>
      <c r="M22" s="52">
        <f>SUM(M18:M20)</f>
        <v>3.2344172319070514</v>
      </c>
      <c r="N22" s="52">
        <f>SUM(N18:N20)</f>
        <v>2.8992556357138906</v>
      </c>
      <c r="P22" s="23"/>
      <c r="Q22" s="23"/>
    </row>
    <row r="23" spans="1:23" s="20" customFormat="1" x14ac:dyDescent="0.25">
      <c r="A23" s="51" t="s">
        <v>7</v>
      </c>
      <c r="B23" s="50"/>
      <c r="C23" s="52"/>
      <c r="D23" s="53"/>
      <c r="E23" s="53"/>
      <c r="F23" s="53"/>
      <c r="G23" s="53"/>
      <c r="H23" s="53"/>
      <c r="I23" s="53"/>
      <c r="J23" s="53"/>
      <c r="K23" s="53"/>
      <c r="L23" s="53"/>
      <c r="M23" s="53"/>
      <c r="N23" s="53"/>
      <c r="O23" s="53"/>
      <c r="P23" s="53"/>
      <c r="Q23" s="53"/>
      <c r="R23" s="28"/>
      <c r="S23" s="24"/>
      <c r="T23" s="24"/>
      <c r="U23" s="24"/>
      <c r="V23" s="24"/>
      <c r="W23" s="24"/>
    </row>
    <row r="24" spans="1:23" s="20" customFormat="1" x14ac:dyDescent="0.25">
      <c r="A24" s="29" t="s">
        <v>7</v>
      </c>
      <c r="B24" s="45"/>
      <c r="C24" s="171"/>
      <c r="D24" s="54"/>
      <c r="E24" s="54"/>
      <c r="F24" s="55" t="s">
        <v>9</v>
      </c>
      <c r="G24" s="188">
        <v>17</v>
      </c>
      <c r="H24" s="57">
        <v>9</v>
      </c>
      <c r="I24" s="57">
        <v>4</v>
      </c>
      <c r="J24" s="158">
        <v>4</v>
      </c>
      <c r="K24" s="162"/>
      <c r="M24" s="23"/>
      <c r="N24" s="23"/>
      <c r="O24" s="23"/>
      <c r="P24" s="23"/>
      <c r="Q24" s="23"/>
      <c r="R24" s="23"/>
      <c r="S24" s="24"/>
      <c r="T24" s="24"/>
      <c r="U24" s="24"/>
      <c r="V24" s="24"/>
      <c r="W24" s="24"/>
    </row>
    <row r="25" spans="1:23" s="20" customFormat="1" ht="14.4" x14ac:dyDescent="0.25">
      <c r="A25" s="25" t="s">
        <v>10</v>
      </c>
      <c r="B25" s="45"/>
      <c r="C25" s="278" t="s">
        <v>51</v>
      </c>
      <c r="D25" s="278"/>
      <c r="E25" s="278"/>
      <c r="F25" s="278"/>
      <c r="G25" s="276" t="s">
        <v>11</v>
      </c>
      <c r="H25" s="277"/>
      <c r="I25" s="277"/>
      <c r="J25" s="277"/>
      <c r="K25" s="163"/>
      <c r="L25" s="30"/>
      <c r="M25" s="30"/>
      <c r="N25" s="23"/>
      <c r="O25" s="23"/>
      <c r="P25" s="23"/>
      <c r="Q25" s="23"/>
      <c r="R25" s="23"/>
      <c r="S25" s="24"/>
      <c r="T25" s="24"/>
      <c r="U25" s="24"/>
    </row>
    <row r="26" spans="1:23" s="20" customFormat="1" ht="24" x14ac:dyDescent="0.25">
      <c r="A26" s="31" t="s">
        <v>12</v>
      </c>
      <c r="B26" s="45"/>
      <c r="C26" s="154">
        <v>1991</v>
      </c>
      <c r="D26" s="154">
        <v>2000</v>
      </c>
      <c r="E26" s="154">
        <v>2004</v>
      </c>
      <c r="F26" s="154">
        <v>2008</v>
      </c>
      <c r="G26" s="58" t="s">
        <v>45</v>
      </c>
      <c r="H26" s="58" t="s">
        <v>28</v>
      </c>
      <c r="I26" s="58" t="s">
        <v>46</v>
      </c>
      <c r="J26" s="159" t="s">
        <v>47</v>
      </c>
      <c r="K26" s="164"/>
      <c r="L26" s="32"/>
      <c r="M26" s="32"/>
      <c r="N26" s="23"/>
      <c r="O26" s="23"/>
      <c r="P26" s="23"/>
      <c r="Q26" s="23"/>
      <c r="R26" s="23"/>
      <c r="S26" s="24"/>
      <c r="T26" s="24"/>
      <c r="U26" s="24"/>
    </row>
    <row r="27" spans="1:23" s="20" customFormat="1" x14ac:dyDescent="0.25">
      <c r="A27" s="176" t="s">
        <v>3</v>
      </c>
      <c r="B27" s="45"/>
      <c r="C27" s="27">
        <f t="shared" ref="C27:F30" si="4">(+K10/$K10)*100</f>
        <v>100</v>
      </c>
      <c r="D27" s="27">
        <f t="shared" si="4"/>
        <v>68.139481173578602</v>
      </c>
      <c r="E27" s="27">
        <f t="shared" si="4"/>
        <v>107.34243843617134</v>
      </c>
      <c r="F27" s="27">
        <f t="shared" si="4"/>
        <v>97.940356694424921</v>
      </c>
      <c r="G27" s="33">
        <f>EXP(LN(N10/K10)/G$24)-1</f>
        <v>-1.2234567159318255E-3</v>
      </c>
      <c r="H27" s="33">
        <f>EXP(LN(L10/K10)/H$24)-1</f>
        <v>-4.1728089407463975E-2</v>
      </c>
      <c r="I27" s="33">
        <f>+EXP(LN(M10/L10)/I$24)-1</f>
        <v>0.12032275885099164</v>
      </c>
      <c r="J27" s="160">
        <f>EXP(LN(N10/M10)/J$24)-1</f>
        <v>-2.2655763626163394E-2</v>
      </c>
      <c r="K27" s="165"/>
      <c r="L27" s="23"/>
      <c r="M27" s="23"/>
      <c r="N27" s="23"/>
      <c r="O27" s="23"/>
      <c r="P27" s="23"/>
      <c r="Q27" s="23"/>
      <c r="R27" s="23"/>
      <c r="S27" s="24"/>
      <c r="T27" s="24"/>
      <c r="U27" s="24"/>
    </row>
    <row r="28" spans="1:23" s="20" customFormat="1" x14ac:dyDescent="0.25">
      <c r="A28" s="177" t="s">
        <v>4</v>
      </c>
      <c r="B28" s="45"/>
      <c r="C28" s="27">
        <f t="shared" si="4"/>
        <v>100</v>
      </c>
      <c r="D28" s="27">
        <f t="shared" si="4"/>
        <v>87.594474933758562</v>
      </c>
      <c r="E28" s="27">
        <f t="shared" si="4"/>
        <v>56.054561896489865</v>
      </c>
      <c r="F28" s="27">
        <f t="shared" si="4"/>
        <v>44.41073343087934</v>
      </c>
      <c r="G28" s="33">
        <f>EXP(LN(N11/K11)/G$24)-1</f>
        <v>-4.6624478860690766E-2</v>
      </c>
      <c r="H28" s="33">
        <f>EXP(LN(L11/K11)/H$24)-1</f>
        <v>-1.4609153416568765E-2</v>
      </c>
      <c r="I28" s="33">
        <f>+EXP(LN(M11/L11)/I$24)-1</f>
        <v>-0.10559635131493006</v>
      </c>
      <c r="J28" s="160">
        <f>EXP(LN(N11/M11)/J$24)-1</f>
        <v>-5.6549224676925247E-2</v>
      </c>
      <c r="K28" s="165"/>
      <c r="L28" s="23"/>
      <c r="M28" s="23"/>
      <c r="N28" s="23"/>
      <c r="O28" s="23"/>
      <c r="P28" s="23"/>
      <c r="Q28" s="23"/>
      <c r="R28" s="23"/>
      <c r="S28" s="24"/>
      <c r="T28" s="24"/>
      <c r="U28" s="24"/>
    </row>
    <row r="29" spans="1:23" s="20" customFormat="1" x14ac:dyDescent="0.25">
      <c r="A29" s="178" t="s">
        <v>5</v>
      </c>
      <c r="B29" s="45"/>
      <c r="C29" s="27">
        <f t="shared" si="4"/>
        <v>100</v>
      </c>
      <c r="D29" s="27">
        <f t="shared" si="4"/>
        <v>60.121023530764226</v>
      </c>
      <c r="E29" s="27">
        <f t="shared" si="4"/>
        <v>63.507651757906999</v>
      </c>
      <c r="F29" s="27">
        <f t="shared" si="4"/>
        <v>98.431085894997182</v>
      </c>
      <c r="G29" s="33">
        <f>EXP(LN(N12/K12)/G$24)-1</f>
        <v>-9.2977444768749251E-4</v>
      </c>
      <c r="H29" s="33">
        <f>EXP(LN(L12/K12)/H$24)-1</f>
        <v>-5.4966129863939894E-2</v>
      </c>
      <c r="I29" s="33">
        <f>+EXP(LN(M12/L12)/I$24)-1</f>
        <v>1.3794480128194397E-2</v>
      </c>
      <c r="J29" s="160">
        <f>EXP(LN(N12/M12)/J$24)-1</f>
        <v>0.11577481758596009</v>
      </c>
      <c r="K29" s="165"/>
      <c r="L29" s="23"/>
      <c r="M29" s="23"/>
      <c r="N29" s="23"/>
      <c r="O29" s="23"/>
      <c r="P29" s="23"/>
      <c r="Q29" s="23"/>
      <c r="R29" s="23"/>
      <c r="S29" s="24"/>
      <c r="T29" s="24"/>
      <c r="U29" s="24"/>
    </row>
    <row r="30" spans="1:23" s="63" customFormat="1" x14ac:dyDescent="0.25">
      <c r="A30" s="179" t="s">
        <v>6</v>
      </c>
      <c r="B30" s="172"/>
      <c r="C30" s="60">
        <f t="shared" si="4"/>
        <v>100</v>
      </c>
      <c r="D30" s="60">
        <f t="shared" si="4"/>
        <v>55.868083976280701</v>
      </c>
      <c r="E30" s="60">
        <f t="shared" si="4"/>
        <v>65.500246683647561</v>
      </c>
      <c r="F30" s="60">
        <f t="shared" si="4"/>
        <v>76.575561085055639</v>
      </c>
      <c r="G30" s="64">
        <f>EXP(LN(N13/K13)/G$24)-1</f>
        <v>-1.5576946131625524E-2</v>
      </c>
      <c r="H30" s="64">
        <f>EXP(LN(L13/K13)/H$24)-1</f>
        <v>-6.2638555092405346E-2</v>
      </c>
      <c r="I30" s="64">
        <f>+EXP(LN(M13/L13)/I$24)-1</f>
        <v>4.0566378949269843E-2</v>
      </c>
      <c r="J30" s="161">
        <f>EXP(LN(N13/M13)/J$24)-1</f>
        <v>3.9828730925380862E-2</v>
      </c>
      <c r="K30" s="166"/>
      <c r="L30" s="65"/>
      <c r="M30" s="65"/>
      <c r="N30" s="65"/>
      <c r="O30" s="65"/>
      <c r="P30" s="65"/>
      <c r="Q30" s="65"/>
      <c r="R30" s="65"/>
      <c r="S30" s="62"/>
      <c r="T30" s="62"/>
      <c r="U30" s="62"/>
    </row>
    <row r="31" spans="1:23" s="20" customFormat="1" x14ac:dyDescent="0.25">
      <c r="B31" s="22"/>
      <c r="C31" s="34"/>
      <c r="D31" s="23"/>
      <c r="E31" s="23"/>
      <c r="F31" s="23"/>
      <c r="G31" s="23"/>
      <c r="H31" s="190">
        <f>SUM(H27:H30)</f>
        <v>-0.17394192778037798</v>
      </c>
      <c r="I31" s="190">
        <f>SUM(I27:I30)</f>
        <v>6.9087266613525822E-2</v>
      </c>
      <c r="J31" s="190">
        <f>SUM(J27:J30)</f>
        <v>7.6398560208252309E-2</v>
      </c>
      <c r="K31" s="23"/>
      <c r="L31" s="23"/>
      <c r="M31" s="23"/>
      <c r="N31" s="23"/>
      <c r="O31" s="23"/>
      <c r="P31" s="23"/>
      <c r="Q31" s="23"/>
      <c r="R31" s="23"/>
      <c r="S31" s="24"/>
      <c r="T31" s="24"/>
      <c r="U31" s="24"/>
      <c r="V31" s="24"/>
      <c r="W31" s="24"/>
    </row>
  </sheetData>
  <autoFilter ref="A9:AC30"/>
  <mergeCells count="17">
    <mergeCell ref="S2:W2"/>
    <mergeCell ref="C6:G6"/>
    <mergeCell ref="S6:W6"/>
    <mergeCell ref="A7:A8"/>
    <mergeCell ref="B7:B8"/>
    <mergeCell ref="C2:G2"/>
    <mergeCell ref="I2:N2"/>
    <mergeCell ref="O2:R2"/>
    <mergeCell ref="G25:J25"/>
    <mergeCell ref="C25:F25"/>
    <mergeCell ref="B16:B17"/>
    <mergeCell ref="K7:N7"/>
    <mergeCell ref="G7:J7"/>
    <mergeCell ref="G16:J16"/>
    <mergeCell ref="K16:N16"/>
    <mergeCell ref="C16:F16"/>
    <mergeCell ref="C7:F7"/>
  </mergeCells>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40"/>
  <sheetViews>
    <sheetView showGridLines="0" workbookViewId="0">
      <selection activeCell="A2" sqref="A2"/>
    </sheetView>
  </sheetViews>
  <sheetFormatPr defaultRowHeight="12" x14ac:dyDescent="0.25"/>
  <cols>
    <col min="1" max="1" width="24.140625" customWidth="1"/>
  </cols>
  <sheetData>
    <row r="1" spans="1:16" ht="14.4" x14ac:dyDescent="0.25">
      <c r="A1" s="67" t="s">
        <v>20</v>
      </c>
      <c r="B1" s="68"/>
      <c r="C1" s="68"/>
      <c r="D1" s="68"/>
      <c r="E1" s="68"/>
      <c r="F1" s="68"/>
      <c r="G1" s="68"/>
      <c r="H1" s="3"/>
      <c r="I1" s="3"/>
      <c r="J1" s="3"/>
      <c r="K1" s="7"/>
      <c r="L1" s="3"/>
      <c r="M1" s="3"/>
      <c r="N1" s="3"/>
      <c r="O1" s="3"/>
      <c r="P1" s="3"/>
    </row>
    <row r="2" spans="1:16" x14ac:dyDescent="0.25">
      <c r="A2" s="307" t="s">
        <v>166</v>
      </c>
      <c r="B2" s="3"/>
      <c r="C2" s="3"/>
      <c r="D2" s="3"/>
      <c r="E2" s="3"/>
      <c r="F2" s="3"/>
      <c r="G2" s="3"/>
      <c r="H2" s="3"/>
      <c r="I2" s="3"/>
      <c r="J2" s="3"/>
      <c r="K2" s="7"/>
      <c r="L2" s="3"/>
      <c r="M2" s="3"/>
      <c r="N2" s="3"/>
      <c r="O2" s="3"/>
      <c r="P2" s="3"/>
    </row>
    <row r="3" spans="1:16" x14ac:dyDescent="0.25">
      <c r="A3" s="307"/>
      <c r="B3" s="3"/>
      <c r="C3" s="3"/>
      <c r="D3" s="3"/>
      <c r="E3" s="3"/>
      <c r="F3" s="3"/>
      <c r="G3" s="3"/>
      <c r="H3" s="3"/>
      <c r="I3" s="3"/>
      <c r="J3" s="3"/>
      <c r="K3" s="7"/>
      <c r="L3" s="3"/>
      <c r="M3" s="3"/>
      <c r="N3" s="3"/>
      <c r="O3" s="3"/>
      <c r="P3" s="3"/>
    </row>
    <row r="4" spans="1:16" ht="40.799999999999997" x14ac:dyDescent="0.25">
      <c r="A4" s="69" t="s">
        <v>17</v>
      </c>
      <c r="B4" s="70" t="s">
        <v>21</v>
      </c>
      <c r="C4" s="71" t="s">
        <v>22</v>
      </c>
      <c r="D4" s="297" t="s">
        <v>23</v>
      </c>
      <c r="E4" s="298"/>
      <c r="F4" s="297" t="s">
        <v>24</v>
      </c>
      <c r="G4" s="298"/>
      <c r="H4" s="38"/>
      <c r="I4" s="38"/>
      <c r="J4" s="38"/>
      <c r="K4" s="72"/>
      <c r="L4" s="38"/>
      <c r="M4" s="38"/>
      <c r="N4" s="38"/>
      <c r="O4" s="38"/>
      <c r="P4" s="38"/>
    </row>
    <row r="5" spans="1:16" s="157" customFormat="1" ht="24" x14ac:dyDescent="0.25">
      <c r="A5" s="73"/>
      <c r="B5" s="74" t="s">
        <v>17</v>
      </c>
      <c r="C5" s="74" t="s">
        <v>25</v>
      </c>
      <c r="D5" s="75" t="s">
        <v>16</v>
      </c>
      <c r="E5" s="75" t="s">
        <v>25</v>
      </c>
      <c r="F5" s="75" t="s">
        <v>16</v>
      </c>
      <c r="G5" s="75" t="s">
        <v>25</v>
      </c>
      <c r="H5" s="11"/>
      <c r="I5" s="11"/>
      <c r="J5" s="11"/>
      <c r="K5" s="76"/>
      <c r="L5" s="11"/>
      <c r="M5" s="11"/>
      <c r="N5" s="11"/>
      <c r="O5" s="11"/>
      <c r="P5" s="11"/>
    </row>
    <row r="6" spans="1:16" x14ac:dyDescent="0.25">
      <c r="A6" s="77" t="s">
        <v>3</v>
      </c>
      <c r="B6" s="102">
        <f>+G6-F6</f>
        <v>17.599998474121101</v>
      </c>
      <c r="C6" s="96">
        <f>+'GVA-productivity1'!L18</f>
        <v>0.64086341707146621</v>
      </c>
      <c r="D6" s="47">
        <f>+'GVA-productivity1'!G10</f>
        <v>594.03117020000002</v>
      </c>
      <c r="E6" s="47">
        <f>+'GVA-productivity1'!H10</f>
        <v>1026.3980931554756</v>
      </c>
      <c r="F6" s="96">
        <f>+'GVA-productivity1'!G18</f>
        <v>35.5</v>
      </c>
      <c r="G6" s="96">
        <f>+'GVA-productivity1'!H18</f>
        <v>53.099998474121101</v>
      </c>
      <c r="H6" s="3"/>
      <c r="I6" s="3"/>
      <c r="J6" s="3"/>
      <c r="K6" s="7"/>
      <c r="L6" s="3"/>
      <c r="M6" s="3"/>
      <c r="N6" s="3"/>
      <c r="O6" s="3"/>
      <c r="P6" s="3"/>
    </row>
    <row r="7" spans="1:16" x14ac:dyDescent="0.25">
      <c r="A7" s="77" t="s">
        <v>4</v>
      </c>
      <c r="B7" s="102">
        <f t="shared" ref="B7:B9" si="0">+G7-F7</f>
        <v>-16</v>
      </c>
      <c r="C7" s="96">
        <f>+'GVA-productivity1'!L19</f>
        <v>2.5985885108385522</v>
      </c>
      <c r="D7" s="47">
        <f>+'GVA-productivity1'!G11</f>
        <v>443.43171860000007</v>
      </c>
      <c r="E7" s="47">
        <f>+'GVA-productivity1'!H11</f>
        <v>202.96008074999997</v>
      </c>
      <c r="F7" s="96">
        <f>+'GVA-productivity1'!G19</f>
        <v>26.5</v>
      </c>
      <c r="G7" s="96">
        <f>+'GVA-productivity1'!H19</f>
        <v>10.5</v>
      </c>
      <c r="H7" s="3"/>
      <c r="I7" s="3"/>
      <c r="J7" s="3"/>
      <c r="K7" s="7"/>
      <c r="L7" s="3"/>
      <c r="M7" s="3"/>
      <c r="N7" s="3"/>
      <c r="O7" s="3"/>
      <c r="P7" s="3"/>
    </row>
    <row r="8" spans="1:16" x14ac:dyDescent="0.25">
      <c r="A8" s="77" t="s">
        <v>5</v>
      </c>
      <c r="B8" s="102">
        <f t="shared" si="0"/>
        <v>-1.5</v>
      </c>
      <c r="C8" s="96">
        <f>+'GVA-productivity1'!L20</f>
        <v>1.0598623059611048</v>
      </c>
      <c r="D8" s="47">
        <f>+'GVA-productivity1'!G12</f>
        <v>635.86435119999999</v>
      </c>
      <c r="E8" s="47">
        <f>+'GVA-productivity1'!H12</f>
        <v>705.52789974999996</v>
      </c>
      <c r="F8" s="96">
        <f>+'GVA-productivity1'!G20</f>
        <v>38</v>
      </c>
      <c r="G8" s="96">
        <f>+'GVA-productivity1'!H20</f>
        <v>36.5</v>
      </c>
      <c r="H8" s="3"/>
      <c r="I8" s="3"/>
      <c r="J8" s="3"/>
      <c r="K8" s="7"/>
      <c r="L8" s="3"/>
      <c r="M8" s="3"/>
      <c r="N8" s="3"/>
      <c r="O8" s="3"/>
      <c r="P8" s="3"/>
    </row>
    <row r="9" spans="1:16" x14ac:dyDescent="0.25">
      <c r="A9" s="79" t="s">
        <v>26</v>
      </c>
      <c r="B9" s="103">
        <f t="shared" si="0"/>
        <v>9.999847412109375E-2</v>
      </c>
      <c r="C9" s="98">
        <f>+'GVA-productivity1'!L22</f>
        <v>4.2993142338711232</v>
      </c>
      <c r="D9" s="94">
        <f>+'GVA-productivity1'!G13</f>
        <v>1673.3272400000001</v>
      </c>
      <c r="E9" s="94">
        <f>+'GVA-productivity1'!H13</f>
        <v>1932.9531499999998</v>
      </c>
      <c r="F9" s="97">
        <f>+'GVA-productivity1'!G21</f>
        <v>100</v>
      </c>
      <c r="G9" s="97">
        <f>+'GVA-productivity1'!H21</f>
        <v>100.09999847412109</v>
      </c>
      <c r="H9" s="10"/>
      <c r="I9" s="10"/>
      <c r="J9" s="10"/>
      <c r="K9" s="18"/>
      <c r="L9" s="10"/>
      <c r="M9" s="10"/>
      <c r="N9" s="10"/>
      <c r="O9" s="10"/>
      <c r="P9" s="10"/>
    </row>
    <row r="10" spans="1:16" x14ac:dyDescent="0.25">
      <c r="A10" s="80" t="s">
        <v>27</v>
      </c>
      <c r="B10" s="101">
        <f t="shared" ref="B10:G10" si="1">SUM(B6:B8)</f>
        <v>9.9998474121100855E-2</v>
      </c>
      <c r="C10" s="99">
        <f t="shared" si="1"/>
        <v>4.2993142338711232</v>
      </c>
      <c r="D10" s="95">
        <f t="shared" si="1"/>
        <v>1673.3272400000001</v>
      </c>
      <c r="E10" s="95">
        <f t="shared" si="1"/>
        <v>1934.8860736554757</v>
      </c>
      <c r="F10" s="100">
        <f t="shared" si="1"/>
        <v>100</v>
      </c>
      <c r="G10" s="100">
        <f t="shared" si="1"/>
        <v>100.09999847412109</v>
      </c>
      <c r="H10" s="20"/>
      <c r="I10" s="20"/>
      <c r="J10" s="20"/>
      <c r="K10" s="84"/>
      <c r="L10" s="20"/>
      <c r="M10" s="20"/>
      <c r="N10" s="20"/>
      <c r="O10" s="20"/>
      <c r="P10" s="20"/>
    </row>
    <row r="11" spans="1:16" x14ac:dyDescent="0.25">
      <c r="A11" s="80"/>
      <c r="B11" s="81"/>
      <c r="C11" s="81"/>
      <c r="D11" s="82"/>
      <c r="E11" s="82"/>
      <c r="F11" s="83"/>
      <c r="G11" s="83"/>
      <c r="H11" s="20"/>
      <c r="I11" s="20"/>
      <c r="J11" s="20"/>
      <c r="K11" s="84"/>
      <c r="L11" s="20"/>
      <c r="M11" s="20"/>
      <c r="N11" s="20"/>
      <c r="O11" s="20"/>
      <c r="P11" s="20"/>
    </row>
    <row r="12" spans="1:16" x14ac:dyDescent="0.25">
      <c r="A12" s="3"/>
      <c r="B12" s="85"/>
      <c r="C12" s="3"/>
      <c r="D12" s="182"/>
      <c r="E12" s="182"/>
      <c r="F12" s="7"/>
      <c r="G12" s="7"/>
      <c r="H12" s="3"/>
      <c r="I12" s="3"/>
      <c r="J12" s="3"/>
      <c r="K12" s="7"/>
      <c r="L12" s="3"/>
      <c r="M12" s="3"/>
      <c r="N12" s="3"/>
      <c r="O12" s="3"/>
      <c r="P12" s="3"/>
    </row>
    <row r="13" spans="1:16" x14ac:dyDescent="0.25">
      <c r="A13" s="3"/>
      <c r="B13" s="85"/>
      <c r="C13" s="3"/>
      <c r="D13" s="182"/>
      <c r="E13" s="182"/>
      <c r="F13" s="7"/>
      <c r="G13" s="7"/>
      <c r="H13" s="3"/>
      <c r="I13" s="3"/>
      <c r="J13" s="3"/>
      <c r="K13" s="7"/>
      <c r="L13" s="3"/>
      <c r="M13" s="3"/>
      <c r="N13" s="3"/>
      <c r="O13" s="3"/>
      <c r="P13" s="3"/>
    </row>
    <row r="14" spans="1:16" x14ac:dyDescent="0.25">
      <c r="A14" s="3"/>
      <c r="B14" s="85"/>
      <c r="C14" s="3"/>
      <c r="D14" s="182"/>
      <c r="E14" s="182"/>
      <c r="F14" s="7"/>
      <c r="G14" s="7"/>
      <c r="H14" s="3"/>
      <c r="I14" s="3"/>
      <c r="J14" s="3"/>
      <c r="K14" s="7"/>
      <c r="L14" s="3"/>
      <c r="M14" s="3"/>
      <c r="N14" s="3"/>
      <c r="O14" s="3"/>
      <c r="P14" s="3"/>
    </row>
    <row r="15" spans="1:16" x14ac:dyDescent="0.25">
      <c r="A15" s="3"/>
      <c r="B15" s="85"/>
      <c r="C15" s="3"/>
      <c r="D15" s="183"/>
      <c r="E15" s="183"/>
      <c r="F15" s="7"/>
      <c r="G15" s="7"/>
      <c r="H15" s="3"/>
      <c r="I15" s="3"/>
      <c r="J15" s="3"/>
      <c r="K15" s="7"/>
      <c r="L15" s="3"/>
      <c r="M15" s="3"/>
      <c r="N15" s="3"/>
      <c r="O15" s="3"/>
      <c r="P15" s="3"/>
    </row>
    <row r="16" spans="1:16" x14ac:dyDescent="0.25">
      <c r="A16" s="3"/>
      <c r="B16" s="85"/>
      <c r="C16" s="3"/>
      <c r="D16" s="66"/>
      <c r="E16" s="7"/>
      <c r="F16" s="7"/>
      <c r="G16" s="7"/>
      <c r="H16" s="3"/>
      <c r="I16" s="3"/>
      <c r="J16" s="3"/>
      <c r="K16" s="7"/>
      <c r="L16" s="3"/>
      <c r="M16" s="3"/>
      <c r="N16" s="3"/>
      <c r="O16" s="3"/>
      <c r="P16" s="3"/>
    </row>
    <row r="17" spans="1:16" x14ac:dyDescent="0.25">
      <c r="A17" s="3"/>
      <c r="B17" s="85"/>
      <c r="C17" s="3"/>
      <c r="D17" s="86"/>
      <c r="E17" s="3"/>
      <c r="F17" s="3"/>
      <c r="G17" s="3"/>
      <c r="H17" s="3"/>
      <c r="I17" s="3"/>
      <c r="J17" s="3"/>
      <c r="K17" s="7"/>
      <c r="L17" s="3"/>
      <c r="M17" s="3"/>
      <c r="N17" s="3"/>
      <c r="O17" s="3"/>
      <c r="P17" s="3"/>
    </row>
    <row r="18" spans="1:16" x14ac:dyDescent="0.25">
      <c r="A18" s="3"/>
      <c r="B18" s="85"/>
      <c r="C18" s="3"/>
      <c r="D18" s="86"/>
      <c r="E18" s="3"/>
      <c r="F18" s="3"/>
      <c r="G18" s="3"/>
      <c r="H18" s="3"/>
      <c r="I18" s="3"/>
      <c r="J18" s="3"/>
      <c r="K18" s="7"/>
      <c r="L18" s="3"/>
      <c r="M18" s="3"/>
      <c r="N18" s="3"/>
      <c r="O18" s="3"/>
      <c r="P18" s="3"/>
    </row>
    <row r="19" spans="1:16" ht="40.799999999999997" x14ac:dyDescent="0.25">
      <c r="A19" s="93" t="s">
        <v>46</v>
      </c>
      <c r="B19" s="70" t="s">
        <v>21</v>
      </c>
      <c r="C19" s="71" t="s">
        <v>22</v>
      </c>
      <c r="D19" s="298" t="s">
        <v>23</v>
      </c>
      <c r="E19" s="298"/>
      <c r="F19" s="298" t="s">
        <v>24</v>
      </c>
      <c r="G19" s="298"/>
      <c r="H19" s="3"/>
      <c r="I19" s="3"/>
      <c r="J19" s="3"/>
      <c r="K19" s="7"/>
      <c r="L19" s="3"/>
      <c r="M19" s="3"/>
      <c r="N19" s="3"/>
      <c r="O19" s="3"/>
      <c r="P19" s="3"/>
    </row>
    <row r="20" spans="1:16" x14ac:dyDescent="0.25">
      <c r="A20" s="73"/>
      <c r="B20" s="74" t="s">
        <v>46</v>
      </c>
      <c r="C20" s="74">
        <v>2004</v>
      </c>
      <c r="D20" s="75">
        <v>2000</v>
      </c>
      <c r="E20" s="74">
        <v>2004</v>
      </c>
      <c r="F20" s="75">
        <v>2000</v>
      </c>
      <c r="G20" s="74">
        <v>2004</v>
      </c>
      <c r="H20" s="3"/>
      <c r="I20" s="3"/>
      <c r="J20" s="3"/>
      <c r="K20" s="7"/>
      <c r="L20" s="3"/>
      <c r="M20" s="3"/>
      <c r="N20" s="3"/>
      <c r="O20" s="3"/>
      <c r="P20" s="3"/>
    </row>
    <row r="21" spans="1:16" x14ac:dyDescent="0.25">
      <c r="A21" s="77" t="s">
        <v>3</v>
      </c>
      <c r="B21" s="102">
        <f>+G21-F21</f>
        <v>-14.199996948242202</v>
      </c>
      <c r="C21" s="96">
        <f>+'GVA-productivity1'!M18</f>
        <v>0.86111064303553331</v>
      </c>
      <c r="D21" s="47">
        <f>+'GVA-productivity1'!H10</f>
        <v>1026.3980931554756</v>
      </c>
      <c r="E21" s="47">
        <f>+'GVA-productivity1'!I10</f>
        <v>774.05600993287101</v>
      </c>
      <c r="F21" s="96">
        <f>+'GVA-productivity1'!H18</f>
        <v>53.099998474121101</v>
      </c>
      <c r="G21" s="96">
        <f>+'GVA-productivity1'!I18</f>
        <v>38.900001525878899</v>
      </c>
      <c r="H21" s="3"/>
      <c r="I21" s="3"/>
      <c r="J21" s="3"/>
      <c r="K21" s="7"/>
      <c r="L21" s="3"/>
      <c r="M21" s="3"/>
      <c r="N21" s="3"/>
      <c r="O21" s="3"/>
      <c r="P21" s="3"/>
    </row>
    <row r="22" spans="1:16" x14ac:dyDescent="0.25">
      <c r="A22" s="77" t="s">
        <v>4</v>
      </c>
      <c r="B22" s="102">
        <f t="shared" ref="B22:B23" si="2">+G22-F22</f>
        <v>7.1000003814697017</v>
      </c>
      <c r="C22" s="96">
        <f>+'GVA-productivity1'!M19</f>
        <v>1.4183800187263647</v>
      </c>
      <c r="D22" s="47">
        <f>+'GVA-productivity1'!H11</f>
        <v>202.96008074999997</v>
      </c>
      <c r="E22" s="47">
        <f>+'GVA-productivity1'!I11</f>
        <v>350.21556647071731</v>
      </c>
      <c r="F22" s="96">
        <f>+'GVA-productivity1'!H19</f>
        <v>10.5</v>
      </c>
      <c r="G22" s="96">
        <f>+'GVA-productivity1'!I19</f>
        <v>17.600000381469702</v>
      </c>
      <c r="H22" s="3"/>
      <c r="I22" s="3"/>
      <c r="J22" s="3"/>
      <c r="K22" s="7"/>
      <c r="L22" s="3"/>
      <c r="M22" s="3"/>
      <c r="N22" s="3"/>
      <c r="O22" s="3"/>
      <c r="P22" s="3"/>
    </row>
    <row r="23" spans="1:16" x14ac:dyDescent="0.25">
      <c r="A23" s="77" t="s">
        <v>5</v>
      </c>
      <c r="B23" s="102">
        <f t="shared" si="2"/>
        <v>7</v>
      </c>
      <c r="C23" s="96">
        <f>+'GVA-productivity1'!M20</f>
        <v>0.95492657014515381</v>
      </c>
      <c r="D23" s="47">
        <f>+'GVA-productivity1'!H12</f>
        <v>705.52789974999996</v>
      </c>
      <c r="E23" s="47">
        <f>+'GVA-productivity1'!I12</f>
        <v>865.58959155000002</v>
      </c>
      <c r="F23" s="96">
        <f>+'GVA-productivity1'!H20</f>
        <v>36.5</v>
      </c>
      <c r="G23" s="96">
        <f>+'GVA-productivity1'!I20</f>
        <v>43.5</v>
      </c>
      <c r="H23" s="3"/>
      <c r="I23" s="3"/>
      <c r="J23" s="3"/>
      <c r="K23" s="7"/>
      <c r="L23" s="3"/>
      <c r="M23" s="3"/>
      <c r="N23" s="3"/>
      <c r="O23" s="3"/>
      <c r="P23" s="3"/>
    </row>
    <row r="24" spans="1:16" x14ac:dyDescent="0.25">
      <c r="A24" s="79" t="s">
        <v>26</v>
      </c>
      <c r="B24" s="103">
        <f>+G24-F24</f>
        <v>-9.9996566772489359E-2</v>
      </c>
      <c r="C24" s="98">
        <f>+'GVA-productivity1'!M22</f>
        <v>3.2344172319070514</v>
      </c>
      <c r="D24" s="94">
        <f>+'GVA-productivity1'!H13</f>
        <v>1932.9531499999998</v>
      </c>
      <c r="E24" s="94">
        <f>+'GVA-productivity1'!I13</f>
        <v>1989.86113</v>
      </c>
      <c r="F24" s="97">
        <f>+'GVA-productivity1'!H21</f>
        <v>100.09999847412109</v>
      </c>
      <c r="G24" s="97">
        <f>+'GVA-productivity1'!I21</f>
        <v>100.0000019073486</v>
      </c>
      <c r="H24" s="3"/>
      <c r="I24" s="3"/>
      <c r="J24" s="3"/>
      <c r="K24" s="7"/>
      <c r="L24" s="3"/>
      <c r="M24" s="3"/>
      <c r="N24" s="3"/>
      <c r="O24" s="3"/>
      <c r="P24" s="3"/>
    </row>
    <row r="25" spans="1:16" x14ac:dyDescent="0.25">
      <c r="A25" s="80" t="s">
        <v>27</v>
      </c>
      <c r="B25" s="101">
        <v>-3.1225022567582528E-16</v>
      </c>
      <c r="C25" s="99">
        <f>SUM(C21:C23)</f>
        <v>3.2344172319070514</v>
      </c>
      <c r="D25" s="95">
        <f>SUM(D21:D23)</f>
        <v>1934.8860736554757</v>
      </c>
      <c r="E25" s="95">
        <f>SUM(E21:E23)</f>
        <v>1989.8611679535884</v>
      </c>
      <c r="F25" s="100">
        <f>SUM(F21:F23)</f>
        <v>100.09999847412109</v>
      </c>
      <c r="G25" s="100">
        <f>SUM(G21:G23)</f>
        <v>100.0000019073486</v>
      </c>
      <c r="H25" s="3"/>
      <c r="I25" s="3"/>
      <c r="J25" s="3"/>
      <c r="K25" s="7"/>
      <c r="L25" s="3"/>
      <c r="M25" s="3"/>
      <c r="N25" s="3"/>
      <c r="O25" s="3"/>
      <c r="P25" s="3"/>
    </row>
    <row r="26" spans="1:16" x14ac:dyDescent="0.25">
      <c r="A26" s="80"/>
      <c r="B26" s="87"/>
      <c r="C26" s="81"/>
      <c r="D26" s="82"/>
      <c r="E26" s="82"/>
      <c r="F26" s="88"/>
      <c r="G26" s="88"/>
      <c r="H26" s="3"/>
      <c r="I26" s="3"/>
      <c r="J26" s="3"/>
      <c r="K26" s="7"/>
      <c r="L26" s="3"/>
      <c r="M26" s="3"/>
      <c r="N26" s="3"/>
      <c r="O26" s="3"/>
      <c r="P26" s="3"/>
    </row>
    <row r="27" spans="1:16" x14ac:dyDescent="0.25">
      <c r="A27" s="80"/>
      <c r="B27" s="87"/>
      <c r="C27" s="81"/>
      <c r="D27" s="82"/>
      <c r="E27" s="82"/>
      <c r="F27" s="88"/>
      <c r="G27" s="88"/>
      <c r="H27" s="3"/>
      <c r="I27" s="3"/>
      <c r="J27" s="3"/>
      <c r="K27" s="7"/>
      <c r="L27" s="3"/>
      <c r="M27" s="3"/>
      <c r="N27" s="3"/>
      <c r="O27" s="3"/>
      <c r="P27" s="3"/>
    </row>
    <row r="28" spans="1:16" x14ac:dyDescent="0.25">
      <c r="A28" s="3"/>
      <c r="B28" s="85"/>
      <c r="C28" s="3"/>
      <c r="D28" s="3"/>
      <c r="E28" s="3"/>
      <c r="F28" s="3"/>
      <c r="G28" s="3"/>
      <c r="H28" s="3"/>
      <c r="I28" s="3"/>
      <c r="J28" s="3"/>
      <c r="K28" s="7"/>
      <c r="L28" s="3"/>
      <c r="M28" s="3"/>
      <c r="N28" s="3"/>
      <c r="O28" s="3"/>
      <c r="P28" s="3"/>
    </row>
    <row r="29" spans="1:16" x14ac:dyDescent="0.25">
      <c r="A29" s="3"/>
      <c r="B29" s="85"/>
      <c r="C29" s="3"/>
      <c r="D29" s="3"/>
      <c r="E29" s="3"/>
      <c r="F29" s="3"/>
      <c r="G29" s="3"/>
      <c r="H29" s="3"/>
      <c r="I29" s="3"/>
      <c r="J29" s="3"/>
      <c r="K29" s="7"/>
      <c r="L29" s="3"/>
      <c r="M29" s="3"/>
      <c r="N29" s="3"/>
      <c r="O29" s="3"/>
      <c r="P29" s="3"/>
    </row>
    <row r="30" spans="1:16" x14ac:dyDescent="0.25">
      <c r="A30" s="3"/>
      <c r="B30" s="85"/>
      <c r="C30" s="3"/>
      <c r="D30" s="3"/>
      <c r="E30" s="3"/>
      <c r="F30" s="3"/>
      <c r="G30" s="3"/>
      <c r="H30" s="3"/>
      <c r="I30" s="3"/>
      <c r="J30" s="3"/>
      <c r="K30" s="7"/>
      <c r="L30" s="3"/>
      <c r="M30" s="3"/>
      <c r="N30" s="3"/>
      <c r="O30" s="3"/>
      <c r="P30" s="3"/>
    </row>
    <row r="31" spans="1:16" x14ac:dyDescent="0.25">
      <c r="A31" s="3"/>
      <c r="B31" s="85"/>
      <c r="C31" s="3"/>
      <c r="D31" s="3"/>
      <c r="E31" s="3"/>
      <c r="F31" s="3"/>
      <c r="G31" s="3"/>
      <c r="H31" s="3"/>
      <c r="I31" s="3"/>
      <c r="J31" s="3"/>
      <c r="K31" s="7"/>
      <c r="L31" s="3"/>
      <c r="M31" s="3"/>
      <c r="N31" s="3"/>
      <c r="O31" s="3"/>
      <c r="P31" s="3"/>
    </row>
    <row r="32" spans="1:16" x14ac:dyDescent="0.25">
      <c r="A32" s="3"/>
      <c r="B32" s="85"/>
      <c r="C32" s="3"/>
      <c r="D32" s="3"/>
      <c r="E32" s="3"/>
      <c r="F32" s="3"/>
      <c r="G32" s="3"/>
      <c r="H32" s="3"/>
      <c r="I32" s="3"/>
      <c r="J32" s="3"/>
      <c r="K32" s="7"/>
      <c r="L32" s="3"/>
      <c r="M32" s="3"/>
      <c r="N32" s="3"/>
      <c r="O32" s="3"/>
      <c r="P32" s="3"/>
    </row>
    <row r="33" spans="1:16" x14ac:dyDescent="0.25">
      <c r="A33" s="3"/>
      <c r="B33" s="85"/>
      <c r="C33" s="3"/>
      <c r="D33" s="3"/>
      <c r="E33" s="3"/>
      <c r="F33" s="3"/>
      <c r="G33" s="3"/>
      <c r="H33" s="3"/>
      <c r="I33" s="3"/>
      <c r="J33" s="3"/>
      <c r="K33" s="7"/>
      <c r="L33" s="3"/>
      <c r="M33" s="3"/>
      <c r="N33" s="3"/>
      <c r="O33" s="3"/>
      <c r="P33" s="3"/>
    </row>
    <row r="34" spans="1:16" ht="51" x14ac:dyDescent="0.25">
      <c r="A34" s="93" t="s">
        <v>47</v>
      </c>
      <c r="B34" s="89" t="s">
        <v>21</v>
      </c>
      <c r="C34" s="90" t="s">
        <v>22</v>
      </c>
      <c r="D34" s="299" t="s">
        <v>23</v>
      </c>
      <c r="E34" s="299"/>
      <c r="F34" s="299" t="s">
        <v>24</v>
      </c>
      <c r="G34" s="299"/>
      <c r="H34" s="20"/>
      <c r="I34" s="20"/>
      <c r="J34" s="20"/>
      <c r="K34" s="84"/>
      <c r="L34" s="20"/>
      <c r="M34" s="20"/>
      <c r="N34" s="20"/>
      <c r="O34" s="20"/>
      <c r="P34" s="20"/>
    </row>
    <row r="35" spans="1:16" x14ac:dyDescent="0.25">
      <c r="A35" s="73"/>
      <c r="B35" s="189" t="s">
        <v>47</v>
      </c>
      <c r="C35" s="91">
        <v>2008</v>
      </c>
      <c r="D35" s="74">
        <v>2004</v>
      </c>
      <c r="E35" s="91">
        <v>2008</v>
      </c>
      <c r="F35" s="74">
        <v>2004</v>
      </c>
      <c r="G35" s="91">
        <v>2008</v>
      </c>
      <c r="H35" s="3"/>
      <c r="I35" s="3"/>
      <c r="J35" s="3"/>
      <c r="K35" s="7"/>
      <c r="L35" s="3"/>
      <c r="M35" s="3"/>
      <c r="N35" s="3"/>
      <c r="O35" s="3"/>
      <c r="P35" s="3"/>
    </row>
    <row r="36" spans="1:16" x14ac:dyDescent="0.25">
      <c r="A36" s="77" t="s">
        <v>3</v>
      </c>
      <c r="B36" s="104">
        <f t="shared" ref="B36:B39" si="3">+G36-F36</f>
        <v>-4.9000015258788991</v>
      </c>
      <c r="C36" s="78">
        <f>+'GVA-productivity1'!N18</f>
        <v>0.6720505326486147</v>
      </c>
      <c r="D36" s="19">
        <f>+'GVA-productivity1'!I10</f>
        <v>774.05600993287101</v>
      </c>
      <c r="E36" s="19">
        <f>+'GVA-productivity1'!J10</f>
        <v>746.1958138</v>
      </c>
      <c r="F36" s="78">
        <f>+'GVA-productivity1'!I18</f>
        <v>38.900001525878899</v>
      </c>
      <c r="G36" s="78">
        <f>+'GVA-productivity1'!J18</f>
        <v>34</v>
      </c>
      <c r="H36" s="3"/>
      <c r="I36" s="3"/>
      <c r="J36" s="3"/>
      <c r="K36" s="7"/>
      <c r="L36" s="3"/>
      <c r="M36" s="3"/>
      <c r="N36" s="3"/>
      <c r="O36" s="3"/>
      <c r="P36" s="3"/>
    </row>
    <row r="37" spans="1:16" x14ac:dyDescent="0.25">
      <c r="A37" s="77" t="s">
        <v>4</v>
      </c>
      <c r="B37" s="104">
        <f t="shared" si="3"/>
        <v>3</v>
      </c>
      <c r="C37" s="78">
        <f>+'GVA-productivity1'!N19</f>
        <v>0.96121897488724595</v>
      </c>
      <c r="D37" s="19">
        <f>+'GVA-productivity1'!I11</f>
        <v>350.21556647071731</v>
      </c>
      <c r="E37" s="19">
        <f>+'GVA-productivity1'!J11</f>
        <v>452.10688379209103</v>
      </c>
      <c r="F37" s="78">
        <f>+'GVA-productivity1'!I19</f>
        <v>17.600000381469702</v>
      </c>
      <c r="G37" s="78">
        <f>+'GVA-productivity1'!J19</f>
        <v>20.600000381469702</v>
      </c>
      <c r="H37" s="3"/>
      <c r="I37" s="3"/>
      <c r="J37" s="3"/>
      <c r="K37" s="7"/>
      <c r="L37" s="3"/>
      <c r="M37" s="3"/>
      <c r="N37" s="3"/>
      <c r="O37" s="3"/>
      <c r="P37" s="3"/>
    </row>
    <row r="38" spans="1:16" x14ac:dyDescent="0.25">
      <c r="A38" s="77" t="s">
        <v>5</v>
      </c>
      <c r="B38" s="104">
        <f t="shared" si="3"/>
        <v>1.7999992370604971</v>
      </c>
      <c r="C38" s="78">
        <f>+'GVA-productivity1'!N20</f>
        <v>1.2659861281780296</v>
      </c>
      <c r="D38" s="19">
        <f>+'GVA-productivity1'!I12</f>
        <v>865.58959155000002</v>
      </c>
      <c r="E38" s="19">
        <f>+'GVA-productivity1'!J12</f>
        <v>994.19617046581573</v>
      </c>
      <c r="F38" s="78">
        <f>+'GVA-productivity1'!I20</f>
        <v>43.5</v>
      </c>
      <c r="G38" s="78">
        <f>+'GVA-productivity1'!J20</f>
        <v>45.299999237060497</v>
      </c>
      <c r="H38" s="3"/>
      <c r="I38" s="3"/>
      <c r="J38" s="3"/>
      <c r="K38" s="7"/>
      <c r="L38" s="3"/>
      <c r="M38" s="3"/>
      <c r="N38" s="3"/>
      <c r="O38" s="3"/>
      <c r="P38" s="3"/>
    </row>
    <row r="39" spans="1:16" x14ac:dyDescent="0.25">
      <c r="A39" s="79" t="s">
        <v>26</v>
      </c>
      <c r="B39" s="104">
        <f t="shared" si="3"/>
        <v>-0.10000228881841622</v>
      </c>
      <c r="C39" s="78">
        <f>+'GVA-productivity1'!N22</f>
        <v>2.8992556357138906</v>
      </c>
      <c r="D39" s="19">
        <f>+'GVA-productivity1'!I13</f>
        <v>1989.86113</v>
      </c>
      <c r="E39" s="19">
        <f>+'GVA-productivity1'!J13</f>
        <v>2194.6935699999999</v>
      </c>
      <c r="F39" s="78">
        <f>+'GVA-productivity1'!I21</f>
        <v>100.0000019073486</v>
      </c>
      <c r="G39" s="78">
        <f>+'GVA-productivity1'!J21</f>
        <v>99.899999618530188</v>
      </c>
      <c r="H39" s="3"/>
      <c r="I39" s="3"/>
      <c r="J39" s="3"/>
      <c r="K39" s="7"/>
      <c r="L39" s="3"/>
      <c r="M39" s="3"/>
      <c r="N39" s="3"/>
      <c r="O39" s="3"/>
      <c r="P39" s="3"/>
    </row>
    <row r="40" spans="1:16" x14ac:dyDescent="0.25">
      <c r="A40" s="92" t="s">
        <v>27</v>
      </c>
      <c r="B40" s="101">
        <v>-3.1225022567582528E-16</v>
      </c>
      <c r="C40" s="99">
        <f>SUM(C36:C38)</f>
        <v>2.8992556357138906</v>
      </c>
      <c r="D40" s="95">
        <f>SUM(D36:D38)</f>
        <v>1989.8611679535884</v>
      </c>
      <c r="E40" s="95">
        <f>SUM(E36:E38)</f>
        <v>2192.4988680579067</v>
      </c>
      <c r="F40" s="100">
        <f>SUM(F36:F38)</f>
        <v>100.0000019073486</v>
      </c>
      <c r="G40" s="100">
        <f>SUM(G36:G38)</f>
        <v>99.899999618530188</v>
      </c>
      <c r="H40" s="3"/>
      <c r="I40" s="3"/>
      <c r="J40" s="3"/>
      <c r="K40" s="7"/>
      <c r="L40" s="3"/>
      <c r="M40" s="3"/>
      <c r="N40" s="3"/>
      <c r="O40" s="3"/>
      <c r="P40" s="3"/>
    </row>
  </sheetData>
  <mergeCells count="6">
    <mergeCell ref="D4:E4"/>
    <mergeCell ref="F4:G4"/>
    <mergeCell ref="D19:E19"/>
    <mergeCell ref="F19:G19"/>
    <mergeCell ref="D34:E34"/>
    <mergeCell ref="F34:G3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0"/>
  <sheetViews>
    <sheetView showGridLines="0" workbookViewId="0">
      <selection activeCell="A2" sqref="A2"/>
    </sheetView>
  </sheetViews>
  <sheetFormatPr defaultRowHeight="12" x14ac:dyDescent="0.25"/>
  <cols>
    <col min="1" max="1" width="28.140625" customWidth="1"/>
    <col min="2" max="7" width="12.85546875" customWidth="1"/>
    <col min="8" max="8" width="3.42578125" customWidth="1"/>
  </cols>
  <sheetData>
    <row r="1" spans="1:7" ht="14.4" x14ac:dyDescent="0.3">
      <c r="A1" s="105" t="s">
        <v>30</v>
      </c>
      <c r="B1" s="106"/>
      <c r="C1" s="39"/>
      <c r="D1" s="39"/>
      <c r="E1" s="39"/>
      <c r="F1" s="39"/>
      <c r="G1" s="39"/>
    </row>
    <row r="2" spans="1:7" ht="11.25" customHeight="1" x14ac:dyDescent="0.25">
      <c r="A2" s="307" t="s">
        <v>166</v>
      </c>
      <c r="B2" s="106"/>
      <c r="C2" s="39"/>
      <c r="D2" s="39"/>
      <c r="E2" s="39"/>
      <c r="F2" s="39"/>
      <c r="G2" s="39"/>
    </row>
    <row r="3" spans="1:7" ht="24" x14ac:dyDescent="0.3">
      <c r="A3" s="107"/>
      <c r="B3" s="106"/>
      <c r="C3" s="39"/>
      <c r="D3" s="39"/>
      <c r="E3" s="108"/>
      <c r="F3" s="109" t="s">
        <v>31</v>
      </c>
      <c r="G3" s="109" t="s">
        <v>32</v>
      </c>
    </row>
    <row r="4" spans="1:7" ht="11.25" customHeight="1" x14ac:dyDescent="0.25">
      <c r="A4" s="242"/>
      <c r="B4" s="242"/>
      <c r="C4" s="242"/>
      <c r="D4" s="242"/>
      <c r="E4" s="110" t="s">
        <v>28</v>
      </c>
      <c r="F4" s="111">
        <f>+F15</f>
        <v>-3.9572026743337596E-2</v>
      </c>
      <c r="G4" s="249">
        <f>+B11-F4</f>
        <v>-2.306652834906775E-2</v>
      </c>
    </row>
    <row r="5" spans="1:7" ht="11.25" customHeight="1" x14ac:dyDescent="0.3">
      <c r="A5" s="107"/>
      <c r="B5" s="106"/>
      <c r="C5" s="39"/>
      <c r="D5" s="39"/>
      <c r="E5" s="110" t="s">
        <v>46</v>
      </c>
      <c r="F5" s="111">
        <f>+F22</f>
        <v>5.783875147262027E-2</v>
      </c>
      <c r="G5" s="249">
        <f>+B18-F5</f>
        <v>-1.7272372523350427E-2</v>
      </c>
    </row>
    <row r="6" spans="1:7" ht="11.25" customHeight="1" x14ac:dyDescent="0.3">
      <c r="A6" s="107"/>
      <c r="B6" s="106"/>
      <c r="C6" s="39"/>
      <c r="D6" s="39"/>
      <c r="E6" s="110" t="s">
        <v>47</v>
      </c>
      <c r="F6" s="111">
        <f>+F29</f>
        <v>3.159628949475856E-2</v>
      </c>
      <c r="G6" s="249">
        <f>+B25-F6</f>
        <v>8.2324414306223018E-3</v>
      </c>
    </row>
    <row r="7" spans="1:7" s="115" customFormat="1" ht="11.25" customHeight="1" x14ac:dyDescent="0.3">
      <c r="A7" s="112"/>
      <c r="B7" s="113"/>
      <c r="C7" s="114"/>
      <c r="D7" s="114"/>
      <c r="E7" s="186"/>
      <c r="F7" s="187"/>
      <c r="G7" s="187"/>
    </row>
    <row r="8" spans="1:7" s="115" customFormat="1" ht="11.25" customHeight="1" x14ac:dyDescent="0.3">
      <c r="A8" s="112"/>
      <c r="B8" s="113"/>
      <c r="C8" s="114"/>
      <c r="D8" s="114"/>
      <c r="E8" s="184"/>
      <c r="F8" s="185"/>
      <c r="G8" s="187"/>
    </row>
    <row r="9" spans="1:7" ht="49.8" customHeight="1" x14ac:dyDescent="0.25">
      <c r="A9" s="116"/>
      <c r="B9" s="117" t="s">
        <v>33</v>
      </c>
      <c r="C9" s="117" t="s">
        <v>34</v>
      </c>
      <c r="D9" s="117" t="s">
        <v>34</v>
      </c>
      <c r="E9" s="117" t="s">
        <v>35</v>
      </c>
      <c r="F9" s="118" t="s">
        <v>31</v>
      </c>
      <c r="G9" s="243"/>
    </row>
    <row r="10" spans="1:7" ht="12.6" customHeight="1" x14ac:dyDescent="0.25">
      <c r="A10" s="116"/>
      <c r="B10" s="119" t="s">
        <v>28</v>
      </c>
      <c r="C10" s="119">
        <v>1991</v>
      </c>
      <c r="D10" s="119" t="s">
        <v>25</v>
      </c>
      <c r="E10" s="119" t="s">
        <v>52</v>
      </c>
      <c r="F10" s="109" t="s">
        <v>147</v>
      </c>
      <c r="G10" s="244"/>
    </row>
    <row r="11" spans="1:7" x14ac:dyDescent="0.25">
      <c r="A11" s="120" t="s">
        <v>6</v>
      </c>
      <c r="B11" s="127">
        <f>+'GVA-productivity1'!H$30</f>
        <v>-6.2638555092405346E-2</v>
      </c>
      <c r="C11" s="127">
        <f>+'GVA-productivity1'!G21/100</f>
        <v>1</v>
      </c>
      <c r="D11" s="127">
        <f>+'GVA-productivity1'!H21/100</f>
        <v>1.000999984741211</v>
      </c>
      <c r="E11" s="127">
        <f>+D11-C11</f>
        <v>9.9998474121099079E-4</v>
      </c>
      <c r="F11" s="122"/>
      <c r="G11" s="245"/>
    </row>
    <row r="12" spans="1:7" x14ac:dyDescent="0.25">
      <c r="A12" s="123" t="s">
        <v>3</v>
      </c>
      <c r="B12" s="121">
        <f>+'GVA-productivity1'!H$27</f>
        <v>-4.1728089407463975E-2</v>
      </c>
      <c r="C12" s="121">
        <f>+'GVA-productivity1'!G18/100</f>
        <v>0.35499999999999998</v>
      </c>
      <c r="D12" s="121">
        <f>+'GVA-productivity1'!H18/100</f>
        <v>0.53099998474121102</v>
      </c>
      <c r="E12" s="121">
        <f>+D12-C12</f>
        <v>0.17599998474121104</v>
      </c>
      <c r="F12" s="124">
        <f>(+B12*C12)</f>
        <v>-1.4813471739649711E-2</v>
      </c>
      <c r="G12" s="246"/>
    </row>
    <row r="13" spans="1:7" x14ac:dyDescent="0.25">
      <c r="A13" s="125" t="s">
        <v>4</v>
      </c>
      <c r="B13" s="121">
        <f>+'GVA-productivity1'!H$28</f>
        <v>-1.4609153416568765E-2</v>
      </c>
      <c r="C13" s="121">
        <f>+'GVA-productivity1'!G19/100</f>
        <v>0.26500000000000001</v>
      </c>
      <c r="D13" s="121">
        <f>+'GVA-productivity1'!H19/100</f>
        <v>0.105</v>
      </c>
      <c r="E13" s="121">
        <f>+D13-C13</f>
        <v>-0.16000000000000003</v>
      </c>
      <c r="F13" s="124">
        <f>(+B13*C13)</f>
        <v>-3.871425655390723E-3</v>
      </c>
      <c r="G13" s="246"/>
    </row>
    <row r="14" spans="1:7" x14ac:dyDescent="0.25">
      <c r="A14" s="125" t="s">
        <v>5</v>
      </c>
      <c r="B14" s="121">
        <f>+'GVA-productivity1'!H$29</f>
        <v>-5.4966129863939894E-2</v>
      </c>
      <c r="C14" s="121">
        <f>+'GVA-productivity1'!G20/100</f>
        <v>0.38</v>
      </c>
      <c r="D14" s="121">
        <f>+'GVA-productivity1'!H20/100</f>
        <v>0.36499999999999999</v>
      </c>
      <c r="E14" s="121">
        <f>+D14-C14</f>
        <v>-1.5000000000000013E-2</v>
      </c>
      <c r="F14" s="124">
        <f>(+B14*C14)</f>
        <v>-2.0887129348297159E-2</v>
      </c>
      <c r="G14" s="246"/>
    </row>
    <row r="15" spans="1:7" x14ac:dyDescent="0.25">
      <c r="A15" s="126" t="s">
        <v>36</v>
      </c>
      <c r="B15" s="131">
        <f>SUM(B11:B14)</f>
        <v>-0.17394192778037798</v>
      </c>
      <c r="C15" s="131">
        <f>SUM(C12:C14)</f>
        <v>1</v>
      </c>
      <c r="D15" s="131">
        <f>SUM(D12:D14)</f>
        <v>1.000999984741211</v>
      </c>
      <c r="E15" s="128"/>
      <c r="F15" s="111">
        <f>SUM(F12:F14)</f>
        <v>-3.9572026743337596E-2</v>
      </c>
      <c r="G15" s="247"/>
    </row>
    <row r="16" spans="1:7" x14ac:dyDescent="0.25">
      <c r="A16" s="129"/>
      <c r="B16" s="130">
        <f>+'GVA-productivity1'!H31</f>
        <v>-0.17394192778037798</v>
      </c>
      <c r="C16" s="130">
        <f>+('GVA-productivity1'!G21)/100</f>
        <v>1</v>
      </c>
      <c r="D16" s="130">
        <f>+('GVA-productivity1'!H21)/100</f>
        <v>1.000999984741211</v>
      </c>
      <c r="E16" s="129"/>
      <c r="F16" s="129"/>
      <c r="G16" s="248"/>
    </row>
    <row r="17" spans="1:7" x14ac:dyDescent="0.25">
      <c r="A17" s="116"/>
      <c r="B17" s="119" t="s">
        <v>46</v>
      </c>
      <c r="C17" s="119">
        <v>2000</v>
      </c>
      <c r="D17" s="119">
        <v>2004</v>
      </c>
      <c r="E17" s="119" t="s">
        <v>53</v>
      </c>
      <c r="F17" s="109" t="s">
        <v>147</v>
      </c>
      <c r="G17" s="244"/>
    </row>
    <row r="18" spans="1:7" x14ac:dyDescent="0.25">
      <c r="A18" s="120" t="s">
        <v>6</v>
      </c>
      <c r="B18" s="127">
        <f>+'GVA-productivity1'!I$30</f>
        <v>4.0566378949269843E-2</v>
      </c>
      <c r="C18" s="127">
        <f>+D11</f>
        <v>1.000999984741211</v>
      </c>
      <c r="D18" s="127">
        <f>+'GVA-productivity1'!I21/100</f>
        <v>1.0000000190734861</v>
      </c>
      <c r="E18" s="127">
        <f>+D18-C18</f>
        <v>-9.9996566772486695E-4</v>
      </c>
      <c r="F18" s="122"/>
      <c r="G18" s="245"/>
    </row>
    <row r="19" spans="1:7" x14ac:dyDescent="0.25">
      <c r="A19" s="123" t="s">
        <v>3</v>
      </c>
      <c r="B19" s="121">
        <f>+'GVA-productivity1'!I$27</f>
        <v>0.12032275885099164</v>
      </c>
      <c r="C19" s="121">
        <f>+D12</f>
        <v>0.53099998474121102</v>
      </c>
      <c r="D19" s="121">
        <f>+'GVA-productivity1'!I18/100</f>
        <v>0.38900001525878897</v>
      </c>
      <c r="E19" s="121">
        <f>+D19-C19</f>
        <v>-0.14199996948242205</v>
      </c>
      <c r="F19" s="124">
        <f>(+B19*C19)</f>
        <v>6.3891383113896971E-2</v>
      </c>
      <c r="G19" s="246"/>
    </row>
    <row r="20" spans="1:7" x14ac:dyDescent="0.25">
      <c r="A20" s="125" t="s">
        <v>4</v>
      </c>
      <c r="B20" s="121">
        <f>+'GVA-productivity1'!I$28</f>
        <v>-0.10559635131493006</v>
      </c>
      <c r="C20" s="121">
        <f>+D13</f>
        <v>0.105</v>
      </c>
      <c r="D20" s="121">
        <f>+'GVA-productivity1'!I19/100</f>
        <v>0.17600000381469702</v>
      </c>
      <c r="E20" s="121">
        <f>+D20-C20</f>
        <v>7.1000003814697024E-2</v>
      </c>
      <c r="F20" s="124">
        <f>(+B20*C20)</f>
        <v>-1.1087616888067656E-2</v>
      </c>
      <c r="G20" s="246"/>
    </row>
    <row r="21" spans="1:7" x14ac:dyDescent="0.25">
      <c r="A21" s="125" t="s">
        <v>5</v>
      </c>
      <c r="B21" s="121">
        <f>+'GVA-productivity1'!I$29</f>
        <v>1.3794480128194397E-2</v>
      </c>
      <c r="C21" s="121">
        <f>+D14</f>
        <v>0.36499999999999999</v>
      </c>
      <c r="D21" s="121">
        <f>+'GVA-productivity1'!I20/100</f>
        <v>0.435</v>
      </c>
      <c r="E21" s="121">
        <f>+D21-C21</f>
        <v>7.0000000000000007E-2</v>
      </c>
      <c r="F21" s="124">
        <f>(+B21*C21)</f>
        <v>5.0349852467909545E-3</v>
      </c>
      <c r="G21" s="246"/>
    </row>
    <row r="22" spans="1:7" x14ac:dyDescent="0.25">
      <c r="A22" s="126" t="s">
        <v>36</v>
      </c>
      <c r="B22" s="131">
        <f>SUM(B18:B21)</f>
        <v>6.9087266613525822E-2</v>
      </c>
      <c r="C22" s="131">
        <f>SUM(C19:C21)</f>
        <v>1.000999984741211</v>
      </c>
      <c r="D22" s="131">
        <f>SUM(D19:D21)</f>
        <v>1.0000000190734859</v>
      </c>
      <c r="E22" s="128"/>
      <c r="F22" s="111">
        <f>SUM(F19:F21)</f>
        <v>5.783875147262027E-2</v>
      </c>
      <c r="G22" s="247"/>
    </row>
    <row r="23" spans="1:7" x14ac:dyDescent="0.25">
      <c r="A23" s="129"/>
      <c r="B23" s="130">
        <f>+'GVA-productivity1'!I31</f>
        <v>6.9087266613525822E-2</v>
      </c>
      <c r="C23" s="130">
        <f>+('GVA-productivity1'!H21)/100</f>
        <v>1.000999984741211</v>
      </c>
      <c r="D23" s="130">
        <f>+('GVA-productivity1'!I21)/100</f>
        <v>1.0000000190734861</v>
      </c>
      <c r="E23" s="39"/>
      <c r="F23" s="39"/>
      <c r="G23" s="114"/>
    </row>
    <row r="24" spans="1:7" x14ac:dyDescent="0.25">
      <c r="A24" s="116"/>
      <c r="B24" s="119" t="s">
        <v>47</v>
      </c>
      <c r="C24" s="119">
        <v>2004</v>
      </c>
      <c r="D24" s="119">
        <v>2008</v>
      </c>
      <c r="E24" s="119" t="s">
        <v>54</v>
      </c>
      <c r="F24" s="109" t="s">
        <v>147</v>
      </c>
      <c r="G24" s="244"/>
    </row>
    <row r="25" spans="1:7" x14ac:dyDescent="0.25">
      <c r="A25" s="120" t="s">
        <v>6</v>
      </c>
      <c r="B25" s="127">
        <f>+'GVA-productivity1'!J$30</f>
        <v>3.9828730925380862E-2</v>
      </c>
      <c r="C25" s="127">
        <f>+D18</f>
        <v>1.0000000190734861</v>
      </c>
      <c r="D25" s="127">
        <f>+'GVA-productivity1'!J21/100</f>
        <v>0.99899999618530189</v>
      </c>
      <c r="E25" s="127">
        <f>+D25-C25</f>
        <v>-1.0000228881842377E-3</v>
      </c>
      <c r="F25" s="122"/>
      <c r="G25" s="245"/>
    </row>
    <row r="26" spans="1:7" x14ac:dyDescent="0.25">
      <c r="A26" s="123" t="s">
        <v>3</v>
      </c>
      <c r="B26" s="121">
        <f>+'GVA-productivity1'!J$27</f>
        <v>-2.2655763626163394E-2</v>
      </c>
      <c r="C26" s="121">
        <f>+D19</f>
        <v>0.38900001525878897</v>
      </c>
      <c r="D26" s="121">
        <f>+'GVA-productivity1'!J18/100</f>
        <v>0.34</v>
      </c>
      <c r="E26" s="121">
        <f>+D26-C26</f>
        <v>-4.9000015258788943E-2</v>
      </c>
      <c r="F26" s="124">
        <f>(+B26*C26)</f>
        <v>-8.8130923962770769E-3</v>
      </c>
      <c r="G26" s="246"/>
    </row>
    <row r="27" spans="1:7" x14ac:dyDescent="0.25">
      <c r="A27" s="125" t="s">
        <v>4</v>
      </c>
      <c r="B27" s="121">
        <f>+'GVA-productivity1'!J$28</f>
        <v>-5.6549224676925247E-2</v>
      </c>
      <c r="C27" s="121">
        <f>+D20</f>
        <v>0.17600000381469702</v>
      </c>
      <c r="D27" s="121">
        <f>+'GVA-productivity1'!J19/100</f>
        <v>0.20600000381469702</v>
      </c>
      <c r="E27" s="121">
        <f>+D27-C27</f>
        <v>0.03</v>
      </c>
      <c r="F27" s="124">
        <f>(+B27*C27)</f>
        <v>-9.952663758857002E-3</v>
      </c>
      <c r="G27" s="246"/>
    </row>
    <row r="28" spans="1:7" x14ac:dyDescent="0.25">
      <c r="A28" s="125" t="s">
        <v>5</v>
      </c>
      <c r="B28" s="121">
        <f>+'GVA-productivity1'!J$29</f>
        <v>0.11577481758596009</v>
      </c>
      <c r="C28" s="121">
        <f>+D21</f>
        <v>0.435</v>
      </c>
      <c r="D28" s="121">
        <f>+'GVA-productivity1'!J20/100</f>
        <v>0.45299999237060495</v>
      </c>
      <c r="E28" s="121">
        <f>+D28-C28</f>
        <v>1.7999992370604956E-2</v>
      </c>
      <c r="F28" s="124">
        <f>(+B28*C28)</f>
        <v>5.0362045649892641E-2</v>
      </c>
      <c r="G28" s="246"/>
    </row>
    <row r="29" spans="1:7" x14ac:dyDescent="0.25">
      <c r="A29" s="126" t="s">
        <v>36</v>
      </c>
      <c r="B29" s="131">
        <f>SUM(B25:B28)</f>
        <v>7.6398560208252309E-2</v>
      </c>
      <c r="C29" s="131">
        <f>SUM(C26:C28)</f>
        <v>1.0000000190734859</v>
      </c>
      <c r="D29" s="131">
        <f>SUM(D26:D28)</f>
        <v>0.998999996185302</v>
      </c>
      <c r="E29" s="128"/>
      <c r="F29" s="111">
        <f>SUM(F26:F28)</f>
        <v>3.159628949475856E-2</v>
      </c>
      <c r="G29" s="247"/>
    </row>
    <row r="30" spans="1:7" x14ac:dyDescent="0.25">
      <c r="A30" s="129"/>
      <c r="B30" s="130">
        <f>+'GVA-productivity1'!J31</f>
        <v>7.6398560208252309E-2</v>
      </c>
      <c r="C30" s="130">
        <f>+('GVA-productivity1'!I21)/100</f>
        <v>1.0000000190734861</v>
      </c>
      <c r="D30" s="130">
        <f>+('GVA-productivity1'!J21)/100</f>
        <v>0.99899999618530189</v>
      </c>
      <c r="E30" s="108"/>
      <c r="F30" s="132"/>
      <c r="G30" s="132"/>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6"/>
  <sheetViews>
    <sheetView showGridLines="0" workbookViewId="0">
      <selection activeCell="D4" sqref="D4"/>
    </sheetView>
  </sheetViews>
  <sheetFormatPr defaultRowHeight="12" x14ac:dyDescent="0.25"/>
  <cols>
    <col min="2" max="2" width="29.5703125" customWidth="1"/>
    <col min="3" max="6" width="14.140625" customWidth="1"/>
  </cols>
  <sheetData>
    <row r="1" spans="1:11" ht="14.4" x14ac:dyDescent="0.25">
      <c r="A1" s="133" t="s">
        <v>48</v>
      </c>
    </row>
    <row r="2" spans="1:11" x14ac:dyDescent="0.25">
      <c r="A2" s="307" t="s">
        <v>166</v>
      </c>
    </row>
    <row r="3" spans="1:11" x14ac:dyDescent="0.25">
      <c r="A3" s="308"/>
      <c r="C3" s="308"/>
      <c r="D3" s="308"/>
      <c r="E3" s="308"/>
      <c r="F3" s="300"/>
    </row>
    <row r="4" spans="1:11" x14ac:dyDescent="0.25">
      <c r="A4" s="309"/>
      <c r="B4" s="39"/>
      <c r="C4" s="309"/>
      <c r="D4" s="310" t="s">
        <v>167</v>
      </c>
      <c r="E4" s="309"/>
      <c r="F4" s="301"/>
    </row>
    <row r="5" spans="1:11" s="157" customFormat="1" ht="36" x14ac:dyDescent="0.25">
      <c r="A5" s="134" t="s">
        <v>37</v>
      </c>
      <c r="B5" s="135" t="s">
        <v>2</v>
      </c>
      <c r="C5" s="136" t="s">
        <v>49</v>
      </c>
      <c r="D5" s="136" t="s">
        <v>50</v>
      </c>
      <c r="E5" s="136" t="s">
        <v>44</v>
      </c>
      <c r="F5" s="136" t="str">
        <f>+D5</f>
        <v>Relative productivity 2008</v>
      </c>
      <c r="H5" s="134"/>
      <c r="I5" s="134" t="s">
        <v>3</v>
      </c>
      <c r="J5" s="231" t="s">
        <v>4</v>
      </c>
      <c r="K5" s="134" t="s">
        <v>5</v>
      </c>
    </row>
    <row r="6" spans="1:11" x14ac:dyDescent="0.25">
      <c r="A6" s="137">
        <v>1</v>
      </c>
      <c r="B6" s="138" t="s">
        <v>3</v>
      </c>
      <c r="C6" s="140">
        <f>(VLOOKUP($B6,'GVA-productivity1'!$A$18:$N$20,10,FALSE))/100</f>
        <v>0.34</v>
      </c>
      <c r="D6" s="139">
        <f>VLOOKUP($B6,'GVA-productivity1'!$A$18:$N$20,14,FALSE)</f>
        <v>0.6720505326486147</v>
      </c>
      <c r="E6" s="139">
        <f>+C6</f>
        <v>0.34</v>
      </c>
      <c r="F6" s="156">
        <f>+D6</f>
        <v>0.6720505326486147</v>
      </c>
      <c r="H6" s="232">
        <v>0</v>
      </c>
      <c r="I6" s="233">
        <v>0</v>
      </c>
      <c r="J6" s="233"/>
      <c r="K6" s="233"/>
    </row>
    <row r="7" spans="1:11" x14ac:dyDescent="0.25">
      <c r="A7" s="137">
        <v>2</v>
      </c>
      <c r="B7" s="138" t="s">
        <v>4</v>
      </c>
      <c r="C7" s="140">
        <f>(VLOOKUP($B7,'GVA-productivity1'!$A$18:$N$20,10,FALSE))/100</f>
        <v>0.20600000381469702</v>
      </c>
      <c r="D7" s="139">
        <f>VLOOKUP($B7,'GVA-productivity1'!$A$18:$N$20,14,FALSE)</f>
        <v>0.96121897488724595</v>
      </c>
      <c r="E7" s="139">
        <f>+C7+E6</f>
        <v>0.54600000381469704</v>
      </c>
      <c r="F7" s="156">
        <f>+D7</f>
        <v>0.96121897488724595</v>
      </c>
      <c r="H7" s="232">
        <v>0</v>
      </c>
      <c r="I7" s="234">
        <f>+$F$6</f>
        <v>0.6720505326486147</v>
      </c>
      <c r="J7" s="233"/>
      <c r="K7" s="233"/>
    </row>
    <row r="8" spans="1:11" x14ac:dyDescent="0.25">
      <c r="A8" s="137">
        <v>3</v>
      </c>
      <c r="B8" s="141" t="s">
        <v>5</v>
      </c>
      <c r="C8" s="140">
        <f>(VLOOKUP($B8,'GVA-productivity1'!$A$18:$N$20,10,FALSE))/100</f>
        <v>0.45299999237060495</v>
      </c>
      <c r="D8" s="139">
        <f>VLOOKUP($B8,'GVA-productivity1'!$A$18:$N$20,14,FALSE)</f>
        <v>1.2659861281780296</v>
      </c>
      <c r="E8" s="139">
        <f>+C8+E7</f>
        <v>0.998999996185302</v>
      </c>
      <c r="F8" s="156">
        <f>+D8</f>
        <v>1.2659861281780296</v>
      </c>
      <c r="H8" s="232">
        <f>AVERAGE(H7,H9)</f>
        <v>17</v>
      </c>
      <c r="I8" s="234">
        <f>+$F$6</f>
        <v>0.6720505326486147</v>
      </c>
      <c r="J8" s="233"/>
      <c r="K8" s="233"/>
    </row>
    <row r="9" spans="1:11" x14ac:dyDescent="0.25">
      <c r="B9" s="142" t="s">
        <v>38</v>
      </c>
      <c r="C9" s="147">
        <f>SUM(C6:C8)</f>
        <v>0.998999996185302</v>
      </c>
      <c r="D9" s="143">
        <f>SUM(D6:D8)</f>
        <v>2.8992556357138906</v>
      </c>
      <c r="E9" s="144"/>
      <c r="F9" s="144"/>
      <c r="H9" s="232">
        <f>+$E$6*100</f>
        <v>34</v>
      </c>
      <c r="I9" s="234">
        <f>+$F$6</f>
        <v>0.6720505326486147</v>
      </c>
      <c r="J9" s="233">
        <v>0</v>
      </c>
      <c r="K9" s="235"/>
    </row>
    <row r="10" spans="1:11" x14ac:dyDescent="0.25">
      <c r="H10" s="232">
        <f>+$E$6*100</f>
        <v>34</v>
      </c>
      <c r="I10" s="233">
        <v>0</v>
      </c>
      <c r="J10" s="236">
        <f>+$F$7</f>
        <v>0.96121897488724595</v>
      </c>
      <c r="K10" s="235"/>
    </row>
    <row r="11" spans="1:11" x14ac:dyDescent="0.25">
      <c r="A11" s="145"/>
      <c r="B11" s="146"/>
      <c r="H11" s="232">
        <f>AVERAGE(H10,H12)</f>
        <v>44.300000190734849</v>
      </c>
      <c r="I11" s="233"/>
      <c r="J11" s="236">
        <f>+$F$7</f>
        <v>0.96121897488724595</v>
      </c>
      <c r="K11" s="233"/>
    </row>
    <row r="12" spans="1:11" x14ac:dyDescent="0.25">
      <c r="H12" s="232">
        <f>+$E$7*100</f>
        <v>54.600000381469705</v>
      </c>
      <c r="I12" s="233"/>
      <c r="J12" s="236">
        <f>+$F$7</f>
        <v>0.96121897488724595</v>
      </c>
      <c r="K12" s="233">
        <v>0</v>
      </c>
    </row>
    <row r="13" spans="1:11" x14ac:dyDescent="0.25">
      <c r="H13" s="232">
        <f>+$E$7*100</f>
        <v>54.600000381469705</v>
      </c>
      <c r="I13" s="233"/>
      <c r="J13" s="233">
        <v>0</v>
      </c>
      <c r="K13" s="236">
        <f>+$F$8</f>
        <v>1.2659861281780296</v>
      </c>
    </row>
    <row r="14" spans="1:11" x14ac:dyDescent="0.25">
      <c r="H14" s="232">
        <f>AVERAGE(H13,H15)</f>
        <v>77.249999999999957</v>
      </c>
      <c r="I14" s="233"/>
      <c r="J14" s="233"/>
      <c r="K14" s="236">
        <f>+$F$8</f>
        <v>1.2659861281780296</v>
      </c>
    </row>
    <row r="15" spans="1:11" x14ac:dyDescent="0.25">
      <c r="H15" s="237">
        <f>+$E$8*100</f>
        <v>99.899999618530202</v>
      </c>
      <c r="I15" s="238"/>
      <c r="J15" s="238"/>
      <c r="K15" s="239">
        <f>+$F$8</f>
        <v>1.2659861281780296</v>
      </c>
    </row>
    <row r="16" spans="1:11" x14ac:dyDescent="0.25">
      <c r="H16" s="232">
        <f>+$E$8*100</f>
        <v>99.899999618530202</v>
      </c>
      <c r="I16" s="233"/>
      <c r="J16" s="233"/>
      <c r="K16" s="233">
        <v>0</v>
      </c>
    </row>
  </sheetData>
  <sortState ref="A6:F8">
    <sortCondition ref="D6:D8"/>
  </sortState>
  <mergeCells count="1">
    <mergeCell ref="F3:F4"/>
  </mergeCells>
  <pageMargins left="0.7" right="0.7" top="0.75" bottom="0.75" header="0.3" footer="0.3"/>
  <pageSetup paperSize="9" orientation="portrait"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O108"/>
  <sheetViews>
    <sheetView showGridLines="0" workbookViewId="0">
      <selection activeCell="I35" sqref="I35"/>
    </sheetView>
  </sheetViews>
  <sheetFormatPr defaultRowHeight="12" x14ac:dyDescent="0.25"/>
  <cols>
    <col min="1" max="1" width="10.42578125" style="313" customWidth="1"/>
    <col min="2" max="2" width="39" style="313" customWidth="1"/>
    <col min="3" max="3" width="4" style="313" customWidth="1"/>
    <col min="4" max="4" width="10.85546875" style="313" customWidth="1"/>
    <col min="5" max="5" width="10.85546875" style="314" customWidth="1"/>
    <col min="6" max="6" width="10.85546875" style="313" customWidth="1"/>
    <col min="7" max="9" width="11.5703125" style="313" bestFit="1" customWidth="1"/>
    <col min="10" max="11" width="8.5703125" style="313" customWidth="1"/>
    <col min="12" max="12" width="8.5703125" style="315" customWidth="1"/>
    <col min="13" max="15" width="8.5703125" style="313" customWidth="1"/>
    <col min="16" max="16384" width="9.140625" style="313"/>
  </cols>
  <sheetData>
    <row r="1" spans="1:12" ht="14.4" x14ac:dyDescent="0.25">
      <c r="A1" s="311" t="s">
        <v>168</v>
      </c>
      <c r="B1" s="312"/>
      <c r="C1" s="312"/>
    </row>
    <row r="2" spans="1:12" s="314" customFormat="1" x14ac:dyDescent="0.25">
      <c r="A2" s="314" t="s">
        <v>169</v>
      </c>
      <c r="B2" s="316" t="s">
        <v>170</v>
      </c>
      <c r="C2" s="316"/>
      <c r="L2" s="315"/>
    </row>
    <row r="3" spans="1:12" s="314" customFormat="1" x14ac:dyDescent="0.25">
      <c r="B3" s="316" t="s">
        <v>171</v>
      </c>
      <c r="C3" s="316"/>
      <c r="L3" s="315"/>
    </row>
    <row r="4" spans="1:12" s="319" customFormat="1" x14ac:dyDescent="0.25">
      <c r="A4" s="317" t="s">
        <v>172</v>
      </c>
      <c r="B4" s="318" t="s">
        <v>173</v>
      </c>
      <c r="C4" s="317"/>
      <c r="L4" s="320"/>
    </row>
    <row r="5" spans="1:12" s="319" customFormat="1" x14ac:dyDescent="0.25">
      <c r="A5" s="321" t="s">
        <v>174</v>
      </c>
      <c r="B5" s="317" t="s">
        <v>175</v>
      </c>
      <c r="C5" s="317"/>
      <c r="L5" s="320"/>
    </row>
    <row r="6" spans="1:12" s="319" customFormat="1" ht="12" customHeight="1" x14ac:dyDescent="0.25">
      <c r="A6" s="321" t="s">
        <v>176</v>
      </c>
      <c r="B6" s="322" t="s">
        <v>177</v>
      </c>
      <c r="C6" s="129"/>
      <c r="L6" s="320"/>
    </row>
    <row r="7" spans="1:12" s="319" customFormat="1" ht="12" customHeight="1" x14ac:dyDescent="0.25">
      <c r="A7" s="321"/>
      <c r="B7" s="323" t="s">
        <v>178</v>
      </c>
      <c r="C7" s="324"/>
      <c r="D7" s="325" t="s">
        <v>179</v>
      </c>
      <c r="L7" s="320"/>
    </row>
    <row r="8" spans="1:12" s="319" customFormat="1" ht="12" customHeight="1" x14ac:dyDescent="0.25">
      <c r="A8" s="321"/>
      <c r="B8" s="323" t="s">
        <v>180</v>
      </c>
      <c r="C8" s="324"/>
      <c r="D8" s="325" t="s">
        <v>181</v>
      </c>
      <c r="L8" s="320"/>
    </row>
    <row r="9" spans="1:12" s="319" customFormat="1" ht="12" customHeight="1" x14ac:dyDescent="0.25">
      <c r="A9" s="321"/>
      <c r="B9" s="323" t="s">
        <v>182</v>
      </c>
      <c r="C9" s="324"/>
      <c r="D9" s="325" t="s">
        <v>183</v>
      </c>
      <c r="L9" s="320"/>
    </row>
    <row r="10" spans="1:12" s="319" customFormat="1" ht="12" customHeight="1" x14ac:dyDescent="0.25">
      <c r="A10" s="321"/>
      <c r="B10" s="323" t="s">
        <v>184</v>
      </c>
      <c r="C10" s="324"/>
      <c r="D10" s="325" t="s">
        <v>185</v>
      </c>
      <c r="L10" s="320"/>
    </row>
    <row r="11" spans="1:12" s="319" customFormat="1" ht="12" customHeight="1" x14ac:dyDescent="0.25">
      <c r="A11" s="321"/>
      <c r="B11" s="323" t="s">
        <v>186</v>
      </c>
      <c r="C11" s="324"/>
      <c r="D11" s="325" t="s">
        <v>187</v>
      </c>
      <c r="L11" s="320"/>
    </row>
    <row r="12" spans="1:12" s="319" customFormat="1" ht="12" customHeight="1" x14ac:dyDescent="0.25">
      <c r="A12" s="321"/>
      <c r="B12" s="323" t="s">
        <v>188</v>
      </c>
      <c r="C12" s="324"/>
      <c r="D12" s="325" t="s">
        <v>189</v>
      </c>
      <c r="L12" s="320"/>
    </row>
    <row r="13" spans="1:12" s="319" customFormat="1" ht="12" customHeight="1" x14ac:dyDescent="0.25">
      <c r="A13" s="321"/>
      <c r="B13" s="323" t="s">
        <v>190</v>
      </c>
      <c r="C13" s="324"/>
      <c r="D13" s="325" t="s">
        <v>191</v>
      </c>
      <c r="L13" s="320"/>
    </row>
    <row r="14" spans="1:12" s="319" customFormat="1" ht="11.4" customHeight="1" x14ac:dyDescent="0.25">
      <c r="A14" s="321" t="s">
        <v>192</v>
      </c>
      <c r="B14" s="326" t="s">
        <v>193</v>
      </c>
      <c r="C14" s="129"/>
      <c r="L14" s="320"/>
    </row>
    <row r="15" spans="1:12" s="319" customFormat="1" x14ac:dyDescent="0.25">
      <c r="A15" s="327">
        <v>2</v>
      </c>
      <c r="B15" s="318" t="s">
        <v>194</v>
      </c>
      <c r="C15" s="317"/>
      <c r="L15" s="320"/>
    </row>
    <row r="16" spans="1:12" s="319" customFormat="1" x14ac:dyDescent="0.25">
      <c r="A16" s="321" t="s">
        <v>174</v>
      </c>
      <c r="B16" s="317" t="s">
        <v>195</v>
      </c>
      <c r="C16" s="317"/>
      <c r="L16" s="320"/>
    </row>
    <row r="17" spans="1:15" s="319" customFormat="1" x14ac:dyDescent="0.25">
      <c r="A17" s="321" t="s">
        <v>176</v>
      </c>
      <c r="B17" s="326" t="s">
        <v>196</v>
      </c>
      <c r="C17" s="317"/>
      <c r="L17" s="320"/>
    </row>
    <row r="18" spans="1:15" s="337" customFormat="1" ht="14.4" customHeight="1" x14ac:dyDescent="0.25">
      <c r="A18" s="328" t="s">
        <v>197</v>
      </c>
      <c r="B18" s="329"/>
      <c r="C18" s="330"/>
      <c r="D18" s="331" t="s">
        <v>198</v>
      </c>
      <c r="E18" s="332"/>
      <c r="F18" s="332"/>
      <c r="G18" s="332"/>
      <c r="H18" s="332"/>
      <c r="I18" s="333"/>
      <c r="J18" s="334" t="s">
        <v>199</v>
      </c>
      <c r="K18" s="335"/>
      <c r="L18" s="335"/>
      <c r="M18" s="335"/>
      <c r="N18" s="335"/>
      <c r="O18" s="336"/>
    </row>
    <row r="19" spans="1:15" ht="15.6" customHeight="1" x14ac:dyDescent="0.25">
      <c r="A19" s="338"/>
      <c r="B19" s="339"/>
      <c r="C19" s="340"/>
      <c r="D19" s="341" t="s">
        <v>200</v>
      </c>
      <c r="E19" s="342"/>
      <c r="F19" s="342"/>
      <c r="G19" s="342"/>
      <c r="H19" s="342"/>
      <c r="I19" s="343"/>
      <c r="J19" s="344" t="s">
        <v>201</v>
      </c>
      <c r="K19" s="345"/>
      <c r="L19" s="345"/>
      <c r="M19" s="345"/>
      <c r="N19" s="345"/>
      <c r="O19" s="346"/>
    </row>
    <row r="20" spans="1:15" s="352" customFormat="1" x14ac:dyDescent="0.25">
      <c r="A20" s="347"/>
      <c r="B20" s="348"/>
      <c r="C20" s="349"/>
      <c r="D20" s="350">
        <v>1975</v>
      </c>
      <c r="E20" s="350">
        <v>1991</v>
      </c>
      <c r="F20" s="350">
        <v>2000</v>
      </c>
      <c r="G20" s="350">
        <v>2005</v>
      </c>
      <c r="H20" s="350">
        <v>2010</v>
      </c>
      <c r="I20" s="350">
        <v>2013</v>
      </c>
      <c r="J20" s="351">
        <v>1975</v>
      </c>
      <c r="K20" s="351">
        <v>1991</v>
      </c>
      <c r="L20" s="351">
        <v>2000</v>
      </c>
      <c r="M20" s="351">
        <v>2005</v>
      </c>
      <c r="N20" s="351">
        <v>2010</v>
      </c>
      <c r="O20" s="351">
        <v>2013</v>
      </c>
    </row>
    <row r="21" spans="1:15" x14ac:dyDescent="0.25">
      <c r="A21" s="353" t="s">
        <v>3</v>
      </c>
      <c r="B21" s="354"/>
      <c r="C21" s="137">
        <v>1</v>
      </c>
      <c r="D21" s="355" t="s">
        <v>202</v>
      </c>
      <c r="E21" s="356">
        <v>879973.93317019707</v>
      </c>
      <c r="F21" s="356">
        <v>468288.26714834204</v>
      </c>
      <c r="G21" s="356">
        <v>700600.42237925099</v>
      </c>
      <c r="H21" s="356">
        <v>836532.53262803692</v>
      </c>
      <c r="I21" s="356">
        <v>1096069.9310925</v>
      </c>
      <c r="J21" s="357" t="s">
        <v>202</v>
      </c>
      <c r="K21" s="357">
        <f t="shared" ref="K21:O28" si="0">(+E21/E$30)*100</f>
        <v>36.668374368266697</v>
      </c>
      <c r="L21" s="357">
        <f t="shared" si="0"/>
        <v>36.581804176720993</v>
      </c>
      <c r="M21" s="357">
        <f t="shared" si="0"/>
        <v>31.307858201452682</v>
      </c>
      <c r="N21" s="357">
        <f t="shared" si="0"/>
        <v>18.751075914582241</v>
      </c>
      <c r="O21" s="357">
        <f t="shared" si="0"/>
        <v>17.092342724466242</v>
      </c>
    </row>
    <row r="22" spans="1:15" x14ac:dyDescent="0.25">
      <c r="A22" s="358" t="s">
        <v>203</v>
      </c>
      <c r="B22" s="354"/>
      <c r="C22" s="137">
        <v>2</v>
      </c>
      <c r="D22" s="355" t="s">
        <v>202</v>
      </c>
      <c r="E22" s="356">
        <v>54464.705536586996</v>
      </c>
      <c r="F22" s="356">
        <v>98847.240347560975</v>
      </c>
      <c r="G22" s="356">
        <v>113069.52100136501</v>
      </c>
      <c r="H22" s="356">
        <v>186157.67422836303</v>
      </c>
      <c r="I22" s="356">
        <v>201744.252349797</v>
      </c>
      <c r="J22" s="357" t="s">
        <v>202</v>
      </c>
      <c r="K22" s="357">
        <f t="shared" si="0"/>
        <v>2.2695356500823891</v>
      </c>
      <c r="L22" s="357">
        <f t="shared" si="0"/>
        <v>7.721761665786703</v>
      </c>
      <c r="M22" s="357">
        <f t="shared" si="0"/>
        <v>5.0527582018793709</v>
      </c>
      <c r="N22" s="357">
        <f t="shared" si="0"/>
        <v>4.1727685958272476</v>
      </c>
      <c r="O22" s="357">
        <f t="shared" si="0"/>
        <v>3.1460418774711605</v>
      </c>
    </row>
    <row r="23" spans="1:15" x14ac:dyDescent="0.25">
      <c r="A23" s="358" t="s">
        <v>204</v>
      </c>
      <c r="B23" s="354"/>
      <c r="C23" s="137">
        <v>3</v>
      </c>
      <c r="D23" s="355" t="s">
        <v>202</v>
      </c>
      <c r="E23" s="356">
        <v>673290.57157804293</v>
      </c>
      <c r="F23" s="356">
        <v>246679.33871841201</v>
      </c>
      <c r="G23" s="356">
        <v>314495.09111972997</v>
      </c>
      <c r="H23" s="356">
        <v>808343.24032762693</v>
      </c>
      <c r="I23" s="356">
        <v>964287.19390966301</v>
      </c>
      <c r="J23" s="357" t="s">
        <v>202</v>
      </c>
      <c r="K23" s="357">
        <f t="shared" si="0"/>
        <v>28.055911438541344</v>
      </c>
      <c r="L23" s="357">
        <f t="shared" si="0"/>
        <v>19.270128885337645</v>
      </c>
      <c r="M23" s="357">
        <f t="shared" si="0"/>
        <v>14.053899203188735</v>
      </c>
      <c r="N23" s="357">
        <f t="shared" si="0"/>
        <v>18.119206215214113</v>
      </c>
      <c r="O23" s="357">
        <f t="shared" si="0"/>
        <v>15.03729528159718</v>
      </c>
    </row>
    <row r="24" spans="1:15" x14ac:dyDescent="0.25">
      <c r="A24" s="358" t="s">
        <v>205</v>
      </c>
      <c r="B24" s="354"/>
      <c r="C24" s="137">
        <v>4</v>
      </c>
      <c r="D24" s="355" t="s">
        <v>202</v>
      </c>
      <c r="E24" s="356">
        <v>158323.81001141598</v>
      </c>
      <c r="F24" s="356">
        <v>57320.341132613401</v>
      </c>
      <c r="G24" s="356">
        <v>66466.203313396705</v>
      </c>
      <c r="H24" s="356">
        <v>264751.34439524601</v>
      </c>
      <c r="I24" s="356">
        <v>488138.88260299101</v>
      </c>
      <c r="J24" s="357" t="s">
        <v>202</v>
      </c>
      <c r="K24" s="357">
        <f t="shared" si="0"/>
        <v>6.5973280776557797</v>
      </c>
      <c r="L24" s="357">
        <f t="shared" si="0"/>
        <v>4.4777579148526252</v>
      </c>
      <c r="M24" s="357">
        <f t="shared" si="0"/>
        <v>2.9701872880092304</v>
      </c>
      <c r="N24" s="357">
        <f t="shared" si="0"/>
        <v>5.9344644273988649</v>
      </c>
      <c r="O24" s="357">
        <f t="shared" si="0"/>
        <v>7.6121393735088168</v>
      </c>
    </row>
    <row r="25" spans="1:15" x14ac:dyDescent="0.25">
      <c r="A25" s="358" t="s">
        <v>206</v>
      </c>
      <c r="B25" s="354"/>
      <c r="C25" s="137">
        <v>5</v>
      </c>
      <c r="D25" s="355" t="s">
        <v>202</v>
      </c>
      <c r="E25" s="356">
        <v>133842.78962932</v>
      </c>
      <c r="F25" s="356">
        <v>175454.81935414003</v>
      </c>
      <c r="G25" s="356">
        <v>470708.49352338305</v>
      </c>
      <c r="H25" s="356">
        <v>823431.04939634295</v>
      </c>
      <c r="I25" s="356">
        <v>1267707.6921863998</v>
      </c>
      <c r="J25" s="357" t="s">
        <v>202</v>
      </c>
      <c r="K25" s="357">
        <f t="shared" si="0"/>
        <v>5.5772078372142477</v>
      </c>
      <c r="L25" s="357">
        <f t="shared" si="0"/>
        <v>13.706202554594221</v>
      </c>
      <c r="M25" s="357">
        <f t="shared" si="0"/>
        <v>21.034635861912282</v>
      </c>
      <c r="N25" s="357">
        <f t="shared" si="0"/>
        <v>18.457403048209265</v>
      </c>
      <c r="O25" s="357">
        <f t="shared" si="0"/>
        <v>19.768897708647639</v>
      </c>
    </row>
    <row r="26" spans="1:15" x14ac:dyDescent="0.25">
      <c r="A26" s="358" t="s">
        <v>207</v>
      </c>
      <c r="B26" s="354"/>
      <c r="C26" s="137">
        <v>6</v>
      </c>
      <c r="D26" s="355" t="s">
        <v>202</v>
      </c>
      <c r="E26" s="356">
        <v>99385.946985669696</v>
      </c>
      <c r="F26" s="356">
        <v>53548.4285749224</v>
      </c>
      <c r="G26" s="356">
        <v>170750.023154583</v>
      </c>
      <c r="H26" s="356">
        <v>434977.07546424301</v>
      </c>
      <c r="I26" s="356">
        <v>705639.34020993102</v>
      </c>
      <c r="J26" s="357" t="s">
        <v>202</v>
      </c>
      <c r="K26" s="357">
        <f t="shared" si="0"/>
        <v>4.1413966637468453</v>
      </c>
      <c r="L26" s="357">
        <f t="shared" si="0"/>
        <v>4.1831031557286744</v>
      </c>
      <c r="M26" s="357">
        <f t="shared" si="0"/>
        <v>7.6303372679450572</v>
      </c>
      <c r="N26" s="357">
        <f t="shared" si="0"/>
        <v>9.7501147235832271</v>
      </c>
      <c r="O26" s="357">
        <f t="shared" si="0"/>
        <v>11.003886796449773</v>
      </c>
    </row>
    <row r="27" spans="1:15" x14ac:dyDescent="0.25">
      <c r="A27" s="358" t="s">
        <v>208</v>
      </c>
      <c r="B27" s="354"/>
      <c r="C27" s="137">
        <v>7</v>
      </c>
      <c r="D27" s="355" t="s">
        <v>202</v>
      </c>
      <c r="E27" s="356">
        <v>400535.38341920503</v>
      </c>
      <c r="F27" s="356">
        <v>179974.11709051998</v>
      </c>
      <c r="G27" s="356">
        <v>401688.43484078004</v>
      </c>
      <c r="H27" s="356">
        <v>1107057.9282516001</v>
      </c>
      <c r="I27" s="356">
        <v>1689049.92632307</v>
      </c>
      <c r="J27" s="357" t="s">
        <v>202</v>
      </c>
      <c r="K27" s="357">
        <f t="shared" si="0"/>
        <v>16.690245964492703</v>
      </c>
      <c r="L27" s="357">
        <f t="shared" si="0"/>
        <v>14.059241646979126</v>
      </c>
      <c r="M27" s="357">
        <f t="shared" si="0"/>
        <v>17.950323975612633</v>
      </c>
      <c r="N27" s="357">
        <f t="shared" si="0"/>
        <v>24.814967075185042</v>
      </c>
      <c r="O27" s="357">
        <f t="shared" si="0"/>
        <v>26.33939623785918</v>
      </c>
    </row>
    <row r="28" spans="1:15" s="364" customFormat="1" x14ac:dyDescent="0.25">
      <c r="A28" s="359" t="s">
        <v>209</v>
      </c>
      <c r="B28" s="360"/>
      <c r="C28" s="361"/>
      <c r="D28" s="355" t="s">
        <v>202</v>
      </c>
      <c r="E28" s="362">
        <v>2399817.1403304399</v>
      </c>
      <c r="F28" s="362">
        <v>1280112.5523665098</v>
      </c>
      <c r="G28" s="362">
        <v>2237778.18935687</v>
      </c>
      <c r="H28" s="362">
        <v>4461250.84469146</v>
      </c>
      <c r="I28" s="362">
        <v>6412637.2186743598</v>
      </c>
      <c r="J28" s="357" t="s">
        <v>202</v>
      </c>
      <c r="K28" s="363">
        <f t="shared" si="0"/>
        <v>100.00000000000009</v>
      </c>
      <c r="L28" s="363">
        <f t="shared" si="0"/>
        <v>99.999999999999915</v>
      </c>
      <c r="M28" s="363">
        <f t="shared" si="0"/>
        <v>100.00000000108953</v>
      </c>
      <c r="N28" s="363">
        <f t="shared" si="0"/>
        <v>100.00000000000003</v>
      </c>
      <c r="O28" s="363">
        <f t="shared" si="0"/>
        <v>100.00000000000011</v>
      </c>
    </row>
    <row r="29" spans="1:15" s="370" customFormat="1" x14ac:dyDescent="0.25">
      <c r="A29" s="365" t="s">
        <v>210</v>
      </c>
      <c r="B29" s="366"/>
      <c r="C29" s="367"/>
      <c r="D29" s="368"/>
      <c r="E29" s="368"/>
      <c r="F29" s="368"/>
      <c r="G29" s="368"/>
      <c r="H29" s="368"/>
      <c r="I29" s="368"/>
      <c r="J29" s="369"/>
      <c r="K29" s="369"/>
      <c r="L29" s="369"/>
      <c r="M29" s="369"/>
      <c r="N29" s="369"/>
      <c r="O29" s="369"/>
    </row>
    <row r="30" spans="1:15" s="370" customFormat="1" x14ac:dyDescent="0.25">
      <c r="A30" s="371" t="s">
        <v>211</v>
      </c>
      <c r="B30" s="372"/>
      <c r="C30" s="373"/>
      <c r="D30" s="374" t="s">
        <v>202</v>
      </c>
      <c r="E30" s="375">
        <f t="shared" ref="E30:I30" si="1">SUM(E21:E27)</f>
        <v>2399817.1403304376</v>
      </c>
      <c r="F30" s="375">
        <f t="shared" si="1"/>
        <v>1280112.552366511</v>
      </c>
      <c r="G30" s="375">
        <f t="shared" si="1"/>
        <v>2237778.1893324889</v>
      </c>
      <c r="H30" s="375">
        <f t="shared" si="1"/>
        <v>4461250.8446914591</v>
      </c>
      <c r="I30" s="375">
        <f t="shared" si="1"/>
        <v>6412637.2186743524</v>
      </c>
      <c r="J30" s="376" t="s">
        <v>202</v>
      </c>
      <c r="K30" s="377">
        <f t="shared" ref="K30:O30" si="2">SUM(K21:K27)</f>
        <v>100</v>
      </c>
      <c r="L30" s="377">
        <f t="shared" si="2"/>
        <v>100</v>
      </c>
      <c r="M30" s="377">
        <f t="shared" si="2"/>
        <v>99.999999999999986</v>
      </c>
      <c r="N30" s="377">
        <f t="shared" si="2"/>
        <v>100</v>
      </c>
      <c r="O30" s="377">
        <f t="shared" si="2"/>
        <v>99.999999999999986</v>
      </c>
    </row>
    <row r="32" spans="1:15" s="337" customFormat="1" ht="14.4" x14ac:dyDescent="0.25">
      <c r="A32" s="328" t="s">
        <v>197</v>
      </c>
      <c r="B32" s="329"/>
      <c r="C32" s="378"/>
      <c r="D32" s="379" t="s">
        <v>212</v>
      </c>
      <c r="E32" s="380"/>
      <c r="F32" s="380"/>
      <c r="G32" s="380"/>
      <c r="H32" s="380"/>
      <c r="I32" s="380"/>
      <c r="J32" s="381" t="s">
        <v>213</v>
      </c>
      <c r="K32" s="382"/>
      <c r="L32" s="382"/>
      <c r="M32" s="382"/>
      <c r="N32" s="382"/>
      <c r="O32" s="382"/>
    </row>
    <row r="33" spans="1:15" x14ac:dyDescent="0.25">
      <c r="A33" s="338"/>
      <c r="B33" s="339"/>
      <c r="C33" s="340"/>
      <c r="D33" s="341" t="s">
        <v>200</v>
      </c>
      <c r="E33" s="342"/>
      <c r="F33" s="342"/>
      <c r="G33" s="342"/>
      <c r="H33" s="342"/>
      <c r="I33" s="343"/>
      <c r="J33" s="344" t="s">
        <v>201</v>
      </c>
      <c r="K33" s="345"/>
      <c r="L33" s="345"/>
      <c r="M33" s="345"/>
      <c r="N33" s="345"/>
      <c r="O33" s="346"/>
    </row>
    <row r="34" spans="1:15" x14ac:dyDescent="0.25">
      <c r="A34" s="347"/>
      <c r="B34" s="348"/>
      <c r="C34" s="349"/>
      <c r="D34" s="383">
        <v>1975</v>
      </c>
      <c r="E34" s="383">
        <v>1991</v>
      </c>
      <c r="F34" s="383">
        <v>2000</v>
      </c>
      <c r="G34" s="384">
        <v>2005</v>
      </c>
      <c r="H34" s="384">
        <v>2010</v>
      </c>
      <c r="I34" s="384">
        <v>2013</v>
      </c>
      <c r="J34" s="385">
        <v>1975</v>
      </c>
      <c r="K34" s="385">
        <v>1991</v>
      </c>
      <c r="L34" s="385">
        <v>2000</v>
      </c>
      <c r="M34" s="386">
        <v>2005</v>
      </c>
      <c r="N34" s="386">
        <v>2010</v>
      </c>
      <c r="O34" s="386">
        <v>2013</v>
      </c>
    </row>
    <row r="35" spans="1:15" x14ac:dyDescent="0.25">
      <c r="A35" s="353" t="s">
        <v>3</v>
      </c>
      <c r="B35" s="354"/>
      <c r="C35" s="137">
        <v>1</v>
      </c>
      <c r="D35" s="355" t="s">
        <v>202</v>
      </c>
      <c r="E35" s="356">
        <v>528406.63178360055</v>
      </c>
      <c r="F35" s="356">
        <v>615174.44489069702</v>
      </c>
      <c r="G35" s="356">
        <v>700600.4223792511</v>
      </c>
      <c r="H35" s="356">
        <v>759284.54781481531</v>
      </c>
      <c r="I35" s="356">
        <v>805275.88499365572</v>
      </c>
      <c r="J35" s="357" t="s">
        <v>202</v>
      </c>
      <c r="K35" s="357">
        <f t="shared" ref="K35:O42" si="3">(+E35/E$44)*100</f>
        <v>19.961598832818495</v>
      </c>
      <c r="L35" s="357">
        <f t="shared" si="3"/>
        <v>33.059806867333677</v>
      </c>
      <c r="M35" s="357">
        <f t="shared" si="3"/>
        <v>31.307858201452675</v>
      </c>
      <c r="N35" s="357">
        <f t="shared" si="3"/>
        <v>26.949244877580714</v>
      </c>
      <c r="O35" s="357">
        <f t="shared" si="3"/>
        <v>24.070243889851799</v>
      </c>
    </row>
    <row r="36" spans="1:15" x14ac:dyDescent="0.25">
      <c r="A36" s="358" t="s">
        <v>203</v>
      </c>
      <c r="B36" s="354"/>
      <c r="C36" s="137">
        <v>2</v>
      </c>
      <c r="D36" s="355" t="s">
        <v>202</v>
      </c>
      <c r="E36" s="356">
        <v>155837.12936549867</v>
      </c>
      <c r="F36" s="356">
        <v>116273.77934632348</v>
      </c>
      <c r="G36" s="356">
        <v>113069.5210013647</v>
      </c>
      <c r="H36" s="356">
        <v>122521.65673781329</v>
      </c>
      <c r="I36" s="356">
        <v>151449.42531986744</v>
      </c>
      <c r="J36" s="357" t="s">
        <v>202</v>
      </c>
      <c r="K36" s="357">
        <f t="shared" si="3"/>
        <v>5.8870537811987154</v>
      </c>
      <c r="L36" s="357">
        <f t="shared" si="3"/>
        <v>6.2486156908020103</v>
      </c>
      <c r="M36" s="357">
        <f t="shared" si="3"/>
        <v>5.0527582018793549</v>
      </c>
      <c r="N36" s="357">
        <f t="shared" si="3"/>
        <v>4.348654453375655</v>
      </c>
      <c r="O36" s="357">
        <f t="shared" si="3"/>
        <v>4.5269263271876392</v>
      </c>
    </row>
    <row r="37" spans="1:15" x14ac:dyDescent="0.25">
      <c r="A37" s="358" t="s">
        <v>204</v>
      </c>
      <c r="B37" s="354"/>
      <c r="C37" s="137">
        <v>3</v>
      </c>
      <c r="D37" s="355" t="s">
        <v>202</v>
      </c>
      <c r="E37" s="356">
        <v>672726.66380645742</v>
      </c>
      <c r="F37" s="356">
        <v>322973.89579586504</v>
      </c>
      <c r="G37" s="356">
        <v>314495.09111973009</v>
      </c>
      <c r="H37" s="356">
        <v>351407.42337312025</v>
      </c>
      <c r="I37" s="356">
        <v>390597.92985789495</v>
      </c>
      <c r="J37" s="357" t="s">
        <v>202</v>
      </c>
      <c r="K37" s="357">
        <f t="shared" si="3"/>
        <v>25.413571630842707</v>
      </c>
      <c r="L37" s="357">
        <f t="shared" si="3"/>
        <v>17.356791568444947</v>
      </c>
      <c r="M37" s="357">
        <f t="shared" si="3"/>
        <v>14.053899203188735</v>
      </c>
      <c r="N37" s="357">
        <f t="shared" si="3"/>
        <v>12.472484434902013</v>
      </c>
      <c r="O37" s="357">
        <f t="shared" si="3"/>
        <v>11.675237778447604</v>
      </c>
    </row>
    <row r="38" spans="1:15" x14ac:dyDescent="0.25">
      <c r="A38" s="358" t="s">
        <v>205</v>
      </c>
      <c r="B38" s="354"/>
      <c r="C38" s="137">
        <v>4</v>
      </c>
      <c r="D38" s="355" t="s">
        <v>202</v>
      </c>
      <c r="E38" s="356">
        <v>131411.91111002004</v>
      </c>
      <c r="F38" s="356">
        <v>51998.299133105538</v>
      </c>
      <c r="G38" s="356">
        <v>66466.203313396749</v>
      </c>
      <c r="H38" s="356">
        <v>115503.43623451727</v>
      </c>
      <c r="I38" s="356">
        <v>172565.28183722962</v>
      </c>
      <c r="J38" s="357" t="s">
        <v>202</v>
      </c>
      <c r="K38" s="357">
        <f t="shared" si="3"/>
        <v>4.9643431661291206</v>
      </c>
      <c r="L38" s="357">
        <f t="shared" si="3"/>
        <v>2.7944166748925201</v>
      </c>
      <c r="M38" s="357">
        <f t="shared" si="3"/>
        <v>2.9701872880092308</v>
      </c>
      <c r="N38" s="357">
        <f t="shared" si="3"/>
        <v>4.0995571373661219</v>
      </c>
      <c r="O38" s="357">
        <f t="shared" si="3"/>
        <v>5.1580936398906996</v>
      </c>
    </row>
    <row r="39" spans="1:15" x14ac:dyDescent="0.25">
      <c r="A39" s="358" t="s">
        <v>206</v>
      </c>
      <c r="B39" s="354"/>
      <c r="C39" s="137">
        <v>5</v>
      </c>
      <c r="D39" s="355" t="s">
        <v>202</v>
      </c>
      <c r="E39" s="356">
        <v>424140.0068261922</v>
      </c>
      <c r="F39" s="356">
        <v>270070.49844042445</v>
      </c>
      <c r="G39" s="356">
        <v>470708.49352338334</v>
      </c>
      <c r="H39" s="356">
        <v>637890.32815002557</v>
      </c>
      <c r="I39" s="356">
        <v>840480.26216610894</v>
      </c>
      <c r="J39" s="357" t="s">
        <v>202</v>
      </c>
      <c r="K39" s="357">
        <f t="shared" si="3"/>
        <v>16.022722191497124</v>
      </c>
      <c r="L39" s="357">
        <f t="shared" si="3"/>
        <v>14.513734426324177</v>
      </c>
      <c r="M39" s="357">
        <f t="shared" si="3"/>
        <v>21.034635861912289</v>
      </c>
      <c r="N39" s="357">
        <f t="shared" si="3"/>
        <v>22.640606486500037</v>
      </c>
      <c r="O39" s="357">
        <f t="shared" si="3"/>
        <v>25.122526666875423</v>
      </c>
    </row>
    <row r="40" spans="1:15" x14ac:dyDescent="0.25">
      <c r="A40" s="358" t="s">
        <v>207</v>
      </c>
      <c r="B40" s="354"/>
      <c r="C40" s="137">
        <v>6</v>
      </c>
      <c r="D40" s="355" t="s">
        <v>202</v>
      </c>
      <c r="E40" s="356">
        <v>310474.62994713569</v>
      </c>
      <c r="F40" s="356">
        <v>122256.77141576668</v>
      </c>
      <c r="G40" s="356">
        <v>170750.0231545835</v>
      </c>
      <c r="H40" s="356">
        <v>387762.37624095689</v>
      </c>
      <c r="I40" s="356">
        <v>512283.21436474001</v>
      </c>
      <c r="J40" s="357" t="s">
        <v>202</v>
      </c>
      <c r="K40" s="357">
        <f t="shared" si="3"/>
        <v>11.728789227820672</v>
      </c>
      <c r="L40" s="357">
        <f t="shared" si="3"/>
        <v>6.5701449154753888</v>
      </c>
      <c r="M40" s="357">
        <f t="shared" si="3"/>
        <v>7.6303372679450749</v>
      </c>
      <c r="N40" s="357">
        <f t="shared" si="3"/>
        <v>13.762828786262613</v>
      </c>
      <c r="O40" s="357">
        <f t="shared" si="3"/>
        <v>15.312493693429886</v>
      </c>
    </row>
    <row r="41" spans="1:15" x14ac:dyDescent="0.25">
      <c r="A41" s="358" t="s">
        <v>208</v>
      </c>
      <c r="B41" s="354"/>
      <c r="C41" s="137">
        <v>7</v>
      </c>
      <c r="D41" s="355" t="s">
        <v>202</v>
      </c>
      <c r="E41" s="356">
        <v>424118.80285165267</v>
      </c>
      <c r="F41" s="356">
        <v>362044.92649230687</v>
      </c>
      <c r="G41" s="356">
        <v>401688.43484078045</v>
      </c>
      <c r="H41" s="356">
        <v>443091.541641046</v>
      </c>
      <c r="I41" s="356">
        <v>472872.4119263491</v>
      </c>
      <c r="J41" s="357" t="s">
        <v>202</v>
      </c>
      <c r="K41" s="357">
        <f t="shared" si="3"/>
        <v>16.021921169693158</v>
      </c>
      <c r="L41" s="357">
        <f t="shared" si="3"/>
        <v>19.456489856727284</v>
      </c>
      <c r="M41" s="357">
        <f t="shared" si="3"/>
        <v>17.950323975612644</v>
      </c>
      <c r="N41" s="357">
        <f t="shared" si="3"/>
        <v>15.726623824012851</v>
      </c>
      <c r="O41" s="357">
        <f t="shared" si="3"/>
        <v>14.134478004316945</v>
      </c>
    </row>
    <row r="42" spans="1:15" s="364" customFormat="1" x14ac:dyDescent="0.25">
      <c r="A42" s="359" t="s">
        <v>209</v>
      </c>
      <c r="B42" s="360"/>
      <c r="C42" s="361"/>
      <c r="D42" s="355" t="s">
        <v>202</v>
      </c>
      <c r="E42" s="362">
        <v>2813526.920616609</v>
      </c>
      <c r="F42" s="362">
        <v>1931571.4709328003</v>
      </c>
      <c r="G42" s="362">
        <v>2237778.1893568737</v>
      </c>
      <c r="H42" s="362">
        <v>2738568.4722666582</v>
      </c>
      <c r="I42" s="362">
        <v>3212841.6349575729</v>
      </c>
      <c r="J42" s="363" t="s">
        <v>202</v>
      </c>
      <c r="K42" s="363">
        <f t="shared" si="3"/>
        <v>106.28650799690237</v>
      </c>
      <c r="L42" s="363">
        <f t="shared" si="3"/>
        <v>103.8036939113036</v>
      </c>
      <c r="M42" s="363">
        <f t="shared" si="3"/>
        <v>100.00000000108965</v>
      </c>
      <c r="N42" s="363">
        <f t="shared" si="3"/>
        <v>97.199860823634467</v>
      </c>
      <c r="O42" s="363">
        <f t="shared" si="3"/>
        <v>96.034021599328355</v>
      </c>
    </row>
    <row r="43" spans="1:15" x14ac:dyDescent="0.25">
      <c r="A43" s="365" t="s">
        <v>210</v>
      </c>
      <c r="B43" s="366"/>
      <c r="C43" s="367"/>
      <c r="D43" s="387"/>
      <c r="E43" s="387"/>
      <c r="F43" s="387"/>
      <c r="G43" s="387"/>
      <c r="H43" s="387"/>
      <c r="I43" s="387"/>
      <c r="J43" s="388"/>
      <c r="K43" s="388"/>
      <c r="L43" s="388"/>
      <c r="M43" s="388"/>
      <c r="N43" s="388"/>
      <c r="O43" s="388"/>
    </row>
    <row r="44" spans="1:15" x14ac:dyDescent="0.25">
      <c r="A44" s="371" t="s">
        <v>211</v>
      </c>
      <c r="B44" s="372"/>
      <c r="C44" s="373"/>
      <c r="D44" s="374" t="s">
        <v>202</v>
      </c>
      <c r="E44" s="375">
        <f t="shared" ref="E44:I44" si="4">SUM(E35:E41)</f>
        <v>2647115.7756905574</v>
      </c>
      <c r="F44" s="375">
        <f t="shared" si="4"/>
        <v>1860792.6155144889</v>
      </c>
      <c r="G44" s="375">
        <f t="shared" si="4"/>
        <v>2237778.1893324899</v>
      </c>
      <c r="H44" s="375">
        <f t="shared" si="4"/>
        <v>2817461.3101922944</v>
      </c>
      <c r="I44" s="375">
        <f t="shared" si="4"/>
        <v>3345524.4104658458</v>
      </c>
      <c r="J44" s="357" t="s">
        <v>202</v>
      </c>
      <c r="K44" s="377">
        <f t="shared" ref="K44:O44" si="5">SUM(K35:K41)</f>
        <v>99.999999999999986</v>
      </c>
      <c r="L44" s="377">
        <f t="shared" si="5"/>
        <v>100.00000000000001</v>
      </c>
      <c r="M44" s="377">
        <f t="shared" si="5"/>
        <v>100.00000000000001</v>
      </c>
      <c r="N44" s="377">
        <f t="shared" si="5"/>
        <v>100</v>
      </c>
      <c r="O44" s="377">
        <f t="shared" si="5"/>
        <v>100</v>
      </c>
    </row>
    <row r="46" spans="1:15" s="337" customFormat="1" ht="14.4" x14ac:dyDescent="0.25">
      <c r="A46" s="328" t="s">
        <v>197</v>
      </c>
      <c r="B46" s="329"/>
      <c r="C46" s="378"/>
      <c r="D46" s="379" t="s">
        <v>214</v>
      </c>
      <c r="E46" s="380"/>
      <c r="F46" s="380"/>
      <c r="G46" s="380"/>
      <c r="H46" s="380"/>
      <c r="I46" s="380"/>
      <c r="J46" s="381" t="s">
        <v>215</v>
      </c>
      <c r="K46" s="382"/>
      <c r="L46" s="382"/>
      <c r="M46" s="382"/>
      <c r="N46" s="382"/>
      <c r="O46" s="382"/>
    </row>
    <row r="47" spans="1:15" x14ac:dyDescent="0.25">
      <c r="A47" s="338"/>
      <c r="B47" s="339"/>
      <c r="C47" s="340"/>
      <c r="D47" s="389" t="s">
        <v>216</v>
      </c>
      <c r="E47" s="390"/>
      <c r="F47" s="390"/>
      <c r="G47" s="390"/>
      <c r="H47" s="390"/>
      <c r="I47" s="391"/>
      <c r="J47" s="344" t="s">
        <v>201</v>
      </c>
      <c r="K47" s="345"/>
      <c r="L47" s="345"/>
      <c r="M47" s="345"/>
      <c r="N47" s="345"/>
      <c r="O47" s="346"/>
    </row>
    <row r="48" spans="1:15" x14ac:dyDescent="0.25">
      <c r="A48" s="347"/>
      <c r="B48" s="348"/>
      <c r="C48" s="349"/>
      <c r="D48" s="383">
        <v>1975</v>
      </c>
      <c r="E48" s="392">
        <v>1991</v>
      </c>
      <c r="F48" s="392">
        <v>2000</v>
      </c>
      <c r="G48" s="392">
        <v>2005</v>
      </c>
      <c r="H48" s="392">
        <v>2010</v>
      </c>
      <c r="I48" s="392">
        <v>2013</v>
      </c>
      <c r="J48" s="385">
        <v>1975</v>
      </c>
      <c r="K48" s="393">
        <v>1991</v>
      </c>
      <c r="L48" s="393">
        <v>2000</v>
      </c>
      <c r="M48" s="393">
        <v>2005</v>
      </c>
      <c r="N48" s="393">
        <v>2010</v>
      </c>
      <c r="O48" s="393">
        <v>2013</v>
      </c>
    </row>
    <row r="49" spans="1:15" x14ac:dyDescent="0.25">
      <c r="A49" s="353" t="s">
        <v>3</v>
      </c>
      <c r="B49" s="354"/>
      <c r="C49" s="137">
        <v>1</v>
      </c>
      <c r="D49" s="394" t="s">
        <v>202</v>
      </c>
      <c r="E49" s="395">
        <v>614</v>
      </c>
      <c r="F49" s="395">
        <v>861</v>
      </c>
      <c r="G49" s="395">
        <v>794</v>
      </c>
      <c r="H49" s="395">
        <v>690</v>
      </c>
      <c r="I49" s="395">
        <v>756</v>
      </c>
      <c r="J49" s="396" t="s">
        <v>202</v>
      </c>
      <c r="K49" s="397">
        <f t="shared" ref="K49:O55" si="6">(+E49/E$57)*100</f>
        <v>36.788496105452367</v>
      </c>
      <c r="L49" s="397">
        <f t="shared" si="6"/>
        <v>44.588296219575355</v>
      </c>
      <c r="M49" s="397">
        <f t="shared" si="6"/>
        <v>38.506304558680895</v>
      </c>
      <c r="N49" s="397">
        <f t="shared" si="6"/>
        <v>30.517470145953119</v>
      </c>
      <c r="O49" s="397">
        <f t="shared" si="6"/>
        <v>31.645039765592298</v>
      </c>
    </row>
    <row r="50" spans="1:15" x14ac:dyDescent="0.25">
      <c r="A50" s="358" t="s">
        <v>203</v>
      </c>
      <c r="B50" s="354"/>
      <c r="C50" s="137">
        <v>2</v>
      </c>
      <c r="D50" s="394" t="s">
        <v>202</v>
      </c>
      <c r="E50" s="395">
        <v>42</v>
      </c>
      <c r="F50" s="395">
        <v>46</v>
      </c>
      <c r="G50" s="395">
        <v>47</v>
      </c>
      <c r="H50" s="395">
        <v>56</v>
      </c>
      <c r="I50" s="395">
        <v>58</v>
      </c>
      <c r="J50" s="396" t="s">
        <v>202</v>
      </c>
      <c r="K50" s="397">
        <f t="shared" si="6"/>
        <v>2.5164769322947875</v>
      </c>
      <c r="L50" s="397">
        <f t="shared" si="6"/>
        <v>2.3821853961677886</v>
      </c>
      <c r="M50" s="397">
        <f t="shared" si="6"/>
        <v>2.2793404461687681</v>
      </c>
      <c r="N50" s="397">
        <f t="shared" si="6"/>
        <v>2.4767801857585141</v>
      </c>
      <c r="O50" s="397">
        <f t="shared" si="6"/>
        <v>2.4277940560904145</v>
      </c>
    </row>
    <row r="51" spans="1:15" x14ac:dyDescent="0.25">
      <c r="A51" s="358" t="s">
        <v>204</v>
      </c>
      <c r="B51" s="354"/>
      <c r="C51" s="137">
        <v>3</v>
      </c>
      <c r="D51" s="394" t="s">
        <v>202</v>
      </c>
      <c r="E51" s="395">
        <v>186</v>
      </c>
      <c r="F51" s="395">
        <v>176</v>
      </c>
      <c r="G51" s="395">
        <v>163</v>
      </c>
      <c r="H51" s="395">
        <v>219</v>
      </c>
      <c r="I51" s="395">
        <v>166</v>
      </c>
      <c r="J51" s="396" t="s">
        <v>202</v>
      </c>
      <c r="K51" s="397">
        <f t="shared" si="6"/>
        <v>11.144397843019773</v>
      </c>
      <c r="L51" s="397">
        <f t="shared" si="6"/>
        <v>9.1144484722941481</v>
      </c>
      <c r="M51" s="397">
        <f t="shared" si="6"/>
        <v>7.904946653734239</v>
      </c>
      <c r="N51" s="397">
        <f t="shared" si="6"/>
        <v>9.6859796550199029</v>
      </c>
      <c r="O51" s="397">
        <f t="shared" si="6"/>
        <v>6.9485140226035993</v>
      </c>
    </row>
    <row r="52" spans="1:15" x14ac:dyDescent="0.25">
      <c r="A52" s="358" t="s">
        <v>205</v>
      </c>
      <c r="B52" s="354"/>
      <c r="C52" s="137">
        <v>4</v>
      </c>
      <c r="D52" s="394" t="s">
        <v>202</v>
      </c>
      <c r="E52" s="395">
        <v>113</v>
      </c>
      <c r="F52" s="395">
        <v>101</v>
      </c>
      <c r="G52" s="395">
        <v>153</v>
      </c>
      <c r="H52" s="395">
        <v>246</v>
      </c>
      <c r="I52" s="395">
        <v>258</v>
      </c>
      <c r="J52" s="396" t="s">
        <v>202</v>
      </c>
      <c r="K52" s="397">
        <f t="shared" si="6"/>
        <v>6.7705212702216899</v>
      </c>
      <c r="L52" s="397">
        <f t="shared" si="6"/>
        <v>5.2304505437597095</v>
      </c>
      <c r="M52" s="397">
        <f t="shared" si="6"/>
        <v>7.4199806013579046</v>
      </c>
      <c r="N52" s="397">
        <f t="shared" si="6"/>
        <v>10.88014153029633</v>
      </c>
      <c r="O52" s="397">
        <f t="shared" si="6"/>
        <v>10.799497697781499</v>
      </c>
    </row>
    <row r="53" spans="1:15" x14ac:dyDescent="0.25">
      <c r="A53" s="358" t="s">
        <v>206</v>
      </c>
      <c r="B53" s="354"/>
      <c r="C53" s="137">
        <v>5</v>
      </c>
      <c r="D53" s="394" t="s">
        <v>202</v>
      </c>
      <c r="E53" s="395">
        <v>256</v>
      </c>
      <c r="F53" s="395">
        <v>279</v>
      </c>
      <c r="G53" s="395">
        <v>348</v>
      </c>
      <c r="H53" s="395">
        <v>409</v>
      </c>
      <c r="I53" s="395">
        <v>464</v>
      </c>
      <c r="J53" s="396" t="s">
        <v>202</v>
      </c>
      <c r="K53" s="397">
        <f t="shared" si="6"/>
        <v>15.338526063511084</v>
      </c>
      <c r="L53" s="397">
        <f t="shared" si="6"/>
        <v>14.448472294148109</v>
      </c>
      <c r="M53" s="397">
        <f t="shared" si="6"/>
        <v>16.876818622696412</v>
      </c>
      <c r="N53" s="397">
        <f t="shared" si="6"/>
        <v>18.089340999557717</v>
      </c>
      <c r="O53" s="397">
        <f t="shared" si="6"/>
        <v>19.422352448723316</v>
      </c>
    </row>
    <row r="54" spans="1:15" x14ac:dyDescent="0.25">
      <c r="A54" s="358" t="s">
        <v>207</v>
      </c>
      <c r="B54" s="354"/>
      <c r="C54" s="137">
        <v>6</v>
      </c>
      <c r="D54" s="394" t="s">
        <v>202</v>
      </c>
      <c r="E54" s="395">
        <v>92</v>
      </c>
      <c r="F54" s="395">
        <v>91</v>
      </c>
      <c r="G54" s="395">
        <v>115</v>
      </c>
      <c r="H54" s="395">
        <v>149</v>
      </c>
      <c r="I54" s="395">
        <v>177</v>
      </c>
      <c r="J54" s="396" t="s">
        <v>202</v>
      </c>
      <c r="K54" s="397">
        <f t="shared" si="6"/>
        <v>5.5122828040742959</v>
      </c>
      <c r="L54" s="397">
        <f t="shared" si="6"/>
        <v>4.7125841532884518</v>
      </c>
      <c r="M54" s="397">
        <f t="shared" si="6"/>
        <v>5.5771096023278375</v>
      </c>
      <c r="N54" s="397">
        <f t="shared" si="6"/>
        <v>6.5900044228217602</v>
      </c>
      <c r="O54" s="397">
        <f t="shared" si="6"/>
        <v>7.4089577228966101</v>
      </c>
    </row>
    <row r="55" spans="1:15" x14ac:dyDescent="0.25">
      <c r="A55" s="358" t="s">
        <v>208</v>
      </c>
      <c r="B55" s="354"/>
      <c r="C55" s="137">
        <v>7</v>
      </c>
      <c r="D55" s="394" t="s">
        <v>202</v>
      </c>
      <c r="E55" s="395">
        <v>366</v>
      </c>
      <c r="F55" s="395">
        <v>377</v>
      </c>
      <c r="G55" s="395">
        <v>442</v>
      </c>
      <c r="H55" s="395">
        <v>492</v>
      </c>
      <c r="I55" s="395">
        <v>510</v>
      </c>
      <c r="J55" s="396" t="s">
        <v>202</v>
      </c>
      <c r="K55" s="397">
        <f t="shared" si="6"/>
        <v>21.929298981426005</v>
      </c>
      <c r="L55" s="397">
        <f t="shared" si="6"/>
        <v>19.523562920766445</v>
      </c>
      <c r="M55" s="397">
        <f t="shared" si="6"/>
        <v>21.43549951503395</v>
      </c>
      <c r="N55" s="397">
        <f t="shared" si="6"/>
        <v>21.760283060592659</v>
      </c>
      <c r="O55" s="397">
        <f t="shared" si="6"/>
        <v>21.347844286312263</v>
      </c>
    </row>
    <row r="56" spans="1:15" x14ac:dyDescent="0.25">
      <c r="A56" s="365" t="s">
        <v>210</v>
      </c>
      <c r="B56" s="366"/>
      <c r="C56" s="367"/>
      <c r="D56" s="398"/>
      <c r="E56" s="387"/>
      <c r="F56" s="387"/>
      <c r="G56" s="387"/>
      <c r="H56" s="387"/>
      <c r="I56" s="387"/>
      <c r="J56" s="399"/>
      <c r="K56" s="388"/>
      <c r="L56" s="388"/>
      <c r="M56" s="388"/>
      <c r="N56" s="388"/>
      <c r="O56" s="388"/>
    </row>
    <row r="57" spans="1:15" x14ac:dyDescent="0.25">
      <c r="A57" s="371" t="s">
        <v>211</v>
      </c>
      <c r="B57" s="372"/>
      <c r="C57" s="373"/>
      <c r="D57" s="400" t="s">
        <v>202</v>
      </c>
      <c r="E57" s="375">
        <f t="shared" ref="E57:I57" si="7">SUM(E49:E55)</f>
        <v>1669</v>
      </c>
      <c r="F57" s="375">
        <f t="shared" si="7"/>
        <v>1931</v>
      </c>
      <c r="G57" s="375">
        <f t="shared" si="7"/>
        <v>2062</v>
      </c>
      <c r="H57" s="375">
        <f t="shared" si="7"/>
        <v>2261</v>
      </c>
      <c r="I57" s="375">
        <f t="shared" si="7"/>
        <v>2389</v>
      </c>
      <c r="J57" s="401" t="s">
        <v>202</v>
      </c>
      <c r="K57" s="402">
        <f t="shared" ref="K57:O57" si="8">SUM(K49:K55)</f>
        <v>100</v>
      </c>
      <c r="L57" s="402">
        <f t="shared" si="8"/>
        <v>100</v>
      </c>
      <c r="M57" s="402">
        <f t="shared" si="8"/>
        <v>100</v>
      </c>
      <c r="N57" s="402">
        <f t="shared" si="8"/>
        <v>100</v>
      </c>
      <c r="O57" s="402">
        <f t="shared" si="8"/>
        <v>100</v>
      </c>
    </row>
    <row r="59" spans="1:15" s="337" customFormat="1" ht="46.05" customHeight="1" x14ac:dyDescent="0.25">
      <c r="A59" s="328" t="s">
        <v>197</v>
      </c>
      <c r="B59" s="329"/>
      <c r="C59" s="378"/>
      <c r="D59" s="403" t="s">
        <v>217</v>
      </c>
      <c r="E59" s="403"/>
      <c r="F59" s="403"/>
      <c r="G59" s="403"/>
      <c r="H59" s="403"/>
      <c r="I59" s="403"/>
      <c r="J59" s="404" t="s">
        <v>218</v>
      </c>
      <c r="K59" s="405"/>
      <c r="L59" s="405"/>
      <c r="M59" s="405"/>
      <c r="N59" s="405"/>
      <c r="O59" s="406"/>
    </row>
    <row r="60" spans="1:15" x14ac:dyDescent="0.25">
      <c r="A60" s="338"/>
      <c r="B60" s="339"/>
      <c r="C60" s="340"/>
      <c r="D60" s="407" t="s">
        <v>201</v>
      </c>
      <c r="E60" s="408"/>
      <c r="F60" s="408"/>
      <c r="G60" s="408"/>
      <c r="H60" s="408"/>
      <c r="I60" s="409"/>
      <c r="J60" s="407" t="s">
        <v>201</v>
      </c>
      <c r="K60" s="408"/>
      <c r="L60" s="408"/>
      <c r="M60" s="408"/>
      <c r="N60" s="408"/>
      <c r="O60" s="409"/>
    </row>
    <row r="61" spans="1:15" x14ac:dyDescent="0.25">
      <c r="A61" s="347"/>
      <c r="B61" s="348"/>
      <c r="C61" s="349"/>
      <c r="D61" s="385">
        <v>1975</v>
      </c>
      <c r="E61" s="393">
        <v>1991</v>
      </c>
      <c r="F61" s="393">
        <v>2000</v>
      </c>
      <c r="G61" s="393">
        <v>2005</v>
      </c>
      <c r="H61" s="393">
        <v>2010</v>
      </c>
      <c r="I61" s="393">
        <v>2013</v>
      </c>
      <c r="J61" s="385">
        <v>1975</v>
      </c>
      <c r="K61" s="393">
        <v>1991</v>
      </c>
      <c r="L61" s="393">
        <v>2000</v>
      </c>
      <c r="M61" s="393">
        <v>2005</v>
      </c>
      <c r="N61" s="393">
        <v>2010</v>
      </c>
      <c r="O61" s="393">
        <v>2013</v>
      </c>
    </row>
    <row r="62" spans="1:15" x14ac:dyDescent="0.25">
      <c r="A62" s="353" t="s">
        <v>3</v>
      </c>
      <c r="B62" s="354"/>
      <c r="C62" s="137">
        <v>1</v>
      </c>
      <c r="D62" s="396" t="s">
        <v>202</v>
      </c>
      <c r="E62" s="410">
        <f t="shared" ref="E62:I68" si="9">(E35*1000)/(E49*1000)</f>
        <v>860.59712016873061</v>
      </c>
      <c r="F62" s="410">
        <f t="shared" si="9"/>
        <v>714.48832159198253</v>
      </c>
      <c r="G62" s="410">
        <f t="shared" si="9"/>
        <v>882.36829015019032</v>
      </c>
      <c r="H62" s="410">
        <f t="shared" si="9"/>
        <v>1100.4123881374135</v>
      </c>
      <c r="I62" s="410">
        <f t="shared" si="9"/>
        <v>1065.1797420551002</v>
      </c>
      <c r="J62" s="396" t="s">
        <v>202</v>
      </c>
      <c r="K62" s="397">
        <f t="shared" ref="K62:O68" si="10">+E62/E$70</f>
        <v>0.54260437218198809</v>
      </c>
      <c r="L62" s="397">
        <f t="shared" si="10"/>
        <v>0.74144584275053804</v>
      </c>
      <c r="M62" s="397">
        <f t="shared" si="10"/>
        <v>0.8130579799923856</v>
      </c>
      <c r="N62" s="397">
        <f t="shared" si="10"/>
        <v>0.88307598069869531</v>
      </c>
      <c r="O62" s="397">
        <f t="shared" si="10"/>
        <v>0.76063244249809447</v>
      </c>
    </row>
    <row r="63" spans="1:15" x14ac:dyDescent="0.25">
      <c r="A63" s="358" t="s">
        <v>203</v>
      </c>
      <c r="B63" s="354"/>
      <c r="C63" s="137">
        <v>2</v>
      </c>
      <c r="D63" s="396" t="s">
        <v>202</v>
      </c>
      <c r="E63" s="410">
        <f t="shared" si="9"/>
        <v>3710.4078420356823</v>
      </c>
      <c r="F63" s="410">
        <f t="shared" si="9"/>
        <v>2527.6908553548583</v>
      </c>
      <c r="G63" s="410">
        <f t="shared" si="9"/>
        <v>2405.7344893907384</v>
      </c>
      <c r="H63" s="410">
        <f t="shared" si="9"/>
        <v>2187.8867274609515</v>
      </c>
      <c r="I63" s="410">
        <f t="shared" si="9"/>
        <v>2611.1969882735766</v>
      </c>
      <c r="J63" s="396" t="s">
        <v>202</v>
      </c>
      <c r="K63" s="397">
        <f t="shared" si="10"/>
        <v>2.3394030382906319</v>
      </c>
      <c r="L63" s="397">
        <f t="shared" si="10"/>
        <v>2.6230601954214525</v>
      </c>
      <c r="M63" s="397">
        <f t="shared" si="10"/>
        <v>2.2167632792074956</v>
      </c>
      <c r="N63" s="397">
        <f t="shared" si="10"/>
        <v>1.7557692355504204</v>
      </c>
      <c r="O63" s="397">
        <f t="shared" si="10"/>
        <v>1.8646253440778051</v>
      </c>
    </row>
    <row r="64" spans="1:15" x14ac:dyDescent="0.25">
      <c r="A64" s="358" t="s">
        <v>204</v>
      </c>
      <c r="B64" s="354"/>
      <c r="C64" s="137">
        <v>3</v>
      </c>
      <c r="D64" s="396" t="s">
        <v>202</v>
      </c>
      <c r="E64" s="410">
        <f t="shared" si="9"/>
        <v>3616.8100204648249</v>
      </c>
      <c r="F64" s="410">
        <f t="shared" si="9"/>
        <v>1835.0789533855968</v>
      </c>
      <c r="G64" s="410">
        <f t="shared" si="9"/>
        <v>1929.4177369308595</v>
      </c>
      <c r="H64" s="410">
        <f t="shared" si="9"/>
        <v>1604.6001067265765</v>
      </c>
      <c r="I64" s="410">
        <f t="shared" si="9"/>
        <v>2352.9995774571985</v>
      </c>
      <c r="J64" s="396" t="s">
        <v>202</v>
      </c>
      <c r="K64" s="397">
        <f t="shared" si="10"/>
        <v>2.2803898414987356</v>
      </c>
      <c r="L64" s="397">
        <f t="shared" si="10"/>
        <v>1.9043161658333634</v>
      </c>
      <c r="M64" s="397">
        <f t="shared" si="10"/>
        <v>1.7778613593236301</v>
      </c>
      <c r="N64" s="397">
        <f t="shared" si="10"/>
        <v>1.2876843519321211</v>
      </c>
      <c r="O64" s="397">
        <f t="shared" si="10"/>
        <v>1.680249581488634</v>
      </c>
    </row>
    <row r="65" spans="1:15" x14ac:dyDescent="0.25">
      <c r="A65" s="358" t="s">
        <v>205</v>
      </c>
      <c r="B65" s="354"/>
      <c r="C65" s="137">
        <v>4</v>
      </c>
      <c r="D65" s="396" t="s">
        <v>202</v>
      </c>
      <c r="E65" s="410">
        <f t="shared" si="9"/>
        <v>1162.9372664603543</v>
      </c>
      <c r="F65" s="410">
        <f t="shared" si="9"/>
        <v>514.83464488223308</v>
      </c>
      <c r="G65" s="410">
        <f t="shared" si="9"/>
        <v>434.4196294993252</v>
      </c>
      <c r="H65" s="410">
        <f t="shared" si="9"/>
        <v>469.52616355494825</v>
      </c>
      <c r="I65" s="410">
        <f t="shared" si="9"/>
        <v>668.85768153964966</v>
      </c>
      <c r="J65" s="396" t="s">
        <v>202</v>
      </c>
      <c r="K65" s="397">
        <f t="shared" si="10"/>
        <v>0.7332290924132302</v>
      </c>
      <c r="L65" s="397">
        <f t="shared" si="10"/>
        <v>0.5342592672492531</v>
      </c>
      <c r="M65" s="397">
        <f t="shared" si="10"/>
        <v>0.40029582927287805</v>
      </c>
      <c r="N65" s="397">
        <f t="shared" si="10"/>
        <v>0.37679262957661797</v>
      </c>
      <c r="O65" s="397">
        <f t="shared" si="10"/>
        <v>0.47762347696507285</v>
      </c>
    </row>
    <row r="66" spans="1:15" x14ac:dyDescent="0.25">
      <c r="A66" s="358" t="s">
        <v>206</v>
      </c>
      <c r="B66" s="354"/>
      <c r="C66" s="137">
        <v>5</v>
      </c>
      <c r="D66" s="396" t="s">
        <v>202</v>
      </c>
      <c r="E66" s="410">
        <f t="shared" si="9"/>
        <v>1656.7969016648133</v>
      </c>
      <c r="F66" s="410">
        <f t="shared" si="9"/>
        <v>967.99461806603745</v>
      </c>
      <c r="G66" s="410">
        <f t="shared" si="9"/>
        <v>1352.6106135729406</v>
      </c>
      <c r="H66" s="410">
        <f t="shared" si="9"/>
        <v>1559.6340541565419</v>
      </c>
      <c r="I66" s="410">
        <f t="shared" si="9"/>
        <v>1811.3798753579936</v>
      </c>
      <c r="J66" s="396" t="s">
        <v>202</v>
      </c>
      <c r="K66" s="397">
        <f t="shared" si="10"/>
        <v>1.0446063803753398</v>
      </c>
      <c r="L66" s="397">
        <f t="shared" si="10"/>
        <v>1.004516888072831</v>
      </c>
      <c r="M66" s="397">
        <f t="shared" si="10"/>
        <v>1.2463626191742279</v>
      </c>
      <c r="N66" s="397">
        <f t="shared" si="10"/>
        <v>1.2515992974566401</v>
      </c>
      <c r="O66" s="397">
        <f t="shared" si="10"/>
        <v>1.293485263085461</v>
      </c>
    </row>
    <row r="67" spans="1:15" x14ac:dyDescent="0.25">
      <c r="A67" s="358" t="s">
        <v>207</v>
      </c>
      <c r="B67" s="354"/>
      <c r="C67" s="137">
        <v>6</v>
      </c>
      <c r="D67" s="396" t="s">
        <v>202</v>
      </c>
      <c r="E67" s="410">
        <f t="shared" si="9"/>
        <v>3374.7242385558225</v>
      </c>
      <c r="F67" s="410">
        <f t="shared" si="9"/>
        <v>1343.4810045688646</v>
      </c>
      <c r="G67" s="410">
        <f t="shared" si="9"/>
        <v>1484.7828100398565</v>
      </c>
      <c r="H67" s="410">
        <f t="shared" si="9"/>
        <v>2602.4320553084358</v>
      </c>
      <c r="I67" s="410">
        <f t="shared" si="9"/>
        <v>2894.2554483883619</v>
      </c>
      <c r="J67" s="396" t="s">
        <v>202</v>
      </c>
      <c r="K67" s="397">
        <f t="shared" si="10"/>
        <v>2.1277553501339885</v>
      </c>
      <c r="L67" s="397">
        <f t="shared" si="10"/>
        <v>1.3941703111849422</v>
      </c>
      <c r="M67" s="397">
        <f t="shared" si="10"/>
        <v>1.3681526475219778</v>
      </c>
      <c r="N67" s="397">
        <f t="shared" si="10"/>
        <v>2.0884399923315282</v>
      </c>
      <c r="O67" s="397">
        <f t="shared" si="10"/>
        <v>2.0667540922940111</v>
      </c>
    </row>
    <row r="68" spans="1:15" x14ac:dyDescent="0.25">
      <c r="A68" s="358" t="s">
        <v>208</v>
      </c>
      <c r="B68" s="354"/>
      <c r="C68" s="137">
        <v>7</v>
      </c>
      <c r="D68" s="396" t="s">
        <v>202</v>
      </c>
      <c r="E68" s="410">
        <f t="shared" si="9"/>
        <v>1158.7945433105265</v>
      </c>
      <c r="F68" s="410">
        <f t="shared" si="9"/>
        <v>960.33137000611907</v>
      </c>
      <c r="G68" s="410">
        <f t="shared" si="9"/>
        <v>908.79736389316838</v>
      </c>
      <c r="H68" s="410">
        <f t="shared" si="9"/>
        <v>900.59256431106905</v>
      </c>
      <c r="I68" s="410">
        <f t="shared" si="9"/>
        <v>927.20080769872368</v>
      </c>
      <c r="J68" s="396" t="s">
        <v>202</v>
      </c>
      <c r="K68" s="397">
        <f t="shared" si="10"/>
        <v>0.73061711563436826</v>
      </c>
      <c r="L68" s="397">
        <f t="shared" si="10"/>
        <v>0.9965645069851562</v>
      </c>
      <c r="M68" s="397">
        <f t="shared" si="10"/>
        <v>0.83741104157722335</v>
      </c>
      <c r="N68" s="397">
        <f t="shared" si="10"/>
        <v>0.72272147288807009</v>
      </c>
      <c r="O68" s="397">
        <f t="shared" si="10"/>
        <v>0.6621032931826113</v>
      </c>
    </row>
    <row r="69" spans="1:15" s="413" customFormat="1" x14ac:dyDescent="0.25">
      <c r="A69" s="365" t="s">
        <v>210</v>
      </c>
      <c r="B69" s="366"/>
      <c r="C69" s="367"/>
      <c r="D69" s="399"/>
      <c r="E69" s="411"/>
      <c r="F69" s="411"/>
      <c r="G69" s="411"/>
      <c r="H69" s="411"/>
      <c r="I69" s="411"/>
      <c r="J69" s="399"/>
      <c r="K69" s="412"/>
      <c r="L69" s="412"/>
      <c r="M69" s="412"/>
      <c r="N69" s="412"/>
      <c r="O69" s="412"/>
    </row>
    <row r="70" spans="1:15" s="413" customFormat="1" x14ac:dyDescent="0.25">
      <c r="A70" s="371" t="s">
        <v>211</v>
      </c>
      <c r="B70" s="372"/>
      <c r="C70" s="373"/>
      <c r="D70" s="401" t="s">
        <v>202</v>
      </c>
      <c r="E70" s="414">
        <f>(E44*1000)/(E57*1000)</f>
        <v>1586.0489968187883</v>
      </c>
      <c r="F70" s="414">
        <f>(F44*1000)/(F57*1000)</f>
        <v>963.64195521206057</v>
      </c>
      <c r="G70" s="414">
        <f>(G44*1000)/(G57*1000)</f>
        <v>1085.2464545744374</v>
      </c>
      <c r="H70" s="414">
        <f>(H44*1000)/(H57*1000)</f>
        <v>1246.1129191474104</v>
      </c>
      <c r="I70" s="414">
        <f>(I44*1000)/(I57*1000)</f>
        <v>1400.3869445231671</v>
      </c>
      <c r="J70" s="401" t="s">
        <v>202</v>
      </c>
      <c r="K70" s="415">
        <f>+E70/E$70</f>
        <v>1</v>
      </c>
      <c r="L70" s="415">
        <f>+F70/F$70</f>
        <v>1</v>
      </c>
      <c r="M70" s="415">
        <f>+G70/G$70</f>
        <v>1</v>
      </c>
      <c r="N70" s="415">
        <f>+H70/H$70</f>
        <v>1</v>
      </c>
      <c r="O70" s="415">
        <f>+I70/I$70</f>
        <v>1</v>
      </c>
    </row>
    <row r="71" spans="1:15" x14ac:dyDescent="0.25">
      <c r="A71" s="416"/>
      <c r="B71" s="416"/>
      <c r="C71" s="416"/>
      <c r="D71" s="417"/>
      <c r="E71" s="418"/>
      <c r="F71" s="418"/>
      <c r="G71" s="418"/>
      <c r="H71" s="418"/>
      <c r="I71" s="418"/>
      <c r="J71" s="417"/>
      <c r="K71" s="419"/>
      <c r="L71" s="419"/>
      <c r="M71" s="419"/>
      <c r="N71" s="419"/>
      <c r="O71" s="419"/>
    </row>
    <row r="72" spans="1:15" x14ac:dyDescent="0.25">
      <c r="D72" s="420"/>
      <c r="E72" s="420"/>
      <c r="F72" s="420"/>
      <c r="G72" s="420"/>
      <c r="H72" s="420"/>
      <c r="J72" s="421">
        <v>22</v>
      </c>
      <c r="K72" s="421">
        <v>9</v>
      </c>
      <c r="L72" s="421">
        <v>5</v>
      </c>
      <c r="M72" s="421">
        <v>5</v>
      </c>
      <c r="N72" s="421">
        <v>3</v>
      </c>
      <c r="O72" s="422" t="s">
        <v>219</v>
      </c>
    </row>
    <row r="73" spans="1:15" s="337" customFormat="1" ht="28.05" customHeight="1" x14ac:dyDescent="0.25">
      <c r="A73" s="328" t="s">
        <v>197</v>
      </c>
      <c r="B73" s="329"/>
      <c r="C73" s="378"/>
      <c r="D73" s="423" t="s">
        <v>220</v>
      </c>
      <c r="E73" s="423"/>
      <c r="F73" s="423"/>
      <c r="G73" s="423"/>
      <c r="H73" s="423"/>
      <c r="I73" s="423"/>
      <c r="J73" s="424" t="s">
        <v>221</v>
      </c>
      <c r="K73" s="425"/>
      <c r="L73" s="425"/>
      <c r="M73" s="425"/>
      <c r="N73" s="426"/>
    </row>
    <row r="74" spans="1:15" x14ac:dyDescent="0.25">
      <c r="A74" s="338"/>
      <c r="B74" s="339"/>
      <c r="C74" s="427"/>
      <c r="D74" s="428" t="s">
        <v>201</v>
      </c>
      <c r="E74" s="428"/>
      <c r="F74" s="428"/>
      <c r="G74" s="428"/>
      <c r="H74" s="428"/>
      <c r="I74" s="428"/>
      <c r="J74" s="428" t="s">
        <v>201</v>
      </c>
      <c r="K74" s="428"/>
      <c r="L74" s="428"/>
      <c r="M74" s="428"/>
      <c r="N74" s="428"/>
    </row>
    <row r="75" spans="1:15" ht="24" x14ac:dyDescent="0.25">
      <c r="A75" s="347"/>
      <c r="B75" s="348"/>
      <c r="C75" s="349"/>
      <c r="D75" s="349"/>
      <c r="E75" s="393">
        <v>1991</v>
      </c>
      <c r="F75" s="393">
        <v>2000</v>
      </c>
      <c r="G75" s="393">
        <v>2005</v>
      </c>
      <c r="H75" s="393">
        <v>2010</v>
      </c>
      <c r="I75" s="393">
        <v>2013</v>
      </c>
      <c r="J75" s="429" t="s">
        <v>222</v>
      </c>
      <c r="K75" s="429" t="s">
        <v>28</v>
      </c>
      <c r="L75" s="429" t="s">
        <v>223</v>
      </c>
      <c r="M75" s="429" t="s">
        <v>224</v>
      </c>
      <c r="N75" s="429" t="s">
        <v>225</v>
      </c>
    </row>
    <row r="76" spans="1:15" x14ac:dyDescent="0.25">
      <c r="A76" s="353" t="s">
        <v>3</v>
      </c>
      <c r="B76" s="354"/>
      <c r="C76" s="137">
        <v>1</v>
      </c>
      <c r="D76" s="430"/>
      <c r="E76" s="431">
        <f t="shared" ref="E76:I82" si="11">(E62/$E62)*100</f>
        <v>100</v>
      </c>
      <c r="F76" s="432">
        <f t="shared" si="11"/>
        <v>83.022392806973173</v>
      </c>
      <c r="G76" s="432">
        <f t="shared" si="11"/>
        <v>102.52977490526476</v>
      </c>
      <c r="H76" s="432">
        <f t="shared" si="11"/>
        <v>127.86614809048677</v>
      </c>
      <c r="I76" s="432">
        <f t="shared" si="11"/>
        <v>123.77217133218603</v>
      </c>
      <c r="J76" s="433">
        <f t="shared" ref="J76:J82" si="12">EXP(LN(I62/E62)/J$72)-1</f>
        <v>9.7413392068210758E-3</v>
      </c>
      <c r="K76" s="433">
        <f t="shared" ref="K76:N82" si="13">EXP(LN(F62/E62)/K$72)-1</f>
        <v>-2.0461085579838056E-2</v>
      </c>
      <c r="L76" s="433">
        <f t="shared" si="13"/>
        <v>4.3112023989993364E-2</v>
      </c>
      <c r="M76" s="433">
        <f t="shared" si="13"/>
        <v>4.5155994271782296E-2</v>
      </c>
      <c r="N76" s="433">
        <f t="shared" si="13"/>
        <v>-1.0788532153056862E-2</v>
      </c>
    </row>
    <row r="77" spans="1:15" x14ac:dyDescent="0.25">
      <c r="A77" s="358" t="s">
        <v>203</v>
      </c>
      <c r="B77" s="354"/>
      <c r="C77" s="137">
        <v>2</v>
      </c>
      <c r="D77" s="430"/>
      <c r="E77" s="431">
        <f t="shared" si="11"/>
        <v>100</v>
      </c>
      <c r="F77" s="432">
        <f t="shared" si="11"/>
        <v>68.124340044733827</v>
      </c>
      <c r="G77" s="432">
        <f t="shared" si="11"/>
        <v>64.837467788200172</v>
      </c>
      <c r="H77" s="432">
        <f t="shared" si="11"/>
        <v>58.966205889123692</v>
      </c>
      <c r="I77" s="432">
        <f t="shared" si="11"/>
        <v>70.374931798359029</v>
      </c>
      <c r="J77" s="433">
        <f t="shared" si="12"/>
        <v>-1.5842845612233591E-2</v>
      </c>
      <c r="K77" s="433">
        <f t="shared" si="13"/>
        <v>-4.175175125086017E-2</v>
      </c>
      <c r="L77" s="433">
        <f t="shared" si="13"/>
        <v>-9.8414374931757864E-3</v>
      </c>
      <c r="M77" s="433">
        <f t="shared" si="13"/>
        <v>-1.8804770900077816E-2</v>
      </c>
      <c r="N77" s="433">
        <f t="shared" si="13"/>
        <v>6.07302008538122E-2</v>
      </c>
    </row>
    <row r="78" spans="1:15" x14ac:dyDescent="0.25">
      <c r="A78" s="358" t="s">
        <v>204</v>
      </c>
      <c r="B78" s="354"/>
      <c r="C78" s="137">
        <v>3</v>
      </c>
      <c r="D78" s="430"/>
      <c r="E78" s="431">
        <f t="shared" si="11"/>
        <v>100</v>
      </c>
      <c r="F78" s="432">
        <f t="shared" si="11"/>
        <v>50.73749914986567</v>
      </c>
      <c r="G78" s="432">
        <f t="shared" si="11"/>
        <v>53.345841390997215</v>
      </c>
      <c r="H78" s="432">
        <f t="shared" si="11"/>
        <v>44.365064729619299</v>
      </c>
      <c r="I78" s="432">
        <f t="shared" si="11"/>
        <v>65.057317474330489</v>
      </c>
      <c r="J78" s="433">
        <f t="shared" si="12"/>
        <v>-1.935128982657297E-2</v>
      </c>
      <c r="K78" s="433">
        <f t="shared" si="13"/>
        <v>-7.2617739689399552E-2</v>
      </c>
      <c r="L78" s="433">
        <f t="shared" si="13"/>
        <v>1.0076582209117779E-2</v>
      </c>
      <c r="M78" s="433">
        <f t="shared" si="13"/>
        <v>-3.6197363417359352E-2</v>
      </c>
      <c r="N78" s="433">
        <f t="shared" si="13"/>
        <v>0.13610466769065521</v>
      </c>
    </row>
    <row r="79" spans="1:15" x14ac:dyDescent="0.25">
      <c r="A79" s="358" t="s">
        <v>205</v>
      </c>
      <c r="B79" s="354"/>
      <c r="C79" s="137">
        <v>4</v>
      </c>
      <c r="D79" s="430"/>
      <c r="E79" s="431">
        <f t="shared" si="11"/>
        <v>100</v>
      </c>
      <c r="F79" s="432">
        <f t="shared" si="11"/>
        <v>44.270199238626283</v>
      </c>
      <c r="G79" s="432">
        <f t="shared" si="11"/>
        <v>37.355379522884604</v>
      </c>
      <c r="H79" s="432">
        <f t="shared" si="11"/>
        <v>40.374160936819102</v>
      </c>
      <c r="I79" s="432">
        <f t="shared" si="11"/>
        <v>57.514510956851481</v>
      </c>
      <c r="J79" s="433">
        <f t="shared" si="12"/>
        <v>-2.4828966893945981E-2</v>
      </c>
      <c r="K79" s="433">
        <f t="shared" si="13"/>
        <v>-8.6562045882539684E-2</v>
      </c>
      <c r="L79" s="433">
        <f t="shared" si="13"/>
        <v>-3.3396562404809593E-2</v>
      </c>
      <c r="M79" s="433">
        <f t="shared" si="13"/>
        <v>1.5664028298716826E-2</v>
      </c>
      <c r="N79" s="433">
        <f t="shared" si="13"/>
        <v>0.12518683071930292</v>
      </c>
    </row>
    <row r="80" spans="1:15" x14ac:dyDescent="0.25">
      <c r="A80" s="358" t="s">
        <v>206</v>
      </c>
      <c r="B80" s="354"/>
      <c r="C80" s="137">
        <v>5</v>
      </c>
      <c r="D80" s="430"/>
      <c r="E80" s="431">
        <f t="shared" si="11"/>
        <v>100</v>
      </c>
      <c r="F80" s="432">
        <f t="shared" si="11"/>
        <v>58.425665637916104</v>
      </c>
      <c r="G80" s="432">
        <f t="shared" si="11"/>
        <v>81.640097963352375</v>
      </c>
      <c r="H80" s="432">
        <f t="shared" si="11"/>
        <v>94.13550040981859</v>
      </c>
      <c r="I80" s="432">
        <f t="shared" si="11"/>
        <v>109.33023073243615</v>
      </c>
      <c r="J80" s="433">
        <f t="shared" si="12"/>
        <v>4.0629020203695188E-3</v>
      </c>
      <c r="K80" s="433">
        <f t="shared" si="13"/>
        <v>-5.7964922715040168E-2</v>
      </c>
      <c r="L80" s="433">
        <f t="shared" si="13"/>
        <v>6.9202510073646861E-2</v>
      </c>
      <c r="M80" s="433">
        <f t="shared" si="13"/>
        <v>2.8892457810901329E-2</v>
      </c>
      <c r="N80" s="433">
        <f t="shared" si="13"/>
        <v>5.1144146877572183E-2</v>
      </c>
    </row>
    <row r="81" spans="1:14" x14ac:dyDescent="0.25">
      <c r="A81" s="358" t="s">
        <v>207</v>
      </c>
      <c r="B81" s="354"/>
      <c r="C81" s="137">
        <v>6</v>
      </c>
      <c r="D81" s="430"/>
      <c r="E81" s="431">
        <f t="shared" si="11"/>
        <v>100</v>
      </c>
      <c r="F81" s="432">
        <f t="shared" si="11"/>
        <v>39.810097347207048</v>
      </c>
      <c r="G81" s="432">
        <f t="shared" si="11"/>
        <v>43.997159622003764</v>
      </c>
      <c r="H81" s="432">
        <f t="shared" si="11"/>
        <v>77.115398810248251</v>
      </c>
      <c r="I81" s="432">
        <f t="shared" si="11"/>
        <v>85.762724412319031</v>
      </c>
      <c r="J81" s="433">
        <f t="shared" si="12"/>
        <v>-6.9568573964889913E-3</v>
      </c>
      <c r="K81" s="433">
        <f t="shared" si="13"/>
        <v>-9.7276383412276846E-2</v>
      </c>
      <c r="L81" s="433">
        <f t="shared" si="13"/>
        <v>2.0202257287055936E-2</v>
      </c>
      <c r="M81" s="433">
        <f t="shared" si="13"/>
        <v>0.11877639273549034</v>
      </c>
      <c r="N81" s="433">
        <f t="shared" si="13"/>
        <v>3.606217822817559E-2</v>
      </c>
    </row>
    <row r="82" spans="1:14" x14ac:dyDescent="0.25">
      <c r="A82" s="358" t="s">
        <v>208</v>
      </c>
      <c r="B82" s="354"/>
      <c r="C82" s="137">
        <v>7</v>
      </c>
      <c r="D82" s="430"/>
      <c r="E82" s="431">
        <f t="shared" si="11"/>
        <v>100</v>
      </c>
      <c r="F82" s="432">
        <f t="shared" si="11"/>
        <v>82.873307917258245</v>
      </c>
      <c r="G82" s="432">
        <f t="shared" si="11"/>
        <v>78.426099703304743</v>
      </c>
      <c r="H82" s="432">
        <f t="shared" si="11"/>
        <v>77.718053602340262</v>
      </c>
      <c r="I82" s="432">
        <f t="shared" si="11"/>
        <v>80.014253868492574</v>
      </c>
      <c r="J82" s="433">
        <f t="shared" si="12"/>
        <v>-1.0083606696798308E-2</v>
      </c>
      <c r="K82" s="433">
        <f t="shared" si="13"/>
        <v>-2.0656683588921698E-2</v>
      </c>
      <c r="L82" s="433">
        <f t="shared" si="13"/>
        <v>-1.0970629800096443E-2</v>
      </c>
      <c r="M82" s="433">
        <f t="shared" si="13"/>
        <v>-1.8121951590546193E-3</v>
      </c>
      <c r="N82" s="433">
        <f t="shared" si="13"/>
        <v>9.7529906469497885E-3</v>
      </c>
    </row>
    <row r="83" spans="1:14" s="413" customFormat="1" x14ac:dyDescent="0.25">
      <c r="A83" s="365" t="s">
        <v>210</v>
      </c>
      <c r="B83" s="366"/>
      <c r="C83" s="367"/>
      <c r="D83" s="434"/>
      <c r="E83" s="435"/>
      <c r="F83" s="412"/>
      <c r="G83" s="412"/>
      <c r="H83" s="412"/>
      <c r="I83" s="412"/>
      <c r="J83" s="435"/>
      <c r="K83" s="436"/>
      <c r="L83" s="436"/>
      <c r="M83" s="436"/>
      <c r="N83" s="436"/>
    </row>
    <row r="84" spans="1:14" s="413" customFormat="1" x14ac:dyDescent="0.25">
      <c r="A84" s="371" t="s">
        <v>211</v>
      </c>
      <c r="B84" s="372"/>
      <c r="C84" s="373"/>
      <c r="D84" s="437"/>
      <c r="E84" s="438">
        <f>(E70/$E70)*100</f>
        <v>100</v>
      </c>
      <c r="F84" s="439">
        <f>(F70/$E70)*100</f>
        <v>60.757388778334196</v>
      </c>
      <c r="G84" s="439">
        <f>(G70/$E70)*100</f>
        <v>68.424522618857694</v>
      </c>
      <c r="H84" s="439">
        <f>(H70/$E70)*100</f>
        <v>78.567113730206103</v>
      </c>
      <c r="I84" s="439">
        <f>(I70/$E70)*100</f>
        <v>88.294053168091764</v>
      </c>
      <c r="J84" s="440">
        <f>EXP(LN(I70/E70)/J$72)-1</f>
        <v>-5.6429921987701803E-3</v>
      </c>
      <c r="K84" s="440">
        <f>EXP(LN(F70/E70)/K$72)-1</f>
        <v>-5.3859886584423644E-2</v>
      </c>
      <c r="L84" s="440">
        <f>EXP(LN(G70/F70)/L$72)-1</f>
        <v>2.4053237977275987E-2</v>
      </c>
      <c r="M84" s="440">
        <f>EXP(LN(H70/G70)/M$72)-1</f>
        <v>2.8030038216737108E-2</v>
      </c>
      <c r="N84" s="440">
        <f>EXP(LN(I70/H70)/N$72)-1</f>
        <v>3.9673285527093149E-2</v>
      </c>
    </row>
    <row r="85" spans="1:14" x14ac:dyDescent="0.25">
      <c r="I85" s="321" t="s">
        <v>226</v>
      </c>
      <c r="J85" s="441">
        <f>+I70-J108</f>
        <v>0</v>
      </c>
      <c r="K85" s="441">
        <f>+F70-K95</f>
        <v>0</v>
      </c>
      <c r="L85" s="441">
        <f>+G70-L100</f>
        <v>0</v>
      </c>
      <c r="M85" s="441">
        <f>+H70-M105</f>
        <v>0</v>
      </c>
      <c r="N85" s="441">
        <f>+I70-N108</f>
        <v>0</v>
      </c>
    </row>
    <row r="86" spans="1:14" hidden="1" x14ac:dyDescent="0.25">
      <c r="I86" s="319">
        <v>1991</v>
      </c>
      <c r="J86" s="319"/>
      <c r="K86" s="319"/>
      <c r="L86" s="320"/>
      <c r="M86" s="319"/>
      <c r="N86" s="319"/>
    </row>
    <row r="87" spans="1:14" hidden="1" x14ac:dyDescent="0.25">
      <c r="I87" s="319">
        <f>+I86+1</f>
        <v>1992</v>
      </c>
      <c r="J87" s="442">
        <f>+E70*(1+J84)</f>
        <v>1577.0989347028726</v>
      </c>
      <c r="K87" s="442">
        <f>+E70*(1+K84)</f>
        <v>1500.6245777327895</v>
      </c>
      <c r="L87" s="320"/>
      <c r="M87" s="319"/>
      <c r="N87" s="319"/>
    </row>
    <row r="88" spans="1:14" hidden="1" x14ac:dyDescent="0.25">
      <c r="I88" s="319">
        <f t="shared" ref="I88:I108" si="14">+I87+1</f>
        <v>1993</v>
      </c>
      <c r="J88" s="442">
        <f>+J87*(1+$J$84)</f>
        <v>1568.1993777176556</v>
      </c>
      <c r="K88" s="442">
        <f>+K87*(1+$K$84)</f>
        <v>1419.8011081703028</v>
      </c>
      <c r="L88" s="320"/>
      <c r="M88" s="319"/>
      <c r="N88" s="319"/>
    </row>
    <row r="89" spans="1:14" hidden="1" x14ac:dyDescent="0.25">
      <c r="I89" s="319">
        <f t="shared" si="14"/>
        <v>1994</v>
      </c>
      <c r="J89" s="442">
        <f t="shared" ref="J89:J108" si="15">+J88*(1+$J$84)</f>
        <v>1559.3500408630787</v>
      </c>
      <c r="K89" s="442">
        <f t="shared" ref="K89:K95" si="16">+K88*(1+$K$84)</f>
        <v>1343.3307815118112</v>
      </c>
      <c r="L89" s="320"/>
      <c r="M89" s="319"/>
      <c r="N89" s="319"/>
    </row>
    <row r="90" spans="1:14" hidden="1" x14ac:dyDescent="0.25">
      <c r="I90" s="319">
        <f t="shared" si="14"/>
        <v>1995</v>
      </c>
      <c r="J90" s="442">
        <f t="shared" si="15"/>
        <v>1550.5506407473363</v>
      </c>
      <c r="K90" s="442">
        <f t="shared" si="16"/>
        <v>1270.9791379742198</v>
      </c>
      <c r="L90" s="320"/>
      <c r="M90" s="319"/>
      <c r="N90" s="319"/>
    </row>
    <row r="91" spans="1:14" hidden="1" x14ac:dyDescent="0.25">
      <c r="I91" s="319">
        <f t="shared" si="14"/>
        <v>1996</v>
      </c>
      <c r="J91" s="442">
        <f t="shared" si="15"/>
        <v>1541.8008955778009</v>
      </c>
      <c r="K91" s="442">
        <f t="shared" si="16"/>
        <v>1202.5243457517599</v>
      </c>
      <c r="L91" s="320"/>
      <c r="M91" s="319"/>
      <c r="N91" s="319"/>
    </row>
    <row r="92" spans="1:14" hidden="1" x14ac:dyDescent="0.25">
      <c r="I92" s="319">
        <f t="shared" si="14"/>
        <v>1997</v>
      </c>
      <c r="J92" s="442">
        <f t="shared" si="15"/>
        <v>1533.1005251519985</v>
      </c>
      <c r="K92" s="442">
        <f t="shared" si="16"/>
        <v>1137.7565208745618</v>
      </c>
      <c r="L92" s="320"/>
      <c r="M92" s="319"/>
      <c r="N92" s="319"/>
    </row>
    <row r="93" spans="1:14" hidden="1" x14ac:dyDescent="0.25">
      <c r="I93" s="319">
        <f t="shared" si="14"/>
        <v>1998</v>
      </c>
      <c r="J93" s="442">
        <f t="shared" si="15"/>
        <v>1524.4492508486353</v>
      </c>
      <c r="K93" s="442">
        <f t="shared" si="16"/>
        <v>1076.4770836995694</v>
      </c>
      <c r="L93" s="320"/>
      <c r="M93" s="319"/>
      <c r="N93" s="319"/>
    </row>
    <row r="94" spans="1:14" hidden="1" x14ac:dyDescent="0.25">
      <c r="I94" s="319">
        <f t="shared" si="14"/>
        <v>1999</v>
      </c>
      <c r="J94" s="442">
        <f t="shared" si="15"/>
        <v>1515.8467956186755</v>
      </c>
      <c r="K94" s="442">
        <f t="shared" si="16"/>
        <v>1018.4981500607795</v>
      </c>
      <c r="L94" s="320"/>
      <c r="M94" s="319"/>
      <c r="N94" s="319"/>
    </row>
    <row r="95" spans="1:14" hidden="1" x14ac:dyDescent="0.25">
      <c r="I95" s="319">
        <f t="shared" si="14"/>
        <v>2000</v>
      </c>
      <c r="J95" s="442">
        <f t="shared" si="15"/>
        <v>1507.2928839764686</v>
      </c>
      <c r="K95" s="442">
        <f t="shared" si="16"/>
        <v>963.64195521206057</v>
      </c>
      <c r="L95" s="441"/>
      <c r="M95" s="319"/>
      <c r="N95" s="319"/>
    </row>
    <row r="96" spans="1:14" hidden="1" x14ac:dyDescent="0.25">
      <c r="I96" s="319">
        <f t="shared" si="14"/>
        <v>2001</v>
      </c>
      <c r="J96" s="442">
        <f t="shared" si="15"/>
        <v>1498.7872419909277</v>
      </c>
      <c r="K96" s="319"/>
      <c r="L96" s="442">
        <f>+F70*(1+L84)</f>
        <v>986.82066448566377</v>
      </c>
      <c r="M96" s="319"/>
      <c r="N96" s="319"/>
    </row>
    <row r="97" spans="9:14" hidden="1" x14ac:dyDescent="0.25">
      <c r="I97" s="319">
        <f t="shared" si="14"/>
        <v>2002</v>
      </c>
      <c r="J97" s="442">
        <f t="shared" si="15"/>
        <v>1490.3295972767567</v>
      </c>
      <c r="K97" s="319"/>
      <c r="L97" s="442">
        <f>+L96*(1+$L$84)</f>
        <v>1010.5568967694311</v>
      </c>
      <c r="M97" s="319"/>
      <c r="N97" s="319"/>
    </row>
    <row r="98" spans="9:14" hidden="1" x14ac:dyDescent="0.25">
      <c r="I98" s="319">
        <f t="shared" si="14"/>
        <v>2003</v>
      </c>
      <c r="J98" s="442">
        <f t="shared" si="15"/>
        <v>1481.9196789857276</v>
      </c>
      <c r="K98" s="319"/>
      <c r="L98" s="442">
        <f>+L97*(1+$L$84)</f>
        <v>1034.8640622970038</v>
      </c>
      <c r="M98" s="319"/>
      <c r="N98" s="319"/>
    </row>
    <row r="99" spans="9:14" hidden="1" x14ac:dyDescent="0.25">
      <c r="I99" s="319">
        <f t="shared" si="14"/>
        <v>2004</v>
      </c>
      <c r="J99" s="442">
        <f t="shared" si="15"/>
        <v>1473.5572177980071</v>
      </c>
      <c r="K99" s="319"/>
      <c r="L99" s="442">
        <f>+L98*(1+$L$84)</f>
        <v>1059.7558938615641</v>
      </c>
      <c r="M99" s="319"/>
      <c r="N99" s="319"/>
    </row>
    <row r="100" spans="9:14" hidden="1" x14ac:dyDescent="0.25">
      <c r="I100" s="319">
        <f t="shared" si="14"/>
        <v>2005</v>
      </c>
      <c r="J100" s="442">
        <f t="shared" si="15"/>
        <v>1465.2419459135315</v>
      </c>
      <c r="K100" s="319"/>
      <c r="L100" s="442">
        <f>+L99*(1+$L$84)</f>
        <v>1085.2464545744372</v>
      </c>
      <c r="M100" s="441"/>
      <c r="N100" s="319"/>
    </row>
    <row r="101" spans="9:14" hidden="1" x14ac:dyDescent="0.25">
      <c r="I101" s="319">
        <f t="shared" si="14"/>
        <v>2006</v>
      </c>
      <c r="J101" s="442">
        <f t="shared" si="15"/>
        <v>1456.9735970434306</v>
      </c>
      <c r="K101" s="319"/>
      <c r="L101" s="320"/>
      <c r="M101" s="442">
        <f>+G70*(1+M84)</f>
        <v>1115.6659541707372</v>
      </c>
      <c r="N101" s="442"/>
    </row>
    <row r="102" spans="9:14" hidden="1" x14ac:dyDescent="0.25">
      <c r="I102" s="319">
        <f t="shared" si="14"/>
        <v>2007</v>
      </c>
      <c r="J102" s="442">
        <f t="shared" si="15"/>
        <v>1448.7519064015003</v>
      </c>
      <c r="K102" s="319"/>
      <c r="L102" s="320"/>
      <c r="M102" s="442">
        <f>+M101*(1+$M$84)</f>
        <v>1146.9381135032554</v>
      </c>
      <c r="N102" s="442"/>
    </row>
    <row r="103" spans="9:14" hidden="1" x14ac:dyDescent="0.25">
      <c r="I103" s="319">
        <f t="shared" si="14"/>
        <v>2008</v>
      </c>
      <c r="J103" s="442">
        <f t="shared" si="15"/>
        <v>1440.5766106957233</v>
      </c>
      <c r="K103" s="319"/>
      <c r="L103" s="320"/>
      <c r="M103" s="442">
        <f>+M102*(1+$M$84)</f>
        <v>1179.0868326569839</v>
      </c>
      <c r="N103" s="442"/>
    </row>
    <row r="104" spans="9:14" hidden="1" x14ac:dyDescent="0.25">
      <c r="I104" s="319">
        <f t="shared" si="14"/>
        <v>2009</v>
      </c>
      <c r="J104" s="442">
        <f t="shared" si="15"/>
        <v>1432.4474481198365</v>
      </c>
      <c r="K104" s="319"/>
      <c r="L104" s="320"/>
      <c r="M104" s="442">
        <f>+M103*(1+$M$84)</f>
        <v>1212.1366816372106</v>
      </c>
      <c r="N104" s="442"/>
    </row>
    <row r="105" spans="9:14" hidden="1" x14ac:dyDescent="0.25">
      <c r="I105" s="319">
        <f t="shared" si="14"/>
        <v>2010</v>
      </c>
      <c r="J105" s="442">
        <f t="shared" si="15"/>
        <v>1424.364158344948</v>
      </c>
      <c r="K105" s="319"/>
      <c r="L105" s="320"/>
      <c r="M105" s="442">
        <f>+M104*(1+$M$84)</f>
        <v>1246.1129191474106</v>
      </c>
      <c r="N105" s="442"/>
    </row>
    <row r="106" spans="9:14" hidden="1" x14ac:dyDescent="0.25">
      <c r="I106" s="319">
        <f t="shared" si="14"/>
        <v>2011</v>
      </c>
      <c r="J106" s="442">
        <f t="shared" si="15"/>
        <v>1416.3264825111996</v>
      </c>
      <c r="K106" s="319"/>
      <c r="L106" s="320"/>
      <c r="M106" s="442"/>
      <c r="N106" s="442">
        <f>+H70*(1+N84)</f>
        <v>1295.550312787745</v>
      </c>
    </row>
    <row r="107" spans="9:14" hidden="1" x14ac:dyDescent="0.25">
      <c r="I107" s="319">
        <f t="shared" si="14"/>
        <v>2012</v>
      </c>
      <c r="J107" s="442">
        <f t="shared" si="15"/>
        <v>1408.3341632194774</v>
      </c>
      <c r="K107" s="319"/>
      <c r="L107" s="320"/>
      <c r="M107" s="442"/>
      <c r="N107" s="442">
        <f>+N106*(1+$N$84)</f>
        <v>1346.9490502616882</v>
      </c>
    </row>
    <row r="108" spans="9:14" hidden="1" x14ac:dyDescent="0.25">
      <c r="I108" s="319">
        <f t="shared" si="14"/>
        <v>2013</v>
      </c>
      <c r="J108" s="442">
        <f t="shared" si="15"/>
        <v>1400.3869445231685</v>
      </c>
      <c r="K108" s="441"/>
      <c r="L108" s="320"/>
      <c r="M108" s="442"/>
      <c r="N108" s="442">
        <f>+N107*(1+$N$84)</f>
        <v>1400.3869445231671</v>
      </c>
    </row>
  </sheetData>
  <mergeCells count="82">
    <mergeCell ref="A83:B83"/>
    <mergeCell ref="A84:B84"/>
    <mergeCell ref="A77:B77"/>
    <mergeCell ref="A78:B78"/>
    <mergeCell ref="A79:B79"/>
    <mergeCell ref="A80:B80"/>
    <mergeCell ref="A81:B81"/>
    <mergeCell ref="A82:B82"/>
    <mergeCell ref="J73:N73"/>
    <mergeCell ref="A74:B74"/>
    <mergeCell ref="D74:I74"/>
    <mergeCell ref="J74:N74"/>
    <mergeCell ref="A75:B75"/>
    <mergeCell ref="A76:B76"/>
    <mergeCell ref="A67:B67"/>
    <mergeCell ref="A68:B68"/>
    <mergeCell ref="A69:B69"/>
    <mergeCell ref="A70:B70"/>
    <mergeCell ref="A73:B73"/>
    <mergeCell ref="D73:I73"/>
    <mergeCell ref="A61:B61"/>
    <mergeCell ref="A62:B62"/>
    <mergeCell ref="A63:B63"/>
    <mergeCell ref="A64:B64"/>
    <mergeCell ref="A65:B65"/>
    <mergeCell ref="A66:B66"/>
    <mergeCell ref="A56:B56"/>
    <mergeCell ref="A57:B57"/>
    <mergeCell ref="A59:B59"/>
    <mergeCell ref="D59:I59"/>
    <mergeCell ref="J59:O59"/>
    <mergeCell ref="A60:B60"/>
    <mergeCell ref="D60:I60"/>
    <mergeCell ref="J60:O60"/>
    <mergeCell ref="A50:B50"/>
    <mergeCell ref="A51:B51"/>
    <mergeCell ref="A52:B52"/>
    <mergeCell ref="A53:B53"/>
    <mergeCell ref="A54:B54"/>
    <mergeCell ref="A55:B55"/>
    <mergeCell ref="J46:O46"/>
    <mergeCell ref="A47:B47"/>
    <mergeCell ref="D47:I47"/>
    <mergeCell ref="J47:O47"/>
    <mergeCell ref="A48:B48"/>
    <mergeCell ref="A49:B49"/>
    <mergeCell ref="A41:B41"/>
    <mergeCell ref="A42:B42"/>
    <mergeCell ref="A43:B43"/>
    <mergeCell ref="A44:B44"/>
    <mergeCell ref="A46:B46"/>
    <mergeCell ref="D46:I46"/>
    <mergeCell ref="A35:B35"/>
    <mergeCell ref="A36:B36"/>
    <mergeCell ref="A37:B37"/>
    <mergeCell ref="A38:B38"/>
    <mergeCell ref="A39:B39"/>
    <mergeCell ref="A40:B40"/>
    <mergeCell ref="D32:I32"/>
    <mergeCell ref="J32:O32"/>
    <mergeCell ref="A33:B33"/>
    <mergeCell ref="D33:I33"/>
    <mergeCell ref="J33:O33"/>
    <mergeCell ref="A34:B34"/>
    <mergeCell ref="A26:B26"/>
    <mergeCell ref="A27:B27"/>
    <mergeCell ref="A28:B28"/>
    <mergeCell ref="A29:B29"/>
    <mergeCell ref="A30:B30"/>
    <mergeCell ref="A32:B32"/>
    <mergeCell ref="A20:B20"/>
    <mergeCell ref="A21:B21"/>
    <mergeCell ref="A22:B22"/>
    <mergeCell ref="A23:B23"/>
    <mergeCell ref="A24:B24"/>
    <mergeCell ref="A25:B25"/>
    <mergeCell ref="A18:B18"/>
    <mergeCell ref="D18:I18"/>
    <mergeCell ref="J18:O18"/>
    <mergeCell ref="A19:B19"/>
    <mergeCell ref="D19:I19"/>
    <mergeCell ref="J19:O19"/>
  </mergeCells>
  <hyperlinks>
    <hyperlink ref="D19" r:id="rId1"/>
    <hyperlink ref="D33" r:id="rId2"/>
    <hyperlink ref="D47:I47" r:id="rId3" display="http://www.ilo.org/global/research/global-reports/weso/2015/lang--en/index.htm"/>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66"/>
  <sheetViews>
    <sheetView showGridLines="0" workbookViewId="0">
      <selection activeCell="A3" sqref="A3"/>
    </sheetView>
  </sheetViews>
  <sheetFormatPr defaultRowHeight="12" x14ac:dyDescent="0.25"/>
  <cols>
    <col min="1" max="1" width="42.28515625" customWidth="1"/>
    <col min="4" max="5" width="11.140625" bestFit="1" customWidth="1"/>
  </cols>
  <sheetData>
    <row r="1" spans="1:16" ht="14.4" x14ac:dyDescent="0.25">
      <c r="A1" s="67" t="s">
        <v>20</v>
      </c>
      <c r="B1" s="68"/>
      <c r="C1" s="68"/>
      <c r="D1" s="68"/>
      <c r="E1" s="68"/>
      <c r="F1" s="68"/>
      <c r="G1" s="68"/>
      <c r="H1" s="3"/>
      <c r="I1" s="3"/>
      <c r="J1" s="3"/>
      <c r="K1" s="7"/>
      <c r="L1" s="3"/>
      <c r="M1" s="3"/>
      <c r="N1" s="3"/>
      <c r="O1" s="3"/>
      <c r="P1" s="3"/>
    </row>
    <row r="2" spans="1:16" x14ac:dyDescent="0.25">
      <c r="A2" s="443" t="s">
        <v>241</v>
      </c>
      <c r="B2" s="68"/>
      <c r="C2" s="68"/>
      <c r="D2" s="68"/>
      <c r="E2" s="68"/>
      <c r="F2" s="68"/>
      <c r="G2" s="68"/>
      <c r="H2" s="3"/>
      <c r="I2" s="3"/>
      <c r="J2" s="3"/>
      <c r="K2" s="7"/>
      <c r="L2" s="3"/>
      <c r="M2" s="3"/>
      <c r="N2" s="3"/>
      <c r="O2" s="3"/>
      <c r="P2" s="3"/>
    </row>
    <row r="3" spans="1:16" x14ac:dyDescent="0.25">
      <c r="A3" s="443"/>
      <c r="B3" s="68"/>
      <c r="C3" s="68"/>
      <c r="D3" s="68"/>
      <c r="E3" s="68"/>
      <c r="F3" s="68"/>
      <c r="G3" s="68"/>
      <c r="H3" s="3"/>
      <c r="I3" s="3"/>
      <c r="J3" s="3"/>
      <c r="K3" s="7"/>
      <c r="L3" s="3"/>
      <c r="M3" s="3"/>
      <c r="N3" s="3"/>
      <c r="O3" s="3"/>
      <c r="P3" s="3"/>
    </row>
    <row r="4" spans="1:16" x14ac:dyDescent="0.25">
      <c r="A4" s="444" t="s">
        <v>227</v>
      </c>
      <c r="B4" s="3"/>
      <c r="C4" s="3"/>
      <c r="D4" s="3"/>
      <c r="E4" s="3"/>
      <c r="F4" s="3"/>
      <c r="G4" s="3"/>
      <c r="H4" s="3"/>
      <c r="I4" s="3"/>
      <c r="J4" s="3"/>
      <c r="K4" s="7"/>
      <c r="L4" s="3"/>
      <c r="M4" s="3"/>
      <c r="N4" s="3"/>
      <c r="O4" s="3"/>
      <c r="P4" s="3"/>
    </row>
    <row r="5" spans="1:16" ht="30.6" x14ac:dyDescent="0.25">
      <c r="A5" s="445" t="s">
        <v>28</v>
      </c>
      <c r="B5" s="70" t="s">
        <v>228</v>
      </c>
      <c r="C5" s="266" t="s">
        <v>22</v>
      </c>
      <c r="D5" s="297" t="s">
        <v>229</v>
      </c>
      <c r="E5" s="298"/>
      <c r="F5" s="297" t="s">
        <v>230</v>
      </c>
      <c r="G5" s="298"/>
      <c r="H5" s="38"/>
      <c r="I5" s="38"/>
      <c r="J5" s="38"/>
      <c r="K5" s="72"/>
      <c r="L5" s="38"/>
      <c r="M5" s="38"/>
      <c r="N5" s="38"/>
      <c r="O5" s="38"/>
      <c r="P5" s="38"/>
    </row>
    <row r="6" spans="1:16" ht="24" x14ac:dyDescent="0.25">
      <c r="A6" s="446"/>
      <c r="B6" s="447" t="s">
        <v>28</v>
      </c>
      <c r="C6" s="74" t="s">
        <v>25</v>
      </c>
      <c r="D6" s="75" t="s">
        <v>16</v>
      </c>
      <c r="E6" s="75" t="s">
        <v>25</v>
      </c>
      <c r="F6" s="75" t="s">
        <v>16</v>
      </c>
      <c r="G6" s="75" t="s">
        <v>25</v>
      </c>
      <c r="H6" s="11"/>
      <c r="I6" s="11"/>
      <c r="J6" s="11"/>
      <c r="K6" s="76"/>
      <c r="L6" s="11"/>
      <c r="M6" s="11"/>
      <c r="N6" s="11"/>
      <c r="O6" s="11"/>
      <c r="P6" s="11"/>
    </row>
    <row r="7" spans="1:16" x14ac:dyDescent="0.25">
      <c r="A7" s="448" t="s">
        <v>3</v>
      </c>
      <c r="B7" s="449">
        <f t="shared" ref="B7:B14" si="0">+G7-F7</f>
        <v>7.7998001141229878</v>
      </c>
      <c r="C7" s="450">
        <f>+'GVA-productivity2'!L62</f>
        <v>0.74144584275053804</v>
      </c>
      <c r="D7" s="451">
        <f>+'GVA-productivity2'!E49</f>
        <v>614</v>
      </c>
      <c r="E7" s="451">
        <f>+'GVA-productivity2'!F49</f>
        <v>861</v>
      </c>
      <c r="F7" s="450">
        <f>+'GVA-productivity2'!K49</f>
        <v>36.788496105452367</v>
      </c>
      <c r="G7" s="450">
        <f>+'GVA-productivity2'!L49</f>
        <v>44.588296219575355</v>
      </c>
      <c r="H7" s="3"/>
      <c r="I7" s="3"/>
      <c r="J7" s="3"/>
      <c r="K7" s="7"/>
      <c r="L7" s="3"/>
      <c r="M7" s="3"/>
      <c r="N7" s="3"/>
      <c r="O7" s="3"/>
      <c r="P7" s="3"/>
    </row>
    <row r="8" spans="1:16" x14ac:dyDescent="0.25">
      <c r="A8" s="448" t="s">
        <v>231</v>
      </c>
      <c r="B8" s="449">
        <f t="shared" si="0"/>
        <v>-0.13429153612699896</v>
      </c>
      <c r="C8" s="450">
        <f>+'GVA-productivity2'!L63</f>
        <v>2.6230601954214525</v>
      </c>
      <c r="D8" s="451">
        <f>+'GVA-productivity2'!E50</f>
        <v>42</v>
      </c>
      <c r="E8" s="451">
        <f>+'GVA-productivity2'!F50</f>
        <v>46</v>
      </c>
      <c r="F8" s="450">
        <f>+'GVA-productivity2'!K50</f>
        <v>2.5164769322947875</v>
      </c>
      <c r="G8" s="450">
        <f>+'GVA-productivity2'!L50</f>
        <v>2.3821853961677886</v>
      </c>
      <c r="H8" s="3"/>
      <c r="I8" s="3"/>
      <c r="J8" s="3"/>
      <c r="K8" s="7"/>
      <c r="L8" s="3"/>
      <c r="M8" s="3"/>
      <c r="N8" s="3"/>
      <c r="O8" s="3"/>
      <c r="P8" s="3"/>
    </row>
    <row r="9" spans="1:16" x14ac:dyDescent="0.25">
      <c r="A9" s="448" t="s">
        <v>204</v>
      </c>
      <c r="B9" s="449">
        <f t="shared" si="0"/>
        <v>-2.0299493707256246</v>
      </c>
      <c r="C9" s="450">
        <f>+'GVA-productivity2'!L64</f>
        <v>1.9043161658333634</v>
      </c>
      <c r="D9" s="451">
        <f>+'GVA-productivity2'!E51</f>
        <v>186</v>
      </c>
      <c r="E9" s="451">
        <f>+'GVA-productivity2'!F51</f>
        <v>176</v>
      </c>
      <c r="F9" s="450">
        <f>+'GVA-productivity2'!K51</f>
        <v>11.144397843019773</v>
      </c>
      <c r="G9" s="450">
        <f>+'GVA-productivity2'!L51</f>
        <v>9.1144484722941481</v>
      </c>
      <c r="H9" s="3"/>
      <c r="I9" s="3"/>
      <c r="J9" s="3"/>
      <c r="K9" s="7"/>
      <c r="L9" s="3"/>
      <c r="M9" s="3"/>
      <c r="N9" s="3"/>
      <c r="O9" s="3"/>
      <c r="P9" s="3"/>
    </row>
    <row r="10" spans="1:16" x14ac:dyDescent="0.25">
      <c r="A10" s="448" t="s">
        <v>205</v>
      </c>
      <c r="B10" s="449">
        <f t="shared" si="0"/>
        <v>-1.5400707264619804</v>
      </c>
      <c r="C10" s="450">
        <f>+'GVA-productivity2'!L65</f>
        <v>0.5342592672492531</v>
      </c>
      <c r="D10" s="451">
        <f>+'GVA-productivity2'!E52</f>
        <v>113</v>
      </c>
      <c r="E10" s="451">
        <f>+'GVA-productivity2'!F52</f>
        <v>101</v>
      </c>
      <c r="F10" s="450">
        <f>+'GVA-productivity2'!K52</f>
        <v>6.7705212702216899</v>
      </c>
      <c r="G10" s="450">
        <f>+'GVA-productivity2'!L52</f>
        <v>5.2304505437597095</v>
      </c>
      <c r="H10" s="3"/>
      <c r="I10" s="3"/>
      <c r="J10" s="3"/>
      <c r="K10" s="7"/>
      <c r="L10" s="3"/>
      <c r="M10" s="3"/>
      <c r="N10" s="3"/>
      <c r="O10" s="3"/>
      <c r="P10" s="3"/>
    </row>
    <row r="11" spans="1:16" x14ac:dyDescent="0.25">
      <c r="A11" s="448" t="s">
        <v>206</v>
      </c>
      <c r="B11" s="449">
        <f t="shared" si="0"/>
        <v>-0.89005376936297509</v>
      </c>
      <c r="C11" s="450">
        <f>+'GVA-productivity2'!L66</f>
        <v>1.004516888072831</v>
      </c>
      <c r="D11" s="451">
        <f>+'GVA-productivity2'!E53</f>
        <v>256</v>
      </c>
      <c r="E11" s="451">
        <f>+'GVA-productivity2'!F53</f>
        <v>279</v>
      </c>
      <c r="F11" s="450">
        <f>+'GVA-productivity2'!K53</f>
        <v>15.338526063511084</v>
      </c>
      <c r="G11" s="450">
        <f>+'GVA-productivity2'!L53</f>
        <v>14.448472294148109</v>
      </c>
      <c r="H11" s="3"/>
      <c r="I11" s="3"/>
      <c r="J11" s="3"/>
      <c r="K11" s="7"/>
      <c r="L11" s="3"/>
      <c r="M11" s="3"/>
      <c r="N11" s="3"/>
      <c r="O11" s="3"/>
      <c r="P11" s="3"/>
    </row>
    <row r="12" spans="1:16" x14ac:dyDescent="0.25">
      <c r="A12" s="452" t="s">
        <v>207</v>
      </c>
      <c r="B12" s="449">
        <f t="shared" si="0"/>
        <v>-0.79969865078584412</v>
      </c>
      <c r="C12" s="450">
        <f>+'GVA-productivity2'!L67</f>
        <v>1.3941703111849422</v>
      </c>
      <c r="D12" s="451">
        <f>+'GVA-productivity2'!E54</f>
        <v>92</v>
      </c>
      <c r="E12" s="451">
        <f>+'GVA-productivity2'!F54</f>
        <v>91</v>
      </c>
      <c r="F12" s="450">
        <f>+'GVA-productivity2'!K54</f>
        <v>5.5122828040742959</v>
      </c>
      <c r="G12" s="450">
        <f>+'GVA-productivity2'!L54</f>
        <v>4.7125841532884518</v>
      </c>
      <c r="H12" s="3"/>
      <c r="I12" s="3"/>
      <c r="J12" s="3"/>
      <c r="K12" s="7"/>
      <c r="L12" s="3"/>
      <c r="M12" s="3"/>
      <c r="N12" s="3"/>
      <c r="O12" s="3"/>
      <c r="P12" s="3"/>
    </row>
    <row r="13" spans="1:16" x14ac:dyDescent="0.25">
      <c r="A13" s="448" t="s">
        <v>208</v>
      </c>
      <c r="B13" s="449">
        <f t="shared" si="0"/>
        <v>-2.4057360606595601</v>
      </c>
      <c r="C13" s="450">
        <f>+'GVA-productivity2'!L68</f>
        <v>0.9965645069851562</v>
      </c>
      <c r="D13" s="451">
        <f>+'GVA-productivity2'!E55</f>
        <v>366</v>
      </c>
      <c r="E13" s="451">
        <f>+'GVA-productivity2'!F55</f>
        <v>377</v>
      </c>
      <c r="F13" s="450">
        <f>+'GVA-productivity2'!K55</f>
        <v>21.929298981426005</v>
      </c>
      <c r="G13" s="450">
        <f>+'GVA-productivity2'!L55</f>
        <v>19.523562920766445</v>
      </c>
      <c r="H13" s="3"/>
      <c r="I13" s="3"/>
      <c r="J13" s="3"/>
      <c r="K13" s="7"/>
      <c r="L13" s="3"/>
      <c r="M13" s="3"/>
      <c r="N13" s="3"/>
      <c r="O13" s="3"/>
      <c r="P13" s="3"/>
    </row>
    <row r="14" spans="1:16" x14ac:dyDescent="0.25">
      <c r="A14" s="79" t="s">
        <v>232</v>
      </c>
      <c r="B14" s="453">
        <f t="shared" si="0"/>
        <v>0</v>
      </c>
      <c r="C14" s="454">
        <f>+'GVA-productivity2'!L70</f>
        <v>1</v>
      </c>
      <c r="D14" s="455">
        <f>+'GVA-productivity2'!E57</f>
        <v>1669</v>
      </c>
      <c r="E14" s="455">
        <f>+'GVA-productivity2'!F57</f>
        <v>1931</v>
      </c>
      <c r="F14" s="454">
        <f>+'GVA-productivity2'!K57</f>
        <v>100</v>
      </c>
      <c r="G14" s="454">
        <f>+'GVA-productivity2'!L57</f>
        <v>100</v>
      </c>
      <c r="H14" s="10"/>
      <c r="I14" s="10"/>
      <c r="J14" s="10"/>
      <c r="K14" s="18"/>
      <c r="L14" s="10"/>
      <c r="M14" s="10"/>
      <c r="N14" s="10"/>
      <c r="O14" s="10"/>
      <c r="P14" s="10"/>
    </row>
    <row r="15" spans="1:16" x14ac:dyDescent="0.25">
      <c r="A15" s="80" t="s">
        <v>27</v>
      </c>
      <c r="B15" s="456"/>
      <c r="C15" s="456"/>
      <c r="D15" s="457">
        <f>SUM(D7:D13)</f>
        <v>1669</v>
      </c>
      <c r="E15" s="457">
        <f>SUM(E7:E13)</f>
        <v>1931</v>
      </c>
      <c r="F15" s="101">
        <f>SUM(F7:F13)</f>
        <v>100</v>
      </c>
      <c r="G15" s="101">
        <f>SUM(G7:G13)</f>
        <v>100</v>
      </c>
      <c r="H15" s="20"/>
      <c r="I15" s="20"/>
      <c r="J15" s="20"/>
      <c r="K15" s="84"/>
      <c r="L15" s="20"/>
      <c r="M15" s="20"/>
      <c r="N15" s="20"/>
      <c r="O15" s="20"/>
      <c r="P15" s="20"/>
    </row>
    <row r="16" spans="1:16" x14ac:dyDescent="0.25">
      <c r="A16" s="80"/>
      <c r="B16" s="81"/>
      <c r="C16" s="81"/>
      <c r="D16" s="82"/>
      <c r="E16" s="82"/>
      <c r="F16" s="83"/>
      <c r="G16" s="83"/>
      <c r="H16" s="20"/>
      <c r="I16" s="20"/>
      <c r="J16" s="20"/>
      <c r="K16" s="84"/>
      <c r="L16" s="20"/>
      <c r="M16" s="20"/>
      <c r="N16" s="20"/>
      <c r="O16" s="20"/>
      <c r="P16" s="20"/>
    </row>
    <row r="17" spans="1:16" x14ac:dyDescent="0.25">
      <c r="A17" s="80"/>
      <c r="B17" s="81"/>
      <c r="C17" s="81"/>
      <c r="D17" s="82"/>
      <c r="E17" s="82"/>
      <c r="F17" s="83"/>
      <c r="G17" s="83"/>
      <c r="H17" s="20"/>
      <c r="I17" s="20"/>
      <c r="J17" s="20"/>
      <c r="K17" s="84"/>
      <c r="L17" s="20"/>
      <c r="M17" s="20"/>
      <c r="N17" s="20"/>
      <c r="O17" s="20"/>
      <c r="P17" s="20"/>
    </row>
    <row r="18" spans="1:16" x14ac:dyDescent="0.25">
      <c r="A18" s="80"/>
      <c r="B18" s="81"/>
      <c r="C18" s="81"/>
      <c r="D18" s="82"/>
      <c r="E18" s="82"/>
      <c r="F18" s="83"/>
      <c r="G18" s="83"/>
      <c r="H18" s="20"/>
      <c r="I18" s="20"/>
      <c r="J18" s="20"/>
      <c r="K18" s="84"/>
      <c r="L18" s="20"/>
      <c r="M18" s="20"/>
      <c r="N18" s="20"/>
      <c r="O18" s="20"/>
      <c r="P18" s="20"/>
    </row>
    <row r="19" spans="1:16" x14ac:dyDescent="0.25">
      <c r="A19" s="80"/>
      <c r="B19" s="81"/>
      <c r="C19" s="81"/>
      <c r="D19" s="82"/>
      <c r="E19" s="82"/>
      <c r="F19" s="83"/>
      <c r="G19" s="83"/>
      <c r="H19" s="20"/>
      <c r="I19" s="20"/>
      <c r="J19" s="20"/>
      <c r="K19" s="84"/>
      <c r="L19" s="20"/>
      <c r="M19" s="20"/>
      <c r="N19" s="20"/>
      <c r="O19" s="20"/>
      <c r="P19" s="20"/>
    </row>
    <row r="20" spans="1:16" x14ac:dyDescent="0.25">
      <c r="A20" s="80"/>
      <c r="B20" s="81"/>
      <c r="C20" s="81"/>
      <c r="D20" s="82"/>
      <c r="E20" s="82"/>
      <c r="F20" s="83"/>
      <c r="G20" s="83"/>
      <c r="H20" s="20"/>
      <c r="I20" s="20"/>
      <c r="J20" s="20"/>
      <c r="K20" s="84"/>
      <c r="L20" s="20"/>
      <c r="M20" s="20"/>
      <c r="N20" s="20"/>
      <c r="O20" s="20"/>
      <c r="P20" s="20"/>
    </row>
    <row r="21" spans="1:16" x14ac:dyDescent="0.25">
      <c r="A21" s="3"/>
      <c r="B21" s="85"/>
      <c r="C21" s="3"/>
      <c r="D21" s="86"/>
      <c r="E21" s="3"/>
      <c r="F21" s="3"/>
      <c r="G21" s="3"/>
      <c r="H21" s="3"/>
      <c r="I21" s="3"/>
      <c r="J21" s="3"/>
      <c r="K21" s="7"/>
      <c r="L21" s="3"/>
      <c r="M21" s="3"/>
      <c r="N21" s="3"/>
      <c r="O21" s="3"/>
      <c r="P21" s="3"/>
    </row>
    <row r="22" spans="1:16" ht="30.6" x14ac:dyDescent="0.25">
      <c r="A22" s="445" t="s">
        <v>223</v>
      </c>
      <c r="B22" s="70" t="s">
        <v>228</v>
      </c>
      <c r="C22" s="266" t="s">
        <v>22</v>
      </c>
      <c r="D22" s="458" t="s">
        <v>229</v>
      </c>
      <c r="E22" s="459"/>
      <c r="F22" s="458" t="s">
        <v>230</v>
      </c>
      <c r="G22" s="459"/>
      <c r="H22" s="3"/>
      <c r="I22" s="3"/>
      <c r="J22" s="3"/>
      <c r="K22" s="7"/>
      <c r="L22" s="3"/>
      <c r="M22" s="3"/>
      <c r="N22" s="3"/>
      <c r="O22" s="3"/>
      <c r="P22" s="3"/>
    </row>
    <row r="23" spans="1:16" ht="12" customHeight="1" x14ac:dyDescent="0.25">
      <c r="A23" s="446"/>
      <c r="B23" s="74" t="s">
        <v>223</v>
      </c>
      <c r="C23" s="74">
        <v>2005</v>
      </c>
      <c r="D23" s="75">
        <v>2000</v>
      </c>
      <c r="E23" s="75">
        <v>2005</v>
      </c>
      <c r="F23" s="75">
        <v>2000</v>
      </c>
      <c r="G23" s="75">
        <v>2005</v>
      </c>
      <c r="H23" s="3"/>
      <c r="I23" s="3"/>
      <c r="J23" s="3"/>
      <c r="K23" s="7"/>
      <c r="L23" s="3"/>
      <c r="M23" s="3"/>
      <c r="N23" s="3"/>
      <c r="O23" s="3"/>
      <c r="P23" s="3"/>
    </row>
    <row r="24" spans="1:16" x14ac:dyDescent="0.25">
      <c r="A24" s="448" t="s">
        <v>3</v>
      </c>
      <c r="B24" s="449">
        <f t="shared" ref="B24:B31" si="1">+G24-F24</f>
        <v>-6.0819916608944595</v>
      </c>
      <c r="C24" s="450">
        <f>+'GVA-productivity2'!M62</f>
        <v>0.8130579799923856</v>
      </c>
      <c r="D24" s="451">
        <f>+'GVA-productivity2'!F49</f>
        <v>861</v>
      </c>
      <c r="E24" s="451">
        <f>+'GVA-productivity2'!G49</f>
        <v>794</v>
      </c>
      <c r="F24" s="450">
        <f>+'GVA-productivity2'!L49</f>
        <v>44.588296219575355</v>
      </c>
      <c r="G24" s="450">
        <f>+'GVA-productivity2'!M49</f>
        <v>38.506304558680895</v>
      </c>
      <c r="H24" s="3"/>
      <c r="I24" s="3"/>
      <c r="J24" s="3"/>
      <c r="K24" s="7"/>
      <c r="L24" s="3"/>
      <c r="M24" s="3"/>
      <c r="N24" s="3"/>
      <c r="O24" s="3"/>
      <c r="P24" s="3"/>
    </row>
    <row r="25" spans="1:16" x14ac:dyDescent="0.25">
      <c r="A25" s="448" t="s">
        <v>231</v>
      </c>
      <c r="B25" s="449">
        <f t="shared" si="1"/>
        <v>-0.1028449499990205</v>
      </c>
      <c r="C25" s="450">
        <f>+'GVA-productivity2'!M63</f>
        <v>2.2167632792074956</v>
      </c>
      <c r="D25" s="451">
        <f>+'GVA-productivity2'!F50</f>
        <v>46</v>
      </c>
      <c r="E25" s="451">
        <f>+'GVA-productivity2'!G50</f>
        <v>47</v>
      </c>
      <c r="F25" s="450">
        <f>+'GVA-productivity2'!L50</f>
        <v>2.3821853961677886</v>
      </c>
      <c r="G25" s="450">
        <f>+'GVA-productivity2'!M50</f>
        <v>2.2793404461687681</v>
      </c>
      <c r="H25" s="3"/>
      <c r="I25" s="3"/>
      <c r="J25" s="3"/>
      <c r="K25" s="7"/>
      <c r="L25" s="3"/>
      <c r="M25" s="3"/>
      <c r="N25" s="3"/>
      <c r="O25" s="3"/>
      <c r="P25" s="3"/>
    </row>
    <row r="26" spans="1:16" x14ac:dyDescent="0.25">
      <c r="A26" s="448" t="s">
        <v>204</v>
      </c>
      <c r="B26" s="449">
        <f t="shared" si="1"/>
        <v>-1.2095018185599091</v>
      </c>
      <c r="C26" s="450">
        <f>+'GVA-productivity2'!M64</f>
        <v>1.7778613593236301</v>
      </c>
      <c r="D26" s="451">
        <f>+'GVA-productivity2'!F51</f>
        <v>176</v>
      </c>
      <c r="E26" s="451">
        <f>+'GVA-productivity2'!G51</f>
        <v>163</v>
      </c>
      <c r="F26" s="450">
        <f>+'GVA-productivity2'!L51</f>
        <v>9.1144484722941481</v>
      </c>
      <c r="G26" s="450">
        <f>+'GVA-productivity2'!M51</f>
        <v>7.904946653734239</v>
      </c>
      <c r="H26" s="3"/>
      <c r="I26" s="3"/>
      <c r="J26" s="3"/>
      <c r="K26" s="7"/>
      <c r="L26" s="3"/>
      <c r="M26" s="3"/>
      <c r="N26" s="3"/>
      <c r="O26" s="3"/>
      <c r="P26" s="3"/>
    </row>
    <row r="27" spans="1:16" x14ac:dyDescent="0.25">
      <c r="A27" s="448" t="s">
        <v>205</v>
      </c>
      <c r="B27" s="449">
        <f t="shared" si="1"/>
        <v>2.1895300575981951</v>
      </c>
      <c r="C27" s="450">
        <f>+'GVA-productivity2'!M65</f>
        <v>0.40029582927287805</v>
      </c>
      <c r="D27" s="451">
        <f>+'GVA-productivity2'!F52</f>
        <v>101</v>
      </c>
      <c r="E27" s="451">
        <f>+'GVA-productivity2'!G52</f>
        <v>153</v>
      </c>
      <c r="F27" s="450">
        <f>+'GVA-productivity2'!L52</f>
        <v>5.2304505437597095</v>
      </c>
      <c r="G27" s="450">
        <f>+'GVA-productivity2'!M52</f>
        <v>7.4199806013579046</v>
      </c>
      <c r="H27" s="3"/>
      <c r="I27" s="3"/>
      <c r="J27" s="3"/>
      <c r="K27" s="7"/>
      <c r="L27" s="3"/>
      <c r="M27" s="3"/>
      <c r="N27" s="3"/>
      <c r="O27" s="3"/>
      <c r="P27" s="3"/>
    </row>
    <row r="28" spans="1:16" x14ac:dyDescent="0.25">
      <c r="A28" s="448" t="s">
        <v>206</v>
      </c>
      <c r="B28" s="449">
        <f t="shared" si="1"/>
        <v>2.4283463285483027</v>
      </c>
      <c r="C28" s="450">
        <f>+'GVA-productivity2'!M66</f>
        <v>1.2463626191742279</v>
      </c>
      <c r="D28" s="451">
        <f>+'GVA-productivity2'!F53</f>
        <v>279</v>
      </c>
      <c r="E28" s="451">
        <f>+'GVA-productivity2'!G53</f>
        <v>348</v>
      </c>
      <c r="F28" s="450">
        <f>+'GVA-productivity2'!L53</f>
        <v>14.448472294148109</v>
      </c>
      <c r="G28" s="450">
        <f>+'GVA-productivity2'!M53</f>
        <v>16.876818622696412</v>
      </c>
      <c r="H28" s="3"/>
      <c r="I28" s="3"/>
      <c r="J28" s="3"/>
      <c r="K28" s="7"/>
      <c r="L28" s="3"/>
      <c r="M28" s="3"/>
      <c r="N28" s="3"/>
      <c r="O28" s="3"/>
      <c r="P28" s="3"/>
    </row>
    <row r="29" spans="1:16" x14ac:dyDescent="0.25">
      <c r="A29" s="452" t="s">
        <v>207</v>
      </c>
      <c r="B29" s="449">
        <f t="shared" si="1"/>
        <v>0.86452544903938566</v>
      </c>
      <c r="C29" s="450">
        <f>+'GVA-productivity2'!M67</f>
        <v>1.3681526475219778</v>
      </c>
      <c r="D29" s="451">
        <f>+'GVA-productivity2'!F54</f>
        <v>91</v>
      </c>
      <c r="E29" s="451">
        <f>+'GVA-productivity2'!G54</f>
        <v>115</v>
      </c>
      <c r="F29" s="450">
        <f>+'GVA-productivity2'!L54</f>
        <v>4.7125841532884518</v>
      </c>
      <c r="G29" s="450">
        <f>+'GVA-productivity2'!M54</f>
        <v>5.5771096023278375</v>
      </c>
      <c r="H29" s="3"/>
      <c r="I29" s="3"/>
      <c r="J29" s="3"/>
      <c r="K29" s="7"/>
      <c r="L29" s="3"/>
      <c r="M29" s="3"/>
      <c r="N29" s="3"/>
      <c r="O29" s="3"/>
      <c r="P29" s="3"/>
    </row>
    <row r="30" spans="1:16" x14ac:dyDescent="0.25">
      <c r="A30" s="448" t="s">
        <v>208</v>
      </c>
      <c r="B30" s="449">
        <f t="shared" si="1"/>
        <v>1.9119365942675053</v>
      </c>
      <c r="C30" s="450">
        <f>+'GVA-productivity2'!M68</f>
        <v>0.83741104157722335</v>
      </c>
      <c r="D30" s="451">
        <f>+'GVA-productivity2'!F55</f>
        <v>377</v>
      </c>
      <c r="E30" s="451">
        <f>+'GVA-productivity2'!G55</f>
        <v>442</v>
      </c>
      <c r="F30" s="450">
        <f>+'GVA-productivity2'!L55</f>
        <v>19.523562920766445</v>
      </c>
      <c r="G30" s="450">
        <f>+'GVA-productivity2'!M55</f>
        <v>21.43549951503395</v>
      </c>
      <c r="H30" s="3"/>
      <c r="I30" s="3"/>
      <c r="J30" s="3"/>
      <c r="K30" s="7"/>
      <c r="L30" s="3"/>
      <c r="M30" s="3"/>
      <c r="N30" s="3"/>
      <c r="O30" s="3"/>
      <c r="P30" s="3"/>
    </row>
    <row r="31" spans="1:16" x14ac:dyDescent="0.25">
      <c r="A31" s="79" t="s">
        <v>232</v>
      </c>
      <c r="B31" s="453">
        <f t="shared" si="1"/>
        <v>0</v>
      </c>
      <c r="C31" s="454">
        <f>+'GVA-productivity2'!M70</f>
        <v>1</v>
      </c>
      <c r="D31" s="455">
        <f>+'GVA-productivity2'!F57</f>
        <v>1931</v>
      </c>
      <c r="E31" s="455">
        <f>+'GVA-productivity2'!G57</f>
        <v>2062</v>
      </c>
      <c r="F31" s="454">
        <f>+'GVA-productivity2'!L57</f>
        <v>100</v>
      </c>
      <c r="G31" s="454">
        <f>+'GVA-productivity2'!M57</f>
        <v>100</v>
      </c>
      <c r="H31" s="3"/>
      <c r="I31" s="3"/>
      <c r="J31" s="3"/>
      <c r="K31" s="7"/>
      <c r="L31" s="3"/>
      <c r="M31" s="3"/>
      <c r="N31" s="3"/>
      <c r="O31" s="3"/>
      <c r="P31" s="3"/>
    </row>
    <row r="32" spans="1:16" x14ac:dyDescent="0.25">
      <c r="A32" s="80" t="s">
        <v>27</v>
      </c>
      <c r="B32" s="456"/>
      <c r="C32" s="456"/>
      <c r="D32" s="457">
        <f>SUM(D24:D30)</f>
        <v>1931</v>
      </c>
      <c r="E32" s="457">
        <f>SUM(E24:E30)</f>
        <v>2062</v>
      </c>
      <c r="F32" s="101">
        <f>SUM(F24:F30)</f>
        <v>100</v>
      </c>
      <c r="G32" s="101">
        <f>SUM(G24:G30)</f>
        <v>100</v>
      </c>
      <c r="H32" s="3"/>
      <c r="I32" s="3"/>
      <c r="J32" s="3"/>
      <c r="K32" s="7"/>
      <c r="L32" s="3"/>
      <c r="M32" s="3"/>
      <c r="N32" s="3"/>
      <c r="O32" s="3"/>
      <c r="P32" s="3"/>
    </row>
    <row r="33" spans="1:16" x14ac:dyDescent="0.25">
      <c r="A33" s="80"/>
      <c r="B33" s="87"/>
      <c r="C33" s="81"/>
      <c r="D33" s="82"/>
      <c r="E33" s="82"/>
      <c r="F33" s="88"/>
      <c r="G33" s="88"/>
      <c r="H33" s="3"/>
      <c r="I33" s="3"/>
      <c r="J33" s="3"/>
      <c r="K33" s="7"/>
      <c r="L33" s="3"/>
      <c r="M33" s="3"/>
      <c r="N33" s="3"/>
      <c r="O33" s="3"/>
      <c r="P33" s="3"/>
    </row>
    <row r="34" spans="1:16" x14ac:dyDescent="0.25">
      <c r="A34" s="80"/>
      <c r="B34" s="87"/>
      <c r="C34" s="81"/>
      <c r="D34" s="82"/>
      <c r="E34" s="82"/>
      <c r="F34" s="88"/>
      <c r="G34" s="88"/>
      <c r="H34" s="3"/>
      <c r="I34" s="3"/>
      <c r="J34" s="3"/>
      <c r="K34" s="7"/>
      <c r="L34" s="3"/>
      <c r="M34" s="3"/>
      <c r="N34" s="3"/>
      <c r="O34" s="3"/>
      <c r="P34" s="3"/>
    </row>
    <row r="35" spans="1:16" x14ac:dyDescent="0.25">
      <c r="A35" s="80"/>
      <c r="B35" s="87"/>
      <c r="C35" s="81"/>
      <c r="D35" s="82"/>
      <c r="E35" s="82"/>
      <c r="F35" s="88"/>
      <c r="G35" s="88"/>
      <c r="H35" s="3"/>
      <c r="I35" s="3"/>
      <c r="J35" s="3"/>
      <c r="K35" s="7"/>
      <c r="L35" s="3"/>
      <c r="M35" s="3"/>
      <c r="N35" s="3"/>
      <c r="O35" s="3"/>
      <c r="P35" s="3"/>
    </row>
    <row r="36" spans="1:16" x14ac:dyDescent="0.25">
      <c r="A36" s="80"/>
      <c r="B36" s="87"/>
      <c r="C36" s="81"/>
      <c r="D36" s="82"/>
      <c r="E36" s="82"/>
      <c r="F36" s="88"/>
      <c r="G36" s="88"/>
      <c r="H36" s="3"/>
      <c r="I36" s="3"/>
      <c r="J36" s="3"/>
      <c r="K36" s="7"/>
      <c r="L36" s="3"/>
      <c r="M36" s="3"/>
      <c r="N36" s="3"/>
      <c r="O36" s="3"/>
      <c r="P36" s="3"/>
    </row>
    <row r="37" spans="1:16" x14ac:dyDescent="0.25">
      <c r="A37" s="80"/>
      <c r="B37" s="87"/>
      <c r="C37" s="81"/>
      <c r="D37" s="82"/>
      <c r="E37" s="82"/>
      <c r="F37" s="88"/>
      <c r="G37" s="88"/>
      <c r="H37" s="3"/>
      <c r="I37" s="3"/>
      <c r="J37" s="3"/>
      <c r="K37" s="7"/>
      <c r="L37" s="3"/>
      <c r="M37" s="3"/>
      <c r="N37" s="3"/>
      <c r="O37" s="3"/>
      <c r="P37" s="3"/>
    </row>
    <row r="38" spans="1:16" x14ac:dyDescent="0.25">
      <c r="A38" s="3"/>
      <c r="B38" s="85"/>
      <c r="C38" s="3"/>
      <c r="D38" s="3"/>
      <c r="E38" s="3"/>
      <c r="F38" s="3"/>
      <c r="G38" s="3"/>
      <c r="H38" s="3"/>
      <c r="I38" s="3"/>
      <c r="J38" s="3"/>
      <c r="K38" s="7"/>
      <c r="L38" s="3"/>
      <c r="M38" s="3"/>
      <c r="N38" s="3"/>
      <c r="O38" s="3"/>
      <c r="P38" s="3"/>
    </row>
    <row r="39" spans="1:16" ht="30.6" x14ac:dyDescent="0.25">
      <c r="A39" s="445" t="s">
        <v>224</v>
      </c>
      <c r="B39" s="70" t="s">
        <v>228</v>
      </c>
      <c r="C39" s="460" t="s">
        <v>22</v>
      </c>
      <c r="D39" s="297" t="s">
        <v>229</v>
      </c>
      <c r="E39" s="298"/>
      <c r="F39" s="297" t="s">
        <v>230</v>
      </c>
      <c r="G39" s="298"/>
      <c r="H39" s="20"/>
      <c r="I39" s="20"/>
      <c r="J39" s="20"/>
      <c r="K39" s="84"/>
      <c r="L39" s="20"/>
      <c r="M39" s="20"/>
      <c r="N39" s="20"/>
      <c r="O39" s="20"/>
      <c r="P39" s="20"/>
    </row>
    <row r="40" spans="1:16" ht="12" customHeight="1" x14ac:dyDescent="0.25">
      <c r="A40" s="446"/>
      <c r="B40" s="461" t="s">
        <v>224</v>
      </c>
      <c r="C40" s="91">
        <v>2010</v>
      </c>
      <c r="D40" s="462">
        <v>2005</v>
      </c>
      <c r="E40" s="462">
        <v>2010</v>
      </c>
      <c r="F40" s="462">
        <v>2005</v>
      </c>
      <c r="G40" s="462">
        <v>2010</v>
      </c>
      <c r="H40" s="3"/>
      <c r="I40" s="3"/>
      <c r="J40" s="3"/>
      <c r="K40" s="7"/>
      <c r="L40" s="3"/>
      <c r="M40" s="3"/>
      <c r="N40" s="3"/>
      <c r="O40" s="3"/>
      <c r="P40" s="3"/>
    </row>
    <row r="41" spans="1:16" x14ac:dyDescent="0.25">
      <c r="A41" s="448" t="s">
        <v>3</v>
      </c>
      <c r="B41" s="449">
        <f t="shared" ref="B41:B48" si="2">+G41-F41</f>
        <v>-7.9888344127277762</v>
      </c>
      <c r="C41" s="450">
        <f>+'GVA-productivity2'!N62</f>
        <v>0.88307598069869531</v>
      </c>
      <c r="D41" s="451">
        <f>+'GVA-productivity2'!G49</f>
        <v>794</v>
      </c>
      <c r="E41" s="451">
        <f>+'GVA-productivity2'!H49</f>
        <v>690</v>
      </c>
      <c r="F41" s="450">
        <f>+'GVA-productivity2'!M49</f>
        <v>38.506304558680895</v>
      </c>
      <c r="G41" s="450">
        <f>+'GVA-productivity2'!N49</f>
        <v>30.517470145953119</v>
      </c>
      <c r="H41" s="3"/>
      <c r="I41" s="3"/>
      <c r="J41" s="3"/>
      <c r="K41" s="7"/>
      <c r="L41" s="3"/>
      <c r="M41" s="3"/>
      <c r="N41" s="3"/>
      <c r="O41" s="3"/>
      <c r="P41" s="3"/>
    </row>
    <row r="42" spans="1:16" x14ac:dyDescent="0.25">
      <c r="A42" s="448" t="s">
        <v>231</v>
      </c>
      <c r="B42" s="449">
        <f t="shared" si="2"/>
        <v>0.19743973958974603</v>
      </c>
      <c r="C42" s="450">
        <f>+'GVA-productivity2'!N63</f>
        <v>1.7557692355504204</v>
      </c>
      <c r="D42" s="451">
        <f>+'GVA-productivity2'!G50</f>
        <v>47</v>
      </c>
      <c r="E42" s="451">
        <f>+'GVA-productivity2'!H50</f>
        <v>56</v>
      </c>
      <c r="F42" s="450">
        <f>+'GVA-productivity2'!M50</f>
        <v>2.2793404461687681</v>
      </c>
      <c r="G42" s="450">
        <f>+'GVA-productivity2'!N50</f>
        <v>2.4767801857585141</v>
      </c>
      <c r="H42" s="3"/>
      <c r="I42" s="3"/>
      <c r="J42" s="3"/>
      <c r="K42" s="7"/>
      <c r="L42" s="3"/>
      <c r="M42" s="3"/>
      <c r="N42" s="3"/>
      <c r="O42" s="3"/>
      <c r="P42" s="3"/>
    </row>
    <row r="43" spans="1:16" x14ac:dyDescent="0.25">
      <c r="A43" s="448" t="s">
        <v>204</v>
      </c>
      <c r="B43" s="449">
        <f t="shared" si="2"/>
        <v>1.7810330012856639</v>
      </c>
      <c r="C43" s="450">
        <f>+'GVA-productivity2'!N64</f>
        <v>1.2876843519321211</v>
      </c>
      <c r="D43" s="451">
        <f>+'GVA-productivity2'!G51</f>
        <v>163</v>
      </c>
      <c r="E43" s="451">
        <f>+'GVA-productivity2'!H51</f>
        <v>219</v>
      </c>
      <c r="F43" s="450">
        <f>+'GVA-productivity2'!M51</f>
        <v>7.904946653734239</v>
      </c>
      <c r="G43" s="450">
        <f>+'GVA-productivity2'!N51</f>
        <v>9.6859796550199029</v>
      </c>
      <c r="H43" s="3"/>
      <c r="I43" s="3"/>
      <c r="J43" s="3"/>
      <c r="K43" s="7"/>
      <c r="L43" s="3"/>
      <c r="M43" s="3"/>
      <c r="N43" s="3"/>
      <c r="O43" s="3"/>
      <c r="P43" s="3"/>
    </row>
    <row r="44" spans="1:16" x14ac:dyDescent="0.25">
      <c r="A44" s="448" t="s">
        <v>205</v>
      </c>
      <c r="B44" s="449">
        <f t="shared" si="2"/>
        <v>3.460160928938425</v>
      </c>
      <c r="C44" s="450">
        <f>+'GVA-productivity2'!N65</f>
        <v>0.37679262957661797</v>
      </c>
      <c r="D44" s="451">
        <f>+'GVA-productivity2'!G52</f>
        <v>153</v>
      </c>
      <c r="E44" s="451">
        <f>+'GVA-productivity2'!H52</f>
        <v>246</v>
      </c>
      <c r="F44" s="450">
        <f>+'GVA-productivity2'!M52</f>
        <v>7.4199806013579046</v>
      </c>
      <c r="G44" s="450">
        <f>+'GVA-productivity2'!N52</f>
        <v>10.88014153029633</v>
      </c>
      <c r="H44" s="3"/>
      <c r="I44" s="3"/>
      <c r="J44" s="3"/>
      <c r="K44" s="7"/>
      <c r="L44" s="3"/>
      <c r="M44" s="3"/>
      <c r="N44" s="3"/>
      <c r="O44" s="3"/>
      <c r="P44" s="3"/>
    </row>
    <row r="45" spans="1:16" x14ac:dyDescent="0.25">
      <c r="A45" s="448" t="s">
        <v>206</v>
      </c>
      <c r="B45" s="449">
        <f t="shared" si="2"/>
        <v>1.2125223768613047</v>
      </c>
      <c r="C45" s="450">
        <f>+'GVA-productivity2'!N66</f>
        <v>1.2515992974566401</v>
      </c>
      <c r="D45" s="451">
        <f>+'GVA-productivity2'!G53</f>
        <v>348</v>
      </c>
      <c r="E45" s="451">
        <f>+'GVA-productivity2'!H53</f>
        <v>409</v>
      </c>
      <c r="F45" s="450">
        <f>+'GVA-productivity2'!M53</f>
        <v>16.876818622696412</v>
      </c>
      <c r="G45" s="450">
        <f>+'GVA-productivity2'!N53</f>
        <v>18.089340999557717</v>
      </c>
      <c r="H45" s="3"/>
      <c r="I45" s="3"/>
      <c r="J45" s="3"/>
      <c r="K45" s="7"/>
      <c r="L45" s="3"/>
      <c r="M45" s="3"/>
      <c r="N45" s="3"/>
      <c r="O45" s="3"/>
      <c r="P45" s="3"/>
    </row>
    <row r="46" spans="1:16" x14ac:dyDescent="0.25">
      <c r="A46" s="452" t="s">
        <v>207</v>
      </c>
      <c r="B46" s="449">
        <f t="shared" si="2"/>
        <v>1.0128948204939228</v>
      </c>
      <c r="C46" s="450">
        <f>+'GVA-productivity2'!N67</f>
        <v>2.0884399923315282</v>
      </c>
      <c r="D46" s="451">
        <f>+'GVA-productivity2'!G54</f>
        <v>115</v>
      </c>
      <c r="E46" s="451">
        <f>+'GVA-productivity2'!H54</f>
        <v>149</v>
      </c>
      <c r="F46" s="450">
        <f>+'GVA-productivity2'!M54</f>
        <v>5.5771096023278375</v>
      </c>
      <c r="G46" s="450">
        <f>+'GVA-productivity2'!N54</f>
        <v>6.5900044228217602</v>
      </c>
      <c r="H46" s="3"/>
      <c r="I46" s="3"/>
      <c r="J46" s="3"/>
      <c r="K46" s="7"/>
      <c r="L46" s="3"/>
      <c r="M46" s="3"/>
      <c r="N46" s="3"/>
      <c r="O46" s="3"/>
      <c r="P46" s="3"/>
    </row>
    <row r="47" spans="1:16" x14ac:dyDescent="0.25">
      <c r="A47" s="448" t="s">
        <v>208</v>
      </c>
      <c r="B47" s="449">
        <f t="shared" si="2"/>
        <v>0.32478354555870936</v>
      </c>
      <c r="C47" s="450">
        <f>+'GVA-productivity2'!N68</f>
        <v>0.72272147288807009</v>
      </c>
      <c r="D47" s="451">
        <f>+'GVA-productivity2'!G55</f>
        <v>442</v>
      </c>
      <c r="E47" s="451">
        <f>+'GVA-productivity2'!H55</f>
        <v>492</v>
      </c>
      <c r="F47" s="450">
        <f>+'GVA-productivity2'!M55</f>
        <v>21.43549951503395</v>
      </c>
      <c r="G47" s="450">
        <f>+'GVA-productivity2'!N55</f>
        <v>21.760283060592659</v>
      </c>
      <c r="H47" s="3"/>
      <c r="I47" s="3"/>
      <c r="J47" s="3"/>
      <c r="K47" s="7"/>
      <c r="L47" s="3"/>
      <c r="M47" s="3"/>
      <c r="N47" s="3"/>
      <c r="O47" s="3"/>
      <c r="P47" s="3"/>
    </row>
    <row r="48" spans="1:16" x14ac:dyDescent="0.25">
      <c r="A48" s="79" t="s">
        <v>232</v>
      </c>
      <c r="B48" s="453">
        <f t="shared" si="2"/>
        <v>0</v>
      </c>
      <c r="C48" s="454">
        <f>+'GVA-productivity2'!N70</f>
        <v>1</v>
      </c>
      <c r="D48" s="455">
        <f>+'GVA-productivity2'!G57</f>
        <v>2062</v>
      </c>
      <c r="E48" s="455">
        <f>+'GVA-productivity2'!H57</f>
        <v>2261</v>
      </c>
      <c r="F48" s="454">
        <f>+'GVA-productivity2'!M57</f>
        <v>100</v>
      </c>
      <c r="G48" s="454">
        <f>+'GVA-productivity2'!N57</f>
        <v>100</v>
      </c>
      <c r="H48" s="3"/>
      <c r="I48" s="3"/>
      <c r="J48" s="3"/>
      <c r="K48" s="7"/>
      <c r="L48" s="3"/>
      <c r="M48" s="3"/>
      <c r="N48" s="3"/>
      <c r="O48" s="3"/>
      <c r="P48" s="3"/>
    </row>
    <row r="49" spans="1:16" x14ac:dyDescent="0.25">
      <c r="A49" s="80" t="s">
        <v>27</v>
      </c>
      <c r="B49" s="456"/>
      <c r="C49" s="456"/>
      <c r="D49" s="457">
        <f>SUM(D41:D47)</f>
        <v>2062</v>
      </c>
      <c r="E49" s="457">
        <f>SUM(E41:E47)</f>
        <v>2261</v>
      </c>
      <c r="F49" s="101">
        <f>SUM(F41:F47)</f>
        <v>100</v>
      </c>
      <c r="G49" s="101">
        <f>SUM(G41:G47)</f>
        <v>100</v>
      </c>
      <c r="H49" s="3"/>
      <c r="I49" s="3"/>
      <c r="J49" s="3"/>
      <c r="K49" s="7"/>
      <c r="L49" s="3"/>
      <c r="M49" s="3"/>
      <c r="N49" s="3"/>
      <c r="O49" s="3"/>
      <c r="P49" s="3"/>
    </row>
    <row r="56" spans="1:16" ht="40.799999999999997" x14ac:dyDescent="0.25">
      <c r="A56" s="445" t="s">
        <v>225</v>
      </c>
      <c r="B56" s="463" t="s">
        <v>21</v>
      </c>
      <c r="C56" s="460" t="s">
        <v>22</v>
      </c>
      <c r="D56" s="297" t="s">
        <v>229</v>
      </c>
      <c r="E56" s="298"/>
      <c r="F56" s="297" t="s">
        <v>230</v>
      </c>
      <c r="G56" s="298"/>
    </row>
    <row r="57" spans="1:16" ht="12" customHeight="1" x14ac:dyDescent="0.25">
      <c r="A57" s="446"/>
      <c r="B57" s="461" t="s">
        <v>225</v>
      </c>
      <c r="C57" s="91">
        <v>2013</v>
      </c>
      <c r="D57" s="462">
        <v>2010</v>
      </c>
      <c r="E57" s="462">
        <v>2013</v>
      </c>
      <c r="F57" s="462">
        <v>2010</v>
      </c>
      <c r="G57" s="462">
        <v>2013</v>
      </c>
    </row>
    <row r="58" spans="1:16" x14ac:dyDescent="0.25">
      <c r="A58" s="448" t="s">
        <v>3</v>
      </c>
      <c r="B58" s="449">
        <f t="shared" ref="B58:B65" si="3">+G58-F58</f>
        <v>1.1275696196391785</v>
      </c>
      <c r="C58" s="450">
        <f>+'GVA-productivity2'!O62</f>
        <v>0.76063244249809447</v>
      </c>
      <c r="D58" s="451">
        <f>+'GVA-productivity2'!H49</f>
        <v>690</v>
      </c>
      <c r="E58" s="451">
        <f>+'GVA-productivity2'!I49</f>
        <v>756</v>
      </c>
      <c r="F58" s="450">
        <f>+'GVA-productivity2'!N49</f>
        <v>30.517470145953119</v>
      </c>
      <c r="G58" s="450">
        <f>+'GVA-productivity2'!O49</f>
        <v>31.645039765592298</v>
      </c>
    </row>
    <row r="59" spans="1:16" x14ac:dyDescent="0.25">
      <c r="A59" s="448" t="s">
        <v>231</v>
      </c>
      <c r="B59" s="449">
        <f t="shared" si="3"/>
        <v>-4.8986129668099565E-2</v>
      </c>
      <c r="C59" s="450">
        <f>+'GVA-productivity2'!O63</f>
        <v>1.8646253440778051</v>
      </c>
      <c r="D59" s="451">
        <f>+'GVA-productivity2'!H50</f>
        <v>56</v>
      </c>
      <c r="E59" s="451">
        <f>+'GVA-productivity2'!I50</f>
        <v>58</v>
      </c>
      <c r="F59" s="450">
        <f>+'GVA-productivity2'!N50</f>
        <v>2.4767801857585141</v>
      </c>
      <c r="G59" s="450">
        <f>+'GVA-productivity2'!O50</f>
        <v>2.4277940560904145</v>
      </c>
    </row>
    <row r="60" spans="1:16" x14ac:dyDescent="0.25">
      <c r="A60" s="448" t="s">
        <v>204</v>
      </c>
      <c r="B60" s="449">
        <f t="shared" si="3"/>
        <v>-2.7374656324163036</v>
      </c>
      <c r="C60" s="450">
        <f>+'GVA-productivity2'!O64</f>
        <v>1.680249581488634</v>
      </c>
      <c r="D60" s="451">
        <f>+'GVA-productivity2'!H51</f>
        <v>219</v>
      </c>
      <c r="E60" s="451">
        <f>+'GVA-productivity2'!I51</f>
        <v>166</v>
      </c>
      <c r="F60" s="450">
        <f>+'GVA-productivity2'!N51</f>
        <v>9.6859796550199029</v>
      </c>
      <c r="G60" s="450">
        <f>+'GVA-productivity2'!O51</f>
        <v>6.9485140226035993</v>
      </c>
    </row>
    <row r="61" spans="1:16" x14ac:dyDescent="0.25">
      <c r="A61" s="448" t="s">
        <v>205</v>
      </c>
      <c r="B61" s="449">
        <f t="shared" si="3"/>
        <v>-8.0643832514830649E-2</v>
      </c>
      <c r="C61" s="450">
        <f>+'GVA-productivity2'!O65</f>
        <v>0.47762347696507285</v>
      </c>
      <c r="D61" s="451">
        <f>+'GVA-productivity2'!H52</f>
        <v>246</v>
      </c>
      <c r="E61" s="451">
        <f>+'GVA-productivity2'!I52</f>
        <v>258</v>
      </c>
      <c r="F61" s="450">
        <f>+'GVA-productivity2'!N52</f>
        <v>10.88014153029633</v>
      </c>
      <c r="G61" s="450">
        <f>+'GVA-productivity2'!O52</f>
        <v>10.799497697781499</v>
      </c>
    </row>
    <row r="62" spans="1:16" x14ac:dyDescent="0.25">
      <c r="A62" s="448" t="s">
        <v>206</v>
      </c>
      <c r="B62" s="449">
        <f t="shared" si="3"/>
        <v>1.3330114491655998</v>
      </c>
      <c r="C62" s="450">
        <f>+'GVA-productivity2'!O66</f>
        <v>1.293485263085461</v>
      </c>
      <c r="D62" s="451">
        <f>+'GVA-productivity2'!H53</f>
        <v>409</v>
      </c>
      <c r="E62" s="451">
        <f>+'GVA-productivity2'!I53</f>
        <v>464</v>
      </c>
      <c r="F62" s="450">
        <f>+'GVA-productivity2'!N53</f>
        <v>18.089340999557717</v>
      </c>
      <c r="G62" s="450">
        <f>+'GVA-productivity2'!O53</f>
        <v>19.422352448723316</v>
      </c>
    </row>
    <row r="63" spans="1:16" x14ac:dyDescent="0.25">
      <c r="A63" s="452" t="s">
        <v>207</v>
      </c>
      <c r="B63" s="449">
        <f t="shared" si="3"/>
        <v>0.8189533000748499</v>
      </c>
      <c r="C63" s="450">
        <f>+'GVA-productivity2'!O67</f>
        <v>2.0667540922940111</v>
      </c>
      <c r="D63" s="451">
        <f>+'GVA-productivity2'!H54</f>
        <v>149</v>
      </c>
      <c r="E63" s="451">
        <f>+'GVA-productivity2'!I54</f>
        <v>177</v>
      </c>
      <c r="F63" s="450">
        <f>+'GVA-productivity2'!N54</f>
        <v>6.5900044228217602</v>
      </c>
      <c r="G63" s="450">
        <f>+'GVA-productivity2'!O54</f>
        <v>7.4089577228966101</v>
      </c>
    </row>
    <row r="64" spans="1:16" x14ac:dyDescent="0.25">
      <c r="A64" s="448" t="s">
        <v>208</v>
      </c>
      <c r="B64" s="449">
        <f t="shared" si="3"/>
        <v>-0.4124387742803961</v>
      </c>
      <c r="C64" s="450">
        <f>+'GVA-productivity2'!O68</f>
        <v>0.6621032931826113</v>
      </c>
      <c r="D64" s="451">
        <f>+'GVA-productivity2'!H55</f>
        <v>492</v>
      </c>
      <c r="E64" s="451">
        <f>+'GVA-productivity2'!I55</f>
        <v>510</v>
      </c>
      <c r="F64" s="450">
        <f>+'GVA-productivity2'!N55</f>
        <v>21.760283060592659</v>
      </c>
      <c r="G64" s="450">
        <f>+'GVA-productivity2'!O55</f>
        <v>21.347844286312263</v>
      </c>
    </row>
    <row r="65" spans="1:7" x14ac:dyDescent="0.25">
      <c r="A65" s="79" t="s">
        <v>232</v>
      </c>
      <c r="B65" s="453">
        <f t="shared" si="3"/>
        <v>0</v>
      </c>
      <c r="C65" s="454">
        <f>+'GVA-productivity2'!O70</f>
        <v>1</v>
      </c>
      <c r="D65" s="455">
        <f>+'GVA-productivity2'!H57</f>
        <v>2261</v>
      </c>
      <c r="E65" s="455">
        <f>+'GVA-productivity2'!I57</f>
        <v>2389</v>
      </c>
      <c r="F65" s="454">
        <f>+'GVA-productivity2'!N57</f>
        <v>100</v>
      </c>
      <c r="G65" s="454">
        <f>+'GVA-productivity2'!O57</f>
        <v>100</v>
      </c>
    </row>
    <row r="66" spans="1:7" x14ac:dyDescent="0.25">
      <c r="A66" s="80" t="s">
        <v>27</v>
      </c>
      <c r="B66" s="456"/>
      <c r="C66" s="456"/>
      <c r="D66" s="457">
        <f>SUM(D58:D64)</f>
        <v>2261</v>
      </c>
      <c r="E66" s="457">
        <f>SUM(E58:E64)</f>
        <v>2389</v>
      </c>
      <c r="F66" s="101">
        <f>SUM(F58:F64)</f>
        <v>100</v>
      </c>
      <c r="G66" s="101">
        <f>SUM(G58:G64)</f>
        <v>100</v>
      </c>
    </row>
  </sheetData>
  <mergeCells count="12">
    <mergeCell ref="A39:A40"/>
    <mergeCell ref="D39:E39"/>
    <mergeCell ref="F39:G39"/>
    <mergeCell ref="A56:A57"/>
    <mergeCell ref="D56:E56"/>
    <mergeCell ref="F56:G56"/>
    <mergeCell ref="A5:A6"/>
    <mergeCell ref="D5:E5"/>
    <mergeCell ref="F5:G5"/>
    <mergeCell ref="A22:A23"/>
    <mergeCell ref="D22:E22"/>
    <mergeCell ref="F22:G2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F49"/>
  <sheetViews>
    <sheetView showGridLines="0" workbookViewId="0">
      <selection activeCell="A2" sqref="A2"/>
    </sheetView>
  </sheetViews>
  <sheetFormatPr defaultRowHeight="12" x14ac:dyDescent="0.25"/>
  <cols>
    <col min="1" max="1" width="28.140625" customWidth="1"/>
    <col min="2" max="6" width="12.85546875" customWidth="1"/>
    <col min="7" max="7" width="3.42578125" customWidth="1"/>
  </cols>
  <sheetData>
    <row r="1" spans="1:6" ht="14.4" x14ac:dyDescent="0.3">
      <c r="A1" s="105" t="s">
        <v>30</v>
      </c>
      <c r="B1" s="106"/>
      <c r="C1" s="39"/>
      <c r="D1" s="39"/>
      <c r="E1" s="39"/>
      <c r="F1" s="39"/>
    </row>
    <row r="2" spans="1:6" ht="11.25" customHeight="1" x14ac:dyDescent="0.25">
      <c r="A2" s="254" t="s">
        <v>241</v>
      </c>
      <c r="B2" s="106"/>
      <c r="C2" s="39"/>
      <c r="D2" s="39"/>
      <c r="E2" s="39"/>
      <c r="F2" s="39"/>
    </row>
    <row r="3" spans="1:6" ht="11.25" customHeight="1" x14ac:dyDescent="0.25">
      <c r="A3" s="443"/>
      <c r="B3" s="106"/>
      <c r="C3" s="39"/>
      <c r="D3" s="39"/>
      <c r="E3" s="39"/>
      <c r="F3" s="39"/>
    </row>
    <row r="4" spans="1:6" ht="24" x14ac:dyDescent="0.25">
      <c r="A4" s="108"/>
      <c r="B4" s="118" t="s">
        <v>31</v>
      </c>
      <c r="C4" s="118" t="s">
        <v>32</v>
      </c>
      <c r="D4" s="39"/>
    </row>
    <row r="5" spans="1:6" ht="11.25" customHeight="1" x14ac:dyDescent="0.25">
      <c r="A5" s="117" t="s">
        <v>28</v>
      </c>
      <c r="B5" s="464">
        <f>+F19</f>
        <v>-4.1314490442203172E-2</v>
      </c>
      <c r="C5" s="464">
        <f>+B19-F19</f>
        <v>-1.2545396142220472E-2</v>
      </c>
      <c r="D5" s="39"/>
    </row>
    <row r="6" spans="1:6" ht="11.25" customHeight="1" x14ac:dyDescent="0.25">
      <c r="A6" s="117" t="s">
        <v>223</v>
      </c>
      <c r="B6" s="464">
        <f>+F29</f>
        <v>2.6969005948032299E-2</v>
      </c>
      <c r="C6" s="464">
        <f>+B29-F29</f>
        <v>-2.9157679707563118E-3</v>
      </c>
      <c r="D6" s="39"/>
    </row>
    <row r="7" spans="1:6" ht="11.25" customHeight="1" x14ac:dyDescent="0.25">
      <c r="A7" s="117" t="s">
        <v>224</v>
      </c>
      <c r="B7" s="464">
        <f>+F39</f>
        <v>2.6372129745217507E-2</v>
      </c>
      <c r="C7" s="464">
        <f>+B39-F39</f>
        <v>1.6579084715196007E-3</v>
      </c>
      <c r="D7" s="39"/>
    </row>
    <row r="8" spans="1:6" ht="11.25" customHeight="1" x14ac:dyDescent="0.25">
      <c r="A8" s="117" t="s">
        <v>225</v>
      </c>
      <c r="B8" s="464">
        <f>+F49</f>
        <v>3.8765757925975565E-2</v>
      </c>
      <c r="C8" s="464">
        <f>+B49-F49</f>
        <v>9.0752760111758451E-4</v>
      </c>
      <c r="D8" s="39"/>
      <c r="E8" s="465"/>
      <c r="F8" s="465"/>
    </row>
    <row r="9" spans="1:6" s="115" customFormat="1" ht="11.25" customHeight="1" x14ac:dyDescent="0.3">
      <c r="A9" s="112"/>
      <c r="B9" s="113"/>
      <c r="C9" s="114"/>
      <c r="D9" s="114"/>
      <c r="E9" s="184"/>
      <c r="F9" s="185"/>
    </row>
    <row r="10" spans="1:6" ht="49.8" customHeight="1" x14ac:dyDescent="0.25">
      <c r="A10" s="466"/>
      <c r="B10" s="117" t="s">
        <v>33</v>
      </c>
      <c r="C10" s="117" t="s">
        <v>34</v>
      </c>
      <c r="D10" s="117" t="s">
        <v>34</v>
      </c>
      <c r="E10" s="117" t="s">
        <v>35</v>
      </c>
      <c r="F10" s="118" t="s">
        <v>31</v>
      </c>
    </row>
    <row r="11" spans="1:6" ht="12.6" customHeight="1" x14ac:dyDescent="0.25">
      <c r="A11" s="467" t="s">
        <v>28</v>
      </c>
      <c r="B11" s="119" t="s">
        <v>28</v>
      </c>
      <c r="C11" s="119" t="s">
        <v>16</v>
      </c>
      <c r="D11" s="119" t="s">
        <v>25</v>
      </c>
      <c r="E11" s="119" t="s">
        <v>52</v>
      </c>
      <c r="F11" s="109" t="s">
        <v>147</v>
      </c>
    </row>
    <row r="12" spans="1:6" x14ac:dyDescent="0.25">
      <c r="A12" s="448" t="s">
        <v>3</v>
      </c>
      <c r="B12" s="121">
        <f>+'GVA-productivity2'!K76</f>
        <v>-2.0461085579838056E-2</v>
      </c>
      <c r="C12" s="121">
        <f>(+'GVA-productivity2'!K49)/100</f>
        <v>0.36788496105452367</v>
      </c>
      <c r="D12" s="121">
        <f>(+'GVA-productivity2'!L49)/100</f>
        <v>0.44588296219575357</v>
      </c>
      <c r="E12" s="468">
        <f t="shared" ref="E12:E19" si="0">+D12-C12</f>
        <v>7.79980011412299E-2</v>
      </c>
      <c r="F12" s="469">
        <f t="shared" ref="F12:F18" si="1">+B12*C12</f>
        <v>-7.5273256716719989E-3</v>
      </c>
    </row>
    <row r="13" spans="1:6" x14ac:dyDescent="0.25">
      <c r="A13" s="448" t="s">
        <v>231</v>
      </c>
      <c r="B13" s="121">
        <f>+'GVA-productivity2'!K77</f>
        <v>-4.175175125086017E-2</v>
      </c>
      <c r="C13" s="121">
        <f>(+'GVA-productivity2'!K50)/100</f>
        <v>2.5164769322947877E-2</v>
      </c>
      <c r="D13" s="121">
        <f>(+'GVA-productivity2'!L50)/100</f>
        <v>2.3821853961677887E-2</v>
      </c>
      <c r="E13" s="468">
        <f t="shared" si="0"/>
        <v>-1.3429153612699897E-3</v>
      </c>
      <c r="F13" s="469">
        <f t="shared" si="1"/>
        <v>-1.0506731890569966E-3</v>
      </c>
    </row>
    <row r="14" spans="1:6" x14ac:dyDescent="0.25">
      <c r="A14" s="448" t="s">
        <v>204</v>
      </c>
      <c r="B14" s="121">
        <f>+'GVA-productivity2'!K78</f>
        <v>-7.2617739689399552E-2</v>
      </c>
      <c r="C14" s="121">
        <f>(+'GVA-productivity2'!K51)/100</f>
        <v>0.11144397843019772</v>
      </c>
      <c r="D14" s="121">
        <f>(+'GVA-productivity2'!L51)/100</f>
        <v>9.1144484722941482E-2</v>
      </c>
      <c r="E14" s="468">
        <f t="shared" si="0"/>
        <v>-2.0299493707256241E-2</v>
      </c>
      <c r="F14" s="469">
        <f t="shared" si="1"/>
        <v>-8.0928098155951568E-3</v>
      </c>
    </row>
    <row r="15" spans="1:6" x14ac:dyDescent="0.25">
      <c r="A15" s="448" t="s">
        <v>205</v>
      </c>
      <c r="B15" s="121">
        <f>+'GVA-productivity2'!K79</f>
        <v>-8.6562045882539684E-2</v>
      </c>
      <c r="C15" s="121">
        <f>(+'GVA-productivity2'!K52)/100</f>
        <v>6.7705212702216896E-2</v>
      </c>
      <c r="D15" s="121">
        <f>(+'GVA-productivity2'!L52)/100</f>
        <v>5.2304505437597099E-2</v>
      </c>
      <c r="E15" s="468">
        <f t="shared" si="0"/>
        <v>-1.5400707264619798E-2</v>
      </c>
      <c r="F15" s="469">
        <f t="shared" si="1"/>
        <v>-5.8607017284164073E-3</v>
      </c>
    </row>
    <row r="16" spans="1:6" x14ac:dyDescent="0.25">
      <c r="A16" s="448" t="s">
        <v>206</v>
      </c>
      <c r="B16" s="121">
        <f>+'GVA-productivity2'!K80</f>
        <v>-5.7964922715040168E-2</v>
      </c>
      <c r="C16" s="121">
        <f>(+'GVA-productivity2'!K53)/100</f>
        <v>0.15338526063511085</v>
      </c>
      <c r="D16" s="121">
        <f>(+'GVA-productivity2'!L53)/100</f>
        <v>0.1444847229414811</v>
      </c>
      <c r="E16" s="468">
        <f t="shared" si="0"/>
        <v>-8.9005376936297509E-3</v>
      </c>
      <c r="F16" s="469">
        <f t="shared" si="1"/>
        <v>-8.890964778340494E-3</v>
      </c>
    </row>
    <row r="17" spans="1:6" x14ac:dyDescent="0.25">
      <c r="A17" s="452" t="s">
        <v>207</v>
      </c>
      <c r="B17" s="121">
        <f>+'GVA-productivity2'!K81</f>
        <v>-9.7276383412276846E-2</v>
      </c>
      <c r="C17" s="121">
        <f>(+'GVA-productivity2'!K54)/100</f>
        <v>5.5122828040742956E-2</v>
      </c>
      <c r="D17" s="121">
        <f>(+'GVA-productivity2'!L54)/100</f>
        <v>4.7125841532884516E-2</v>
      </c>
      <c r="E17" s="468">
        <f t="shared" si="0"/>
        <v>-7.9969865078584404E-3</v>
      </c>
      <c r="F17" s="469">
        <f t="shared" si="1"/>
        <v>-5.3621493552603169E-3</v>
      </c>
    </row>
    <row r="18" spans="1:6" x14ac:dyDescent="0.25">
      <c r="A18" s="448" t="s">
        <v>208</v>
      </c>
      <c r="B18" s="121">
        <f>+'GVA-productivity2'!K82</f>
        <v>-2.0656683588921698E-2</v>
      </c>
      <c r="C18" s="121">
        <f>(+'GVA-productivity2'!K55)/100</f>
        <v>0.21929298981426004</v>
      </c>
      <c r="D18" s="121">
        <f>(+'GVA-productivity2'!L55)/100</f>
        <v>0.19523562920766444</v>
      </c>
      <c r="E18" s="468">
        <f t="shared" si="0"/>
        <v>-2.4057360606595607E-2</v>
      </c>
      <c r="F18" s="469">
        <f t="shared" si="1"/>
        <v>-4.5298659038617989E-3</v>
      </c>
    </row>
    <row r="19" spans="1:6" s="472" customFormat="1" x14ac:dyDescent="0.25">
      <c r="A19" s="470" t="s">
        <v>76</v>
      </c>
      <c r="B19" s="127">
        <f>+'GVA-productivity2'!K84</f>
        <v>-5.3859886584423644E-2</v>
      </c>
      <c r="C19" s="127">
        <f>(+'GVA-productivity2'!K57)/100</f>
        <v>1</v>
      </c>
      <c r="D19" s="127">
        <f>(+'GVA-productivity2'!L57)/100</f>
        <v>1</v>
      </c>
      <c r="E19" s="471">
        <f t="shared" si="0"/>
        <v>0</v>
      </c>
      <c r="F19" s="464">
        <f>SUM(F12:F18)</f>
        <v>-4.1314490442203172E-2</v>
      </c>
    </row>
    <row r="20" spans="1:6" x14ac:dyDescent="0.25">
      <c r="A20" s="129"/>
      <c r="B20" s="130"/>
      <c r="C20" s="130"/>
      <c r="D20" s="130"/>
      <c r="E20" s="129"/>
      <c r="F20" s="129"/>
    </row>
    <row r="21" spans="1:6" ht="14.4" x14ac:dyDescent="0.25">
      <c r="A21" s="473" t="s">
        <v>223</v>
      </c>
      <c r="B21" s="119" t="s">
        <v>223</v>
      </c>
      <c r="C21" s="119">
        <v>2000</v>
      </c>
      <c r="D21" s="119">
        <v>2005</v>
      </c>
      <c r="E21" s="119" t="s">
        <v>233</v>
      </c>
      <c r="F21" s="109" t="s">
        <v>147</v>
      </c>
    </row>
    <row r="22" spans="1:6" x14ac:dyDescent="0.25">
      <c r="A22" s="448" t="s">
        <v>3</v>
      </c>
      <c r="B22" s="121">
        <f>+'GVA-productivity2'!L76</f>
        <v>4.3112023989993364E-2</v>
      </c>
      <c r="C22" s="121">
        <f>(+'GVA-productivity2'!L49)/100</f>
        <v>0.44588296219575357</v>
      </c>
      <c r="D22" s="121">
        <f>(+'GVA-productivity2'!M49)/100</f>
        <v>0.38506304558680893</v>
      </c>
      <c r="E22" s="468">
        <f>+D22-C22</f>
        <v>-6.0819916608944646E-2</v>
      </c>
      <c r="F22" s="469">
        <f>+B22*C22</f>
        <v>1.9222916962912631E-2</v>
      </c>
    </row>
    <row r="23" spans="1:6" x14ac:dyDescent="0.25">
      <c r="A23" s="448" t="s">
        <v>231</v>
      </c>
      <c r="B23" s="121">
        <f>+'GVA-productivity2'!L77</f>
        <v>-9.8414374931757864E-3</v>
      </c>
      <c r="C23" s="121">
        <f>(+'GVA-productivity2'!L50)/100</f>
        <v>2.3821853961677887E-2</v>
      </c>
      <c r="D23" s="121">
        <f>(+'GVA-productivity2'!M50)/100</f>
        <v>2.2793404461687681E-2</v>
      </c>
      <c r="E23" s="468">
        <f t="shared" ref="E23:E29" si="2">+D23-C23</f>
        <v>-1.0284494999902062E-3</v>
      </c>
      <c r="F23" s="469">
        <f t="shared" ref="F23:F28" si="3">+B23*C23</f>
        <v>-2.344412867354149E-4</v>
      </c>
    </row>
    <row r="24" spans="1:6" x14ac:dyDescent="0.25">
      <c r="A24" s="448" t="s">
        <v>204</v>
      </c>
      <c r="B24" s="121">
        <f>+'GVA-productivity2'!L78</f>
        <v>1.0076582209117779E-2</v>
      </c>
      <c r="C24" s="121">
        <f>(+'GVA-productivity2'!L51)/100</f>
        <v>9.1144484722941482E-2</v>
      </c>
      <c r="D24" s="121">
        <f>(+'GVA-productivity2'!M51)/100</f>
        <v>7.9049466537342392E-2</v>
      </c>
      <c r="E24" s="468">
        <f t="shared" si="2"/>
        <v>-1.2095018185599091E-2</v>
      </c>
      <c r="F24" s="469">
        <f t="shared" si="3"/>
        <v>9.1842489321839935E-4</v>
      </c>
    </row>
    <row r="25" spans="1:6" x14ac:dyDescent="0.25">
      <c r="A25" s="448" t="s">
        <v>205</v>
      </c>
      <c r="B25" s="121">
        <f>+'GVA-productivity2'!L79</f>
        <v>-3.3396562404809593E-2</v>
      </c>
      <c r="C25" s="121">
        <f>(+'GVA-productivity2'!L52)/100</f>
        <v>5.2304505437597099E-2</v>
      </c>
      <c r="D25" s="121">
        <f>(+'GVA-productivity2'!M52)/100</f>
        <v>7.4199806013579048E-2</v>
      </c>
      <c r="E25" s="468">
        <f t="shared" si="2"/>
        <v>2.1895300575981949E-2</v>
      </c>
      <c r="F25" s="469">
        <f t="shared" si="3"/>
        <v>-1.7467906798994141E-3</v>
      </c>
    </row>
    <row r="26" spans="1:6" x14ac:dyDescent="0.25">
      <c r="A26" s="448" t="s">
        <v>206</v>
      </c>
      <c r="B26" s="121">
        <f>+'GVA-productivity2'!L80</f>
        <v>6.9202510073646861E-2</v>
      </c>
      <c r="C26" s="121">
        <f>(+'GVA-productivity2'!L53)/100</f>
        <v>0.1444847229414811</v>
      </c>
      <c r="D26" s="121">
        <f>(+'GVA-productivity2'!M53)/100</f>
        <v>0.16876818622696413</v>
      </c>
      <c r="E26" s="468">
        <f t="shared" si="2"/>
        <v>2.4283463285483031E-2</v>
      </c>
      <c r="F26" s="469">
        <f t="shared" si="3"/>
        <v>9.9987054948459213E-3</v>
      </c>
    </row>
    <row r="27" spans="1:6" x14ac:dyDescent="0.25">
      <c r="A27" s="452" t="s">
        <v>207</v>
      </c>
      <c r="B27" s="121">
        <f>+'GVA-productivity2'!L81</f>
        <v>2.0202257287055936E-2</v>
      </c>
      <c r="C27" s="121">
        <f>(+'GVA-productivity2'!L54)/100</f>
        <v>4.7125841532884516E-2</v>
      </c>
      <c r="D27" s="121">
        <f>(+'GVA-productivity2'!M54)/100</f>
        <v>5.5771096023278371E-2</v>
      </c>
      <c r="E27" s="468">
        <f t="shared" si="2"/>
        <v>8.6452544903938555E-3</v>
      </c>
      <c r="F27" s="469">
        <f t="shared" si="3"/>
        <v>9.5204837551635948E-4</v>
      </c>
    </row>
    <row r="28" spans="1:6" x14ac:dyDescent="0.25">
      <c r="A28" s="448" t="s">
        <v>208</v>
      </c>
      <c r="B28" s="121">
        <f>+'GVA-productivity2'!L82</f>
        <v>-1.0970629800096443E-2</v>
      </c>
      <c r="C28" s="121">
        <f>(+'GVA-productivity2'!L55)/100</f>
        <v>0.19523562920766444</v>
      </c>
      <c r="D28" s="121">
        <f>(+'GVA-productivity2'!M55)/100</f>
        <v>0.21435499515033951</v>
      </c>
      <c r="E28" s="468">
        <f t="shared" si="2"/>
        <v>1.9119365942675076E-2</v>
      </c>
      <c r="F28" s="469">
        <f t="shared" si="3"/>
        <v>-2.1418578118261831E-3</v>
      </c>
    </row>
    <row r="29" spans="1:6" s="472" customFormat="1" x14ac:dyDescent="0.25">
      <c r="A29" s="470" t="s">
        <v>76</v>
      </c>
      <c r="B29" s="127">
        <f>+'GVA-productivity2'!L84</f>
        <v>2.4053237977275987E-2</v>
      </c>
      <c r="C29" s="127">
        <f>(+'GVA-productivity2'!L57)/100</f>
        <v>1</v>
      </c>
      <c r="D29" s="127">
        <f>(+'GVA-productivity2'!M57)/100</f>
        <v>1</v>
      </c>
      <c r="E29" s="474">
        <f t="shared" si="2"/>
        <v>0</v>
      </c>
      <c r="F29" s="111">
        <f>SUM(F22:F28)</f>
        <v>2.6969005948032299E-2</v>
      </c>
    </row>
    <row r="30" spans="1:6" x14ac:dyDescent="0.25">
      <c r="A30" s="129"/>
      <c r="B30" s="130"/>
      <c r="C30" s="130"/>
      <c r="D30" s="130"/>
      <c r="E30" s="39"/>
      <c r="F30" s="39"/>
    </row>
    <row r="31" spans="1:6" ht="14.4" x14ac:dyDescent="0.25">
      <c r="A31" s="473" t="s">
        <v>224</v>
      </c>
      <c r="B31" s="119" t="s">
        <v>224</v>
      </c>
      <c r="C31" s="119">
        <v>2005</v>
      </c>
      <c r="D31" s="119">
        <v>2010</v>
      </c>
      <c r="E31" s="119" t="s">
        <v>234</v>
      </c>
      <c r="F31" s="109" t="s">
        <v>147</v>
      </c>
    </row>
    <row r="32" spans="1:6" x14ac:dyDescent="0.25">
      <c r="A32" s="448" t="s">
        <v>3</v>
      </c>
      <c r="B32" s="121">
        <f>+'GVA-productivity2'!M76</f>
        <v>4.5155994271782296E-2</v>
      </c>
      <c r="C32" s="121">
        <f>(+'GVA-productivity2'!M49)/100</f>
        <v>0.38506304558680893</v>
      </c>
      <c r="D32" s="121">
        <f>(+'GVA-productivity2'!N49)/100</f>
        <v>0.30517470145953118</v>
      </c>
      <c r="E32" s="468">
        <f>+D32-C32</f>
        <v>-7.9888344127277744E-2</v>
      </c>
      <c r="F32" s="469">
        <f>+B32*C32</f>
        <v>1.7387904680792991E-2</v>
      </c>
    </row>
    <row r="33" spans="1:6" x14ac:dyDescent="0.25">
      <c r="A33" s="448" t="s">
        <v>231</v>
      </c>
      <c r="B33" s="121">
        <f>+'GVA-productivity2'!M77</f>
        <v>-1.8804770900077816E-2</v>
      </c>
      <c r="C33" s="121">
        <f>(+'GVA-productivity2'!M50)/100</f>
        <v>2.2793404461687681E-2</v>
      </c>
      <c r="D33" s="121">
        <f>(+'GVA-productivity2'!N50)/100</f>
        <v>2.4767801857585141E-2</v>
      </c>
      <c r="E33" s="468">
        <f t="shared" ref="E33:E39" si="4">+D33-C33</f>
        <v>1.9743973958974599E-3</v>
      </c>
      <c r="F33" s="469">
        <f t="shared" ref="F33:F38" si="5">+B33*C33</f>
        <v>-4.2862474893484839E-4</v>
      </c>
    </row>
    <row r="34" spans="1:6" x14ac:dyDescent="0.25">
      <c r="A34" s="448" t="s">
        <v>204</v>
      </c>
      <c r="B34" s="121">
        <f>+'GVA-productivity2'!M78</f>
        <v>-3.6197363417359352E-2</v>
      </c>
      <c r="C34" s="121">
        <f>(+'GVA-productivity2'!M51)/100</f>
        <v>7.9049466537342392E-2</v>
      </c>
      <c r="D34" s="121">
        <f>(+'GVA-productivity2'!N51)/100</f>
        <v>9.6859796550199023E-2</v>
      </c>
      <c r="E34" s="468">
        <f t="shared" si="4"/>
        <v>1.7810330012856632E-2</v>
      </c>
      <c r="F34" s="469">
        <f t="shared" si="5"/>
        <v>-2.8613822682005698E-3</v>
      </c>
    </row>
    <row r="35" spans="1:6" x14ac:dyDescent="0.25">
      <c r="A35" s="448" t="s">
        <v>205</v>
      </c>
      <c r="B35" s="121">
        <f>+'GVA-productivity2'!M79</f>
        <v>1.5664028298716826E-2</v>
      </c>
      <c r="C35" s="121">
        <f>(+'GVA-productivity2'!M52)/100</f>
        <v>7.4199806013579048E-2</v>
      </c>
      <c r="D35" s="121">
        <f>(+'GVA-productivity2'!N52)/100</f>
        <v>0.10880141530296329</v>
      </c>
      <c r="E35" s="468">
        <f t="shared" si="4"/>
        <v>3.4601609289384244E-2</v>
      </c>
      <c r="F35" s="469">
        <f t="shared" si="5"/>
        <v>1.1622678611560011E-3</v>
      </c>
    </row>
    <row r="36" spans="1:6" x14ac:dyDescent="0.25">
      <c r="A36" s="448" t="s">
        <v>206</v>
      </c>
      <c r="B36" s="121">
        <f>+'GVA-productivity2'!M80</f>
        <v>2.8892457810901329E-2</v>
      </c>
      <c r="C36" s="121">
        <f>(+'GVA-productivity2'!M53)/100</f>
        <v>0.16876818622696413</v>
      </c>
      <c r="D36" s="121">
        <f>(+'GVA-productivity2'!N53)/100</f>
        <v>0.18089340999557715</v>
      </c>
      <c r="E36" s="468">
        <f t="shared" si="4"/>
        <v>1.2125223768613025E-2</v>
      </c>
      <c r="F36" s="469">
        <f t="shared" si="5"/>
        <v>4.8761277003848994E-3</v>
      </c>
    </row>
    <row r="37" spans="1:6" x14ac:dyDescent="0.25">
      <c r="A37" s="452" t="s">
        <v>207</v>
      </c>
      <c r="B37" s="121">
        <f>+'GVA-productivity2'!M81</f>
        <v>0.11877639273549034</v>
      </c>
      <c r="C37" s="121">
        <f>(+'GVA-productivity2'!M54)/100</f>
        <v>5.5771096023278371E-2</v>
      </c>
      <c r="D37" s="121">
        <f>(+'GVA-productivity2'!N54)/100</f>
        <v>6.5900044228217602E-2</v>
      </c>
      <c r="E37" s="468">
        <f t="shared" si="4"/>
        <v>1.0128948204939231E-2</v>
      </c>
      <c r="F37" s="469">
        <f t="shared" si="5"/>
        <v>6.6242896045496553E-3</v>
      </c>
    </row>
    <row r="38" spans="1:6" x14ac:dyDescent="0.25">
      <c r="A38" s="448" t="s">
        <v>208</v>
      </c>
      <c r="B38" s="121">
        <f>+'GVA-productivity2'!M82</f>
        <v>-1.8121951590546193E-3</v>
      </c>
      <c r="C38" s="121">
        <f>(+'GVA-productivity2'!M55)/100</f>
        <v>0.21435499515033951</v>
      </c>
      <c r="D38" s="121">
        <f>(+'GVA-productivity2'!N55)/100</f>
        <v>0.21760283060592658</v>
      </c>
      <c r="E38" s="468">
        <f t="shared" si="4"/>
        <v>3.2478354555870725E-3</v>
      </c>
      <c r="F38" s="469">
        <f t="shared" si="5"/>
        <v>-3.8845308453062163E-4</v>
      </c>
    </row>
    <row r="39" spans="1:6" s="472" customFormat="1" x14ac:dyDescent="0.25">
      <c r="A39" s="470" t="s">
        <v>76</v>
      </c>
      <c r="B39" s="127">
        <f>+'GVA-productivity2'!M84</f>
        <v>2.8030038216737108E-2</v>
      </c>
      <c r="C39" s="127">
        <f>(+'GVA-productivity2'!M57)/100</f>
        <v>1</v>
      </c>
      <c r="D39" s="127">
        <f>(+'GVA-productivity2'!N57)/100</f>
        <v>1</v>
      </c>
      <c r="E39" s="471">
        <f t="shared" si="4"/>
        <v>0</v>
      </c>
      <c r="F39" s="464">
        <f>SUM(F32:F38)</f>
        <v>2.6372129745217507E-2</v>
      </c>
    </row>
    <row r="40" spans="1:6" x14ac:dyDescent="0.25">
      <c r="A40" s="129"/>
      <c r="B40" s="130"/>
      <c r="C40" s="130"/>
      <c r="D40" s="130"/>
      <c r="E40" s="108"/>
      <c r="F40" s="132"/>
    </row>
    <row r="41" spans="1:6" ht="14.4" x14ac:dyDescent="0.25">
      <c r="A41" s="473" t="s">
        <v>225</v>
      </c>
      <c r="B41" s="119" t="s">
        <v>225</v>
      </c>
      <c r="C41" s="119">
        <v>2010</v>
      </c>
      <c r="D41" s="119">
        <v>2013</v>
      </c>
      <c r="E41" s="119" t="s">
        <v>235</v>
      </c>
      <c r="F41" s="109" t="s">
        <v>147</v>
      </c>
    </row>
    <row r="42" spans="1:6" x14ac:dyDescent="0.25">
      <c r="A42" s="448" t="s">
        <v>3</v>
      </c>
      <c r="B42" s="121">
        <f>+'GVA-productivity2'!N76</f>
        <v>-1.0788532153056862E-2</v>
      </c>
      <c r="C42" s="121">
        <f>(+'GVA-productivity2'!N49)/100</f>
        <v>0.30517470145953118</v>
      </c>
      <c r="D42" s="121">
        <f>(+'GVA-productivity2'!O49)/100</f>
        <v>0.31645039765592298</v>
      </c>
      <c r="E42" s="468">
        <f>+D42-C42</f>
        <v>1.1275696196391793E-2</v>
      </c>
      <c r="F42" s="469">
        <f>+B42*C42</f>
        <v>-3.292387078995681E-3</v>
      </c>
    </row>
    <row r="43" spans="1:6" x14ac:dyDescent="0.25">
      <c r="A43" s="448" t="s">
        <v>231</v>
      </c>
      <c r="B43" s="121">
        <f>+'GVA-productivity2'!N77</f>
        <v>6.07302008538122E-2</v>
      </c>
      <c r="C43" s="121">
        <f>(+'GVA-productivity2'!N50)/100</f>
        <v>2.4767801857585141E-2</v>
      </c>
      <c r="D43" s="121">
        <f>(+'GVA-productivity2'!O50)/100</f>
        <v>2.4277940560904144E-2</v>
      </c>
      <c r="E43" s="468">
        <f t="shared" ref="E43:E49" si="6">+D43-C43</f>
        <v>-4.898612966809969E-4</v>
      </c>
      <c r="F43" s="469">
        <f t="shared" ref="F43:F48" si="7">+B43*C43</f>
        <v>1.5041535815185686E-3</v>
      </c>
    </row>
    <row r="44" spans="1:6" x14ac:dyDescent="0.25">
      <c r="A44" s="448" t="s">
        <v>204</v>
      </c>
      <c r="B44" s="121">
        <f>+'GVA-productivity2'!N78</f>
        <v>0.13610466769065521</v>
      </c>
      <c r="C44" s="121">
        <f>(+'GVA-productivity2'!N51)/100</f>
        <v>9.6859796550199023E-2</v>
      </c>
      <c r="D44" s="121">
        <f>(+'GVA-productivity2'!O51)/100</f>
        <v>6.9485140226035996E-2</v>
      </c>
      <c r="E44" s="468">
        <f t="shared" si="6"/>
        <v>-2.7374656324163027E-2</v>
      </c>
      <c r="F44" s="469">
        <f t="shared" si="7"/>
        <v>1.318307042204931E-2</v>
      </c>
    </row>
    <row r="45" spans="1:6" x14ac:dyDescent="0.25">
      <c r="A45" s="448" t="s">
        <v>205</v>
      </c>
      <c r="B45" s="121">
        <f>+'GVA-productivity2'!N79</f>
        <v>0.12518683071930292</v>
      </c>
      <c r="C45" s="121">
        <f>(+'GVA-productivity2'!N52)/100</f>
        <v>0.10880141530296329</v>
      </c>
      <c r="D45" s="121">
        <f>(+'GVA-productivity2'!O52)/100</f>
        <v>0.10799497697781499</v>
      </c>
      <c r="E45" s="468">
        <f t="shared" si="6"/>
        <v>-8.0643832514830371E-4</v>
      </c>
      <c r="F45" s="469">
        <f t="shared" si="7"/>
        <v>1.362050435955264E-2</v>
      </c>
    </row>
    <row r="46" spans="1:6" x14ac:dyDescent="0.25">
      <c r="A46" s="448" t="s">
        <v>206</v>
      </c>
      <c r="B46" s="121">
        <f>+'GVA-productivity2'!N80</f>
        <v>5.1144146877572183E-2</v>
      </c>
      <c r="C46" s="121">
        <f>(+'GVA-productivity2'!N53)/100</f>
        <v>0.18089340999557715</v>
      </c>
      <c r="D46" s="121">
        <f>(+'GVA-productivity2'!O53)/100</f>
        <v>0.19422352448723315</v>
      </c>
      <c r="E46" s="468">
        <f t="shared" si="6"/>
        <v>1.3330114491655998E-2</v>
      </c>
      <c r="F46" s="469">
        <f t="shared" si="7"/>
        <v>9.2516391299986827E-3</v>
      </c>
    </row>
    <row r="47" spans="1:6" x14ac:dyDescent="0.25">
      <c r="A47" s="452" t="s">
        <v>207</v>
      </c>
      <c r="B47" s="121">
        <f>+'GVA-productivity2'!N81</f>
        <v>3.606217822817559E-2</v>
      </c>
      <c r="C47" s="121">
        <f>(+'GVA-productivity2'!N54)/100</f>
        <v>6.5900044228217602E-2</v>
      </c>
      <c r="D47" s="121">
        <f>(+'GVA-productivity2'!O54)/100</f>
        <v>7.40895772289661E-2</v>
      </c>
      <c r="E47" s="468">
        <f t="shared" si="6"/>
        <v>8.1895330007484973E-3</v>
      </c>
      <c r="F47" s="469">
        <f t="shared" si="7"/>
        <v>2.3764991402026371E-3</v>
      </c>
    </row>
    <row r="48" spans="1:6" x14ac:dyDescent="0.25">
      <c r="A48" s="448" t="s">
        <v>208</v>
      </c>
      <c r="B48" s="121">
        <f>+'GVA-productivity2'!N82</f>
        <v>9.7529906469497885E-3</v>
      </c>
      <c r="C48" s="121">
        <f>(+'GVA-productivity2'!N55)/100</f>
        <v>0.21760283060592658</v>
      </c>
      <c r="D48" s="121">
        <f>(+'GVA-productivity2'!O55)/100</f>
        <v>0.21347844286312262</v>
      </c>
      <c r="E48" s="468">
        <f t="shared" si="6"/>
        <v>-4.1243877428039644E-3</v>
      </c>
      <c r="F48" s="469">
        <f t="shared" si="7"/>
        <v>2.1222783716494009E-3</v>
      </c>
    </row>
    <row r="49" spans="1:6" s="472" customFormat="1" x14ac:dyDescent="0.25">
      <c r="A49" s="470" t="s">
        <v>76</v>
      </c>
      <c r="B49" s="127">
        <f>+'GVA-productivity2'!N84</f>
        <v>3.9673285527093149E-2</v>
      </c>
      <c r="C49" s="127">
        <f>(+'GVA-productivity2'!N57)/100</f>
        <v>1</v>
      </c>
      <c r="D49" s="127">
        <f>(+'GVA-productivity2'!O57)/100</f>
        <v>1</v>
      </c>
      <c r="E49" s="471">
        <f t="shared" si="6"/>
        <v>0</v>
      </c>
      <c r="F49" s="464">
        <f>SUM(F42:F48)</f>
        <v>3.8765757925975565E-2</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49"/>
  <sheetViews>
    <sheetView showGridLines="0" workbookViewId="0">
      <selection activeCell="A2" sqref="A2"/>
    </sheetView>
  </sheetViews>
  <sheetFormatPr defaultRowHeight="12" x14ac:dyDescent="0.25"/>
  <cols>
    <col min="2" max="2" width="29.5703125" customWidth="1"/>
    <col min="3" max="6" width="14.140625" customWidth="1"/>
    <col min="7" max="7" width="6.42578125" customWidth="1"/>
  </cols>
  <sheetData>
    <row r="1" spans="1:16" ht="14.4" x14ac:dyDescent="0.25">
      <c r="A1" s="133" t="s">
        <v>236</v>
      </c>
    </row>
    <row r="2" spans="1:16" x14ac:dyDescent="0.25">
      <c r="A2" s="254" t="s">
        <v>241</v>
      </c>
    </row>
    <row r="3" spans="1:16" x14ac:dyDescent="0.25">
      <c r="A3" s="443"/>
    </row>
    <row r="4" spans="1:16" x14ac:dyDescent="0.25">
      <c r="A4" s="267"/>
      <c r="B4" s="157"/>
      <c r="C4" s="267"/>
      <c r="D4" s="267" t="s">
        <v>167</v>
      </c>
      <c r="E4" s="267"/>
      <c r="F4" s="267"/>
    </row>
    <row r="5" spans="1:16" ht="48" x14ac:dyDescent="0.25">
      <c r="A5" s="134" t="s">
        <v>37</v>
      </c>
      <c r="B5" s="135" t="s">
        <v>2</v>
      </c>
      <c r="C5" s="136" t="s">
        <v>237</v>
      </c>
      <c r="D5" s="136" t="s">
        <v>238</v>
      </c>
      <c r="E5" s="136" t="s">
        <v>239</v>
      </c>
      <c r="F5" s="136" t="s">
        <v>238</v>
      </c>
      <c r="H5" s="134"/>
      <c r="I5" s="134" t="s">
        <v>205</v>
      </c>
      <c r="J5" s="231" t="s">
        <v>208</v>
      </c>
      <c r="K5" s="134" t="s">
        <v>3</v>
      </c>
      <c r="L5" s="134" t="s">
        <v>206</v>
      </c>
      <c r="M5" s="231" t="s">
        <v>204</v>
      </c>
      <c r="N5" s="134" t="s">
        <v>231</v>
      </c>
      <c r="O5" s="231" t="s">
        <v>207</v>
      </c>
      <c r="P5" s="134"/>
    </row>
    <row r="6" spans="1:16" x14ac:dyDescent="0.25">
      <c r="A6" s="137">
        <v>4</v>
      </c>
      <c r="B6" s="448" t="s">
        <v>205</v>
      </c>
      <c r="C6" s="140">
        <f>(VLOOKUP($A6,'GVA-productivity2'!$C$49:$O$55,13,FALSE)/100)</f>
        <v>0.10799497697781499</v>
      </c>
      <c r="D6" s="139">
        <f>VLOOKUP(A6,'GVA-productivity2'!$C$62:$O$68,13,FALSE)</f>
        <v>0.47762347696507285</v>
      </c>
      <c r="E6" s="475">
        <f>+C6</f>
        <v>0.10799497697781499</v>
      </c>
      <c r="F6" s="476">
        <f>+D6</f>
        <v>0.47762347696507285</v>
      </c>
      <c r="G6" s="477"/>
      <c r="H6" s="232">
        <v>0</v>
      </c>
      <c r="I6" s="233">
        <v>0</v>
      </c>
      <c r="J6" s="233"/>
      <c r="K6" s="233"/>
      <c r="L6" s="233"/>
      <c r="M6" s="233"/>
      <c r="N6" s="233"/>
      <c r="O6" s="233"/>
      <c r="P6" s="233">
        <v>0</v>
      </c>
    </row>
    <row r="7" spans="1:16" x14ac:dyDescent="0.25">
      <c r="A7" s="137">
        <v>7</v>
      </c>
      <c r="B7" s="448" t="s">
        <v>208</v>
      </c>
      <c r="C7" s="140">
        <f>(VLOOKUP($A7,'GVA-productivity2'!$C$49:$O$55,13,FALSE)/100)</f>
        <v>0.21347844286312262</v>
      </c>
      <c r="D7" s="139">
        <f>VLOOKUP(A7,'GVA-productivity2'!$C$62:$O$68,13,FALSE)</f>
        <v>0.6621032931826113</v>
      </c>
      <c r="E7" s="475">
        <f t="shared" ref="E7:E12" si="0">+E6+C7</f>
        <v>0.32147341984093758</v>
      </c>
      <c r="F7" s="476">
        <f t="shared" ref="F7:F12" si="1">+D7</f>
        <v>0.6621032931826113</v>
      </c>
      <c r="G7" s="477"/>
      <c r="H7" s="232">
        <v>0</v>
      </c>
      <c r="I7" s="234">
        <f>+$F$6</f>
        <v>0.47762347696507285</v>
      </c>
      <c r="J7" s="233"/>
      <c r="K7" s="233"/>
      <c r="L7" s="233"/>
      <c r="M7" s="233"/>
      <c r="N7" s="233"/>
      <c r="O7" s="233"/>
      <c r="P7" s="233">
        <v>0</v>
      </c>
    </row>
    <row r="8" spans="1:16" x14ac:dyDescent="0.25">
      <c r="A8" s="137">
        <v>1</v>
      </c>
      <c r="B8" s="448" t="s">
        <v>3</v>
      </c>
      <c r="C8" s="140">
        <f>(VLOOKUP($A8,'GVA-productivity2'!$C$49:$O$55,13,FALSE)/100)</f>
        <v>0.31645039765592298</v>
      </c>
      <c r="D8" s="139">
        <f>VLOOKUP(A8,'GVA-productivity2'!$C$62:$O$68,13,FALSE)</f>
        <v>0.76063244249809447</v>
      </c>
      <c r="E8" s="475">
        <f t="shared" si="0"/>
        <v>0.63792381749686056</v>
      </c>
      <c r="F8" s="476">
        <f t="shared" si="1"/>
        <v>0.76063244249809447</v>
      </c>
      <c r="G8" s="477"/>
      <c r="H8" s="232">
        <f>AVERAGE(H7,H9)</f>
        <v>5.3997488488907495</v>
      </c>
      <c r="I8" s="234">
        <f>+$F$6</f>
        <v>0.47762347696507285</v>
      </c>
      <c r="J8" s="233"/>
      <c r="K8" s="233"/>
      <c r="L8" s="233"/>
      <c r="M8" s="233"/>
      <c r="N8" s="233"/>
      <c r="O8" s="233"/>
      <c r="P8" s="233">
        <v>0</v>
      </c>
    </row>
    <row r="9" spans="1:16" x14ac:dyDescent="0.25">
      <c r="A9" s="137">
        <v>5</v>
      </c>
      <c r="B9" s="448" t="s">
        <v>206</v>
      </c>
      <c r="C9" s="140">
        <f>(VLOOKUP($A9,'GVA-productivity2'!$C$49:$O$55,13,FALSE)/100)</f>
        <v>0.19422352448723315</v>
      </c>
      <c r="D9" s="139">
        <f>VLOOKUP(A9,'GVA-productivity2'!$C$62:$O$68,13,FALSE)</f>
        <v>1.293485263085461</v>
      </c>
      <c r="E9" s="475">
        <f t="shared" si="0"/>
        <v>0.83214734198409368</v>
      </c>
      <c r="F9" s="476">
        <f t="shared" si="1"/>
        <v>1.293485263085461</v>
      </c>
      <c r="G9" s="477"/>
      <c r="H9" s="232">
        <f>+$E$6*100</f>
        <v>10.799497697781499</v>
      </c>
      <c r="I9" s="234">
        <f>+$F$6</f>
        <v>0.47762347696507285</v>
      </c>
      <c r="J9" s="233">
        <v>0</v>
      </c>
      <c r="K9" s="233"/>
      <c r="L9" s="233"/>
      <c r="M9" s="233"/>
      <c r="N9" s="233"/>
      <c r="O9" s="233"/>
      <c r="P9" s="233">
        <v>0</v>
      </c>
    </row>
    <row r="10" spans="1:16" x14ac:dyDescent="0.25">
      <c r="A10" s="137">
        <v>3</v>
      </c>
      <c r="B10" s="448" t="s">
        <v>204</v>
      </c>
      <c r="C10" s="140">
        <f>(VLOOKUP($A10,'GVA-productivity2'!$C$49:$O$55,13,FALSE)/100)</f>
        <v>6.9485140226035996E-2</v>
      </c>
      <c r="D10" s="139">
        <f>VLOOKUP(A10,'GVA-productivity2'!$C$62:$O$68,13,FALSE)</f>
        <v>1.680249581488634</v>
      </c>
      <c r="E10" s="475">
        <f t="shared" si="0"/>
        <v>0.9016324822101297</v>
      </c>
      <c r="F10" s="476">
        <f t="shared" si="1"/>
        <v>1.680249581488634</v>
      </c>
      <c r="G10" s="477"/>
      <c r="H10" s="232">
        <f>+$E$6*100</f>
        <v>10.799497697781499</v>
      </c>
      <c r="I10" s="233">
        <v>0</v>
      </c>
      <c r="J10" s="478">
        <f>+$F$7</f>
        <v>0.6621032931826113</v>
      </c>
      <c r="K10" s="233"/>
      <c r="L10" s="233"/>
      <c r="M10" s="233"/>
      <c r="N10" s="233"/>
      <c r="O10" s="233"/>
      <c r="P10" s="233">
        <v>0</v>
      </c>
    </row>
    <row r="11" spans="1:16" x14ac:dyDescent="0.25">
      <c r="A11" s="137">
        <v>2</v>
      </c>
      <c r="B11" s="448" t="s">
        <v>231</v>
      </c>
      <c r="C11" s="140">
        <f>(VLOOKUP($A11,'GVA-productivity2'!$C$49:$O$55,13,FALSE)/100)</f>
        <v>2.4277940560904144E-2</v>
      </c>
      <c r="D11" s="139">
        <f>VLOOKUP(A11,'GVA-productivity2'!$C$62:$O$68,13,FALSE)</f>
        <v>1.8646253440778051</v>
      </c>
      <c r="E11" s="475">
        <f t="shared" si="0"/>
        <v>0.92591042277103386</v>
      </c>
      <c r="F11" s="476">
        <f t="shared" si="1"/>
        <v>1.8646253440778051</v>
      </c>
      <c r="G11" s="477"/>
      <c r="H11" s="232">
        <f>AVERAGE(H10,H12)</f>
        <v>21.473419840937627</v>
      </c>
      <c r="I11" s="233"/>
      <c r="J11" s="478">
        <f>+$F$7</f>
        <v>0.6621032931826113</v>
      </c>
      <c r="K11" s="233"/>
      <c r="L11" s="233"/>
      <c r="M11" s="233"/>
      <c r="N11" s="233"/>
      <c r="O11" s="233"/>
      <c r="P11" s="233">
        <v>0</v>
      </c>
    </row>
    <row r="12" spans="1:16" x14ac:dyDescent="0.25">
      <c r="A12" s="137">
        <v>6</v>
      </c>
      <c r="B12" s="452" t="s">
        <v>207</v>
      </c>
      <c r="C12" s="140">
        <f>(VLOOKUP($A12,'GVA-productivity2'!$C$49:$O$55,13,FALSE)/100)</f>
        <v>7.40895772289661E-2</v>
      </c>
      <c r="D12" s="139">
        <f>VLOOKUP(A12,'GVA-productivity2'!$C$62:$O$68,13,FALSE)</f>
        <v>2.0667540922940111</v>
      </c>
      <c r="E12" s="475">
        <f t="shared" si="0"/>
        <v>1</v>
      </c>
      <c r="F12" s="476">
        <f t="shared" si="1"/>
        <v>2.0667540922940111</v>
      </c>
      <c r="G12" s="477"/>
      <c r="H12" s="232">
        <f>+$E$7*100</f>
        <v>32.147341984093757</v>
      </c>
      <c r="I12" s="233"/>
      <c r="J12" s="478">
        <f>+$F$7</f>
        <v>0.6621032931826113</v>
      </c>
      <c r="K12" s="233">
        <v>0</v>
      </c>
      <c r="L12" s="233"/>
      <c r="M12" s="233"/>
      <c r="N12" s="233"/>
      <c r="O12" s="233"/>
      <c r="P12" s="233">
        <v>0</v>
      </c>
    </row>
    <row r="13" spans="1:16" x14ac:dyDescent="0.25">
      <c r="A13" s="137"/>
      <c r="B13" s="138"/>
      <c r="C13" s="140">
        <f>SUM(C6:C12)</f>
        <v>1</v>
      </c>
      <c r="D13" s="139"/>
      <c r="E13" s="140"/>
      <c r="F13" s="139"/>
      <c r="H13" s="232">
        <f>+$E$7*100</f>
        <v>32.147341984093757</v>
      </c>
      <c r="I13" s="233"/>
      <c r="J13" s="233">
        <v>0</v>
      </c>
      <c r="K13" s="235">
        <f>+$F$8</f>
        <v>0.76063244249809447</v>
      </c>
      <c r="L13" s="233"/>
      <c r="M13" s="233"/>
      <c r="N13" s="233"/>
      <c r="O13" s="233"/>
      <c r="P13" s="233">
        <v>0</v>
      </c>
    </row>
    <row r="14" spans="1:16" x14ac:dyDescent="0.25">
      <c r="B14" s="142"/>
      <c r="C14" s="143"/>
      <c r="D14" s="143"/>
      <c r="E14" s="144"/>
      <c r="F14" s="144"/>
      <c r="H14" s="232">
        <f>AVERAGE(H13,H15)</f>
        <v>47.969861866889907</v>
      </c>
      <c r="I14" s="233"/>
      <c r="J14" s="233"/>
      <c r="K14" s="235">
        <f>+$F$8</f>
        <v>0.76063244249809447</v>
      </c>
      <c r="L14" s="233"/>
      <c r="M14" s="233"/>
      <c r="N14" s="233"/>
      <c r="O14" s="233"/>
      <c r="P14" s="233">
        <v>0</v>
      </c>
    </row>
    <row r="15" spans="1:16" x14ac:dyDescent="0.25">
      <c r="H15" s="232">
        <f>+$E$8*100</f>
        <v>63.792381749686058</v>
      </c>
      <c r="I15" s="233"/>
      <c r="J15" s="233"/>
      <c r="K15" s="235">
        <f>+$F$8</f>
        <v>0.76063244249809447</v>
      </c>
      <c r="L15" s="233">
        <v>0</v>
      </c>
      <c r="M15" s="233"/>
      <c r="N15" s="233"/>
      <c r="O15" s="233"/>
      <c r="P15" s="233">
        <v>0</v>
      </c>
    </row>
    <row r="16" spans="1:16" x14ac:dyDescent="0.25">
      <c r="A16" s="479"/>
      <c r="B16" s="480"/>
      <c r="H16" s="232">
        <f>+$E$8*100</f>
        <v>63.792381749686058</v>
      </c>
      <c r="I16" s="233"/>
      <c r="J16" s="233"/>
      <c r="K16" s="233">
        <v>0</v>
      </c>
      <c r="L16" s="236">
        <f>+$F$9</f>
        <v>1.293485263085461</v>
      </c>
      <c r="M16" s="233"/>
      <c r="N16" s="233"/>
      <c r="O16" s="233"/>
      <c r="P16" s="233">
        <v>0</v>
      </c>
    </row>
    <row r="17" spans="8:16" x14ac:dyDescent="0.25">
      <c r="H17" s="232">
        <f>AVERAGE(H16,H18)</f>
        <v>73.503557974047709</v>
      </c>
      <c r="I17" s="233"/>
      <c r="J17" s="233"/>
      <c r="K17" s="233"/>
      <c r="L17" s="236">
        <f>+$F$9</f>
        <v>1.293485263085461</v>
      </c>
      <c r="M17" s="233"/>
      <c r="N17" s="233"/>
      <c r="O17" s="233"/>
      <c r="P17" s="233">
        <v>0</v>
      </c>
    </row>
    <row r="18" spans="8:16" x14ac:dyDescent="0.25">
      <c r="H18" s="232">
        <f>+$E$9*100</f>
        <v>83.214734198409374</v>
      </c>
      <c r="I18" s="233"/>
      <c r="J18" s="233"/>
      <c r="K18" s="233"/>
      <c r="L18" s="236">
        <f>+$F$9</f>
        <v>1.293485263085461</v>
      </c>
      <c r="M18" s="233">
        <v>0</v>
      </c>
      <c r="N18" s="233"/>
      <c r="O18" s="233"/>
      <c r="P18" s="233">
        <v>0</v>
      </c>
    </row>
    <row r="19" spans="8:16" x14ac:dyDescent="0.25">
      <c r="H19" s="232">
        <f>+$E$9*100</f>
        <v>83.214734198409374</v>
      </c>
      <c r="I19" s="233"/>
      <c r="J19" s="233"/>
      <c r="K19" s="233"/>
      <c r="L19" s="233">
        <v>0</v>
      </c>
      <c r="M19" s="236">
        <f>+$F$10</f>
        <v>1.680249581488634</v>
      </c>
      <c r="N19" s="233"/>
      <c r="O19" s="233"/>
      <c r="P19" s="233">
        <v>0</v>
      </c>
    </row>
    <row r="20" spans="8:16" x14ac:dyDescent="0.25">
      <c r="H20" s="232">
        <f>AVERAGE(H19,H21)</f>
        <v>86.688991209711162</v>
      </c>
      <c r="I20" s="233"/>
      <c r="J20" s="233"/>
      <c r="K20" s="233"/>
      <c r="L20" s="233"/>
      <c r="M20" s="236">
        <f>+$F$10</f>
        <v>1.680249581488634</v>
      </c>
      <c r="N20" s="233"/>
      <c r="O20" s="233"/>
      <c r="P20" s="233">
        <v>0</v>
      </c>
    </row>
    <row r="21" spans="8:16" x14ac:dyDescent="0.25">
      <c r="H21" s="232">
        <f>+$E$10*100</f>
        <v>90.163248221012964</v>
      </c>
      <c r="I21" s="233"/>
      <c r="J21" s="233"/>
      <c r="K21" s="233"/>
      <c r="L21" s="233"/>
      <c r="M21" s="236">
        <f>+$F$10</f>
        <v>1.680249581488634</v>
      </c>
      <c r="N21" s="233">
        <v>0</v>
      </c>
      <c r="O21" s="233"/>
      <c r="P21" s="233">
        <v>0</v>
      </c>
    </row>
    <row r="22" spans="8:16" x14ac:dyDescent="0.25">
      <c r="H22" s="232">
        <f>+$E$10*100</f>
        <v>90.163248221012964</v>
      </c>
      <c r="I22" s="233"/>
      <c r="J22" s="233"/>
      <c r="K22" s="233"/>
      <c r="L22" s="233"/>
      <c r="M22" s="233">
        <v>0</v>
      </c>
      <c r="N22" s="236">
        <f>+$F$11</f>
        <v>1.8646253440778051</v>
      </c>
      <c r="O22" s="233"/>
      <c r="P22" s="233">
        <v>0</v>
      </c>
    </row>
    <row r="23" spans="8:16" x14ac:dyDescent="0.25">
      <c r="H23" s="232">
        <f>AVERAGE(H22,H24)</f>
        <v>91.377145249058174</v>
      </c>
      <c r="I23" s="233"/>
      <c r="J23" s="233"/>
      <c r="K23" s="233"/>
      <c r="L23" s="233"/>
      <c r="M23" s="233"/>
      <c r="N23" s="236">
        <f>+$F$11</f>
        <v>1.8646253440778051</v>
      </c>
      <c r="O23" s="233"/>
      <c r="P23" s="233">
        <v>0</v>
      </c>
    </row>
    <row r="24" spans="8:16" x14ac:dyDescent="0.25">
      <c r="H24" s="232">
        <f>+$E$11*100</f>
        <v>92.591042277103384</v>
      </c>
      <c r="I24" s="233"/>
      <c r="J24" s="233"/>
      <c r="K24" s="233"/>
      <c r="L24" s="233"/>
      <c r="M24" s="233"/>
      <c r="N24" s="236">
        <f>+$F$11</f>
        <v>1.8646253440778051</v>
      </c>
      <c r="O24" s="233">
        <v>0</v>
      </c>
      <c r="P24" s="233">
        <v>0</v>
      </c>
    </row>
    <row r="25" spans="8:16" x14ac:dyDescent="0.25">
      <c r="H25" s="232">
        <f>+$E$11*100</f>
        <v>92.591042277103384</v>
      </c>
      <c r="I25" s="233"/>
      <c r="J25" s="233"/>
      <c r="K25" s="233"/>
      <c r="L25" s="233"/>
      <c r="M25" s="233"/>
      <c r="N25" s="233">
        <v>0</v>
      </c>
      <c r="O25" s="236">
        <f>+$F$12</f>
        <v>2.0667540922940111</v>
      </c>
      <c r="P25" s="233">
        <v>0</v>
      </c>
    </row>
    <row r="26" spans="8:16" x14ac:dyDescent="0.25">
      <c r="H26" s="232">
        <f>AVERAGE(H25,H27)</f>
        <v>96.295521138551692</v>
      </c>
      <c r="I26" s="233"/>
      <c r="J26" s="233"/>
      <c r="K26" s="233"/>
      <c r="L26" s="233"/>
      <c r="M26" s="233"/>
      <c r="N26" s="233"/>
      <c r="O26" s="236">
        <f>+$F$12</f>
        <v>2.0667540922940111</v>
      </c>
      <c r="P26" s="233">
        <v>0</v>
      </c>
    </row>
    <row r="27" spans="8:16" x14ac:dyDescent="0.25">
      <c r="H27" s="232">
        <f>+$E$12*100</f>
        <v>100</v>
      </c>
      <c r="I27" s="233"/>
      <c r="J27" s="233"/>
      <c r="K27" s="233"/>
      <c r="L27" s="233"/>
      <c r="M27" s="233"/>
      <c r="N27" s="233"/>
      <c r="O27" s="236">
        <f>+$F$12</f>
        <v>2.0667540922940111</v>
      </c>
      <c r="P27" s="233">
        <v>0</v>
      </c>
    </row>
    <row r="28" spans="8:16" x14ac:dyDescent="0.25">
      <c r="H28" s="232">
        <f>+$E$12*100</f>
        <v>100</v>
      </c>
      <c r="I28" s="233"/>
      <c r="J28" s="233"/>
      <c r="K28" s="233"/>
      <c r="L28" s="233"/>
      <c r="M28" s="233"/>
      <c r="N28" s="233"/>
      <c r="O28" s="233">
        <v>0</v>
      </c>
      <c r="P28" s="233">
        <v>0</v>
      </c>
    </row>
    <row r="49" spans="8:8" x14ac:dyDescent="0.25">
      <c r="H49" s="481"/>
    </row>
  </sheetData>
  <pageMargins left="0.7" right="0.7" top="0.75" bottom="0.75" header="0.3" footer="0.3"/>
  <pageSetup paperSize="9" orientation="portrait"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ummary xmlns="57b417f7-d786-4243-a30f-6aa963038fea" xsi:nil="true"/>
    <Key xmlns="57b417f7-d786-4243-a30f-6aa963038fea">false</Key>
    <Document_x0020_Type xmlns="57b417f7-d786-4243-a30f-6aa963038fea">General</Document_x0020_Type>
    <Status xmlns="57b417f7-d786-4243-a30f-6aa963038fea">Active</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F7E7237B621B34D8633A963D5CBF9A3" ma:contentTypeVersion="" ma:contentTypeDescription="Create a new document." ma:contentTypeScope="" ma:versionID="86207b02e9d47f534844b5fb47386b69">
  <xsd:schema xmlns:xsd="http://www.w3.org/2001/XMLSchema" xmlns:xs="http://www.w3.org/2001/XMLSchema" xmlns:p="http://schemas.microsoft.com/office/2006/metadata/properties" xmlns:ns2="57b417f7-d786-4243-a30f-6aa963038fea" targetNamespace="http://schemas.microsoft.com/office/2006/metadata/properties" ma:root="true" ma:fieldsID="1959d539da99094eaa1c65296056aff2" ns2:_="">
    <xsd:import namespace="57b417f7-d786-4243-a30f-6aa963038fea"/>
    <xsd:element name="properties">
      <xsd:complexType>
        <xsd:sequence>
          <xsd:element name="documentManagement">
            <xsd:complexType>
              <xsd:all>
                <xsd:element ref="ns2:Summary" minOccurs="0"/>
                <xsd:element ref="ns2:Document_x0020_Type" minOccurs="0"/>
                <xsd:element ref="ns2:Status" minOccurs="0"/>
                <xsd:element ref="ns2:Ke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b417f7-d786-4243-a30f-6aa963038fea" elementFormDefault="qualified">
    <xsd:import namespace="http://schemas.microsoft.com/office/2006/documentManagement/types"/>
    <xsd:import namespace="http://schemas.microsoft.com/office/infopath/2007/PartnerControls"/>
    <xsd:element name="Summary" ma:index="8" nillable="true" ma:displayName="Summary" ma:description="A short description of what's in the document can help people to find it." ma:internalName="Summary">
      <xsd:simpleType>
        <xsd:restriction base="dms:Note">
          <xsd:maxLength value="255"/>
        </xsd:restriction>
      </xsd:simpleType>
    </xsd:element>
    <xsd:element name="Document_x0020_Type" ma:index="9" nillable="true" ma:displayName="Document Type" ma:default="General" ma:description="Leave as general unless this is a special type of document (eg PID, CV, Meeting Report etc)" ma:format="Dropdown" ma:internalName="Document_x0020_Type">
      <xsd:simpleType>
        <xsd:restriction base="dms:Choice">
          <xsd:enumeration value="Budget"/>
          <xsd:enumeration value="Business Plan"/>
          <xsd:enumeration value="Contract"/>
          <xsd:enumeration value="CV"/>
          <xsd:enumeration value="Expenses"/>
          <xsd:enumeration value="General"/>
          <xsd:enumeration value="How-to / Guideline"/>
          <xsd:enumeration value="Invoice"/>
          <xsd:enumeration value="M&amp;E"/>
          <xsd:enumeration value="Meeting Notes / Minutes"/>
          <xsd:enumeration value="PID"/>
          <xsd:enumeration value="Policy"/>
          <xsd:enumeration value="Proposal"/>
          <xsd:enumeration value="Publication"/>
          <xsd:enumeration value="Trip Report"/>
        </xsd:restriction>
      </xsd:simpleType>
    </xsd:element>
    <xsd:element name="Status" ma:index="10" nillable="true" ma:displayName="Status" ma:default="Active" ma:format="Dropdown" ma:internalName="Status">
      <xsd:simpleType>
        <xsd:restriction base="dms:Choice">
          <xsd:enumeration value="Active"/>
          <xsd:enumeration value="Closed"/>
          <xsd:enumeration value="Archived"/>
        </xsd:restriction>
      </xsd:simpleType>
    </xsd:element>
    <xsd:element name="Key" ma:index="11" nillable="true" ma:displayName="Key" ma:default="0" ma:description="Tick if this is a key document for this project." ma:internalName="Ke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7C5575-903E-467E-B0CD-EC05C2006BB7}"/>
</file>

<file path=customXml/itemProps2.xml><?xml version="1.0" encoding="utf-8"?>
<ds:datastoreItem xmlns:ds="http://schemas.openxmlformats.org/officeDocument/2006/customXml" ds:itemID="{667A734D-36E4-40B4-84D7-EAE7CC987A86}"/>
</file>

<file path=customXml/itemProps3.xml><?xml version="1.0" encoding="utf-8"?>
<ds:datastoreItem xmlns:ds="http://schemas.openxmlformats.org/officeDocument/2006/customXml" ds:itemID="{DA2708D3-52FA-48FA-9196-2882B2262C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VERSION </vt:lpstr>
      <vt:lpstr>GVA-productivity1</vt:lpstr>
      <vt:lpstr>Rel. prod. cf employment1</vt:lpstr>
      <vt:lpstr>Decomp.of prod change1</vt:lpstr>
      <vt:lpstr>Productivity gaps1</vt:lpstr>
      <vt:lpstr>GVA-productivity2</vt:lpstr>
      <vt:lpstr>Rel. prod. cf employment2</vt:lpstr>
      <vt:lpstr>Decomp.of prod change2</vt:lpstr>
      <vt:lpstr>Productivity gaps2</vt:lpstr>
      <vt:lpstr>Sectoral employ by sex</vt:lpstr>
      <vt:lpstr>Emp by sex (ILO)</vt:lpstr>
      <vt:lpstr>Wages (ILO)</vt:lpstr>
      <vt:lpstr>'GVA-productivity1'!Labour_productivity</vt:lpstr>
      <vt:lpstr>'GVA-productivity1'!Persons_engaged</vt:lpstr>
      <vt:lpstr>'GVA-productivity1'!VA_constant_2005</vt:lpstr>
    </vt:vector>
  </TitlesOfParts>
  <Company>Overseas Development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jkennan</dc:creator>
  <cp:lastModifiedBy>jkennan</cp:lastModifiedBy>
  <dcterms:created xsi:type="dcterms:W3CDTF">2014-12-22T09:22:35Z</dcterms:created>
  <dcterms:modified xsi:type="dcterms:W3CDTF">2015-07-21T10:06:26Z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0x0101000F7E7237B621B34D8633A963D5CBF9A3</vt:lpwstr>
  </property>
</Properties>
</file>