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44" windowWidth="11808" windowHeight="5724" tabRatio="872"/>
  </bookViews>
  <sheets>
    <sheet name="VERSION" sheetId="8" r:id="rId1"/>
    <sheet name="GVA-productivity1" sheetId="1" r:id="rId2"/>
    <sheet name="Productivity gaps1" sheetId="4" r:id="rId3"/>
    <sheet name="GVA-productivity2" sheetId="9" r:id="rId4"/>
    <sheet name="Rel. prod. cf employment2" sheetId="10" r:id="rId5"/>
    <sheet name="Decomp. of prod change2" sheetId="11" r:id="rId6"/>
    <sheet name="Productivity gaps2" sheetId="12" r:id="rId7"/>
    <sheet name="Sectoral employ by sex2" sheetId="13" r:id="rId8"/>
    <sheet name="Emp by sex (ILO)" sheetId="7" r:id="rId9"/>
  </sheets>
  <definedNames>
    <definedName name="_xlnm._FilterDatabase" localSheetId="1" hidden="1">'GVA-productivity1'!$A$9:$AE$30</definedName>
    <definedName name="Decomposition_of_labour_productivity_change" localSheetId="1">'GVA-productivity1'!#REF!</definedName>
    <definedName name="Labour_productivity" localSheetId="1">'GVA-productivity1'!$L$7</definedName>
    <definedName name="Labour_productivity_levels_and_change_over_time" localSheetId="1">'GVA-productivity1'!#REF!</definedName>
    <definedName name="Persons_engaged" localSheetId="1">'GVA-productivity1'!$H$7</definedName>
    <definedName name="Productivity_gaps" localSheetId="1">'GVA-productivity1'!#REF!</definedName>
    <definedName name="Relative_productivity_and_changes_in_employment" localSheetId="1">'GVA-productivity1'!#REF!</definedName>
    <definedName name="Relative_productivity_levels" localSheetId="1">'GVA-productivity1'!#REF!</definedName>
    <definedName name="VA_constant_2005" localSheetId="1">'GVA-productivity1'!$C$7</definedName>
    <definedName name="VA_current" localSheetId="1">'GVA-productivity1'!#REF!</definedName>
  </definedNames>
  <calcPr calcId="145621"/>
</workbook>
</file>

<file path=xl/calcChain.xml><?xml version="1.0" encoding="utf-8"?>
<calcChain xmlns="http://schemas.openxmlformats.org/spreadsheetml/2006/main">
  <c r="O25" i="12" l="1"/>
  <c r="F12" i="12"/>
  <c r="O26" i="12" s="1"/>
  <c r="D46" i="11"/>
  <c r="E63" i="10"/>
  <c r="D63" i="10"/>
  <c r="E62" i="10"/>
  <c r="D62" i="10"/>
  <c r="E61" i="10"/>
  <c r="D61" i="10"/>
  <c r="E60" i="10"/>
  <c r="D60" i="10"/>
  <c r="E59" i="10"/>
  <c r="D59" i="10"/>
  <c r="E57" i="10"/>
  <c r="E65" i="10" s="1"/>
  <c r="D57" i="10"/>
  <c r="E48" i="10"/>
  <c r="D48" i="10"/>
  <c r="E46" i="10"/>
  <c r="D46" i="10"/>
  <c r="E45" i="10"/>
  <c r="D45" i="10"/>
  <c r="E44" i="10"/>
  <c r="D44" i="10"/>
  <c r="E43" i="10"/>
  <c r="D43" i="10"/>
  <c r="E42" i="10"/>
  <c r="D42" i="10"/>
  <c r="E40" i="10"/>
  <c r="D40" i="10"/>
  <c r="E29" i="10"/>
  <c r="D29" i="10"/>
  <c r="E28" i="10"/>
  <c r="D28" i="10"/>
  <c r="E27" i="10"/>
  <c r="D27" i="10"/>
  <c r="F26" i="10"/>
  <c r="E26" i="10"/>
  <c r="D26" i="10"/>
  <c r="E25" i="10"/>
  <c r="D25" i="10"/>
  <c r="E23" i="10"/>
  <c r="E31" i="10" s="1"/>
  <c r="D23" i="10"/>
  <c r="D31" i="10" s="1"/>
  <c r="E13" i="10"/>
  <c r="E12" i="10"/>
  <c r="D12" i="10"/>
  <c r="E11" i="10"/>
  <c r="D11" i="10"/>
  <c r="E10" i="10"/>
  <c r="D10" i="10"/>
  <c r="G9" i="10"/>
  <c r="E9" i="10"/>
  <c r="D9" i="10"/>
  <c r="E8" i="10"/>
  <c r="D8" i="10"/>
  <c r="E6" i="10"/>
  <c r="D6" i="10"/>
  <c r="D14" i="10" s="1"/>
  <c r="I84" i="9"/>
  <c r="I85" i="9" s="1"/>
  <c r="I86" i="9" s="1"/>
  <c r="I87" i="9" s="1"/>
  <c r="I88" i="9" s="1"/>
  <c r="I89" i="9" s="1"/>
  <c r="I90" i="9" s="1"/>
  <c r="I91" i="9" s="1"/>
  <c r="I92" i="9" s="1"/>
  <c r="I93" i="9" s="1"/>
  <c r="I94" i="9" s="1"/>
  <c r="I95" i="9" s="1"/>
  <c r="I96" i="9" s="1"/>
  <c r="I97" i="9" s="1"/>
  <c r="I98" i="9" s="1"/>
  <c r="I99" i="9" s="1"/>
  <c r="I100" i="9" s="1"/>
  <c r="I101" i="9" s="1"/>
  <c r="I102" i="9" s="1"/>
  <c r="I103" i="9" s="1"/>
  <c r="I104" i="9" s="1"/>
  <c r="I83" i="9"/>
  <c r="L78" i="9"/>
  <c r="B28" i="11" s="1"/>
  <c r="E78" i="9"/>
  <c r="N77" i="9"/>
  <c r="B47" i="11" s="1"/>
  <c r="F77" i="9"/>
  <c r="K75" i="9"/>
  <c r="B15" i="11" s="1"/>
  <c r="J75" i="9"/>
  <c r="M74" i="9"/>
  <c r="B34" i="11" s="1"/>
  <c r="L74" i="9"/>
  <c r="B24" i="11" s="1"/>
  <c r="N73" i="9"/>
  <c r="I73" i="9"/>
  <c r="M72" i="9"/>
  <c r="B32" i="11" s="1"/>
  <c r="L72" i="9"/>
  <c r="B22" i="11" s="1"/>
  <c r="F22" i="11" s="1"/>
  <c r="F66" i="9"/>
  <c r="I64" i="9"/>
  <c r="H64" i="9"/>
  <c r="H78" i="9" s="1"/>
  <c r="G64" i="9"/>
  <c r="G78" i="9" s="1"/>
  <c r="F64" i="9"/>
  <c r="K78" i="9" s="1"/>
  <c r="B18" i="11" s="1"/>
  <c r="E64" i="9"/>
  <c r="L63" i="9"/>
  <c r="C11" i="10" s="1"/>
  <c r="I63" i="9"/>
  <c r="H63" i="9"/>
  <c r="G63" i="9"/>
  <c r="F63" i="9"/>
  <c r="K77" i="9" s="1"/>
  <c r="B17" i="11" s="1"/>
  <c r="E63" i="9"/>
  <c r="E77" i="9" s="1"/>
  <c r="I62" i="9"/>
  <c r="H62" i="9"/>
  <c r="M76" i="9" s="1"/>
  <c r="B36" i="11" s="1"/>
  <c r="G62" i="9"/>
  <c r="F62" i="9"/>
  <c r="E62" i="9"/>
  <c r="E76" i="9" s="1"/>
  <c r="L61" i="9"/>
  <c r="C9" i="10" s="1"/>
  <c r="I61" i="9"/>
  <c r="H61" i="9"/>
  <c r="G61" i="9"/>
  <c r="L75" i="9" s="1"/>
  <c r="B25" i="11" s="1"/>
  <c r="F61" i="9"/>
  <c r="F75" i="9" s="1"/>
  <c r="E61" i="9"/>
  <c r="E75" i="9" s="1"/>
  <c r="I60" i="9"/>
  <c r="H60" i="9"/>
  <c r="H74" i="9" s="1"/>
  <c r="G60" i="9"/>
  <c r="F60" i="9"/>
  <c r="E60" i="9"/>
  <c r="L59" i="9"/>
  <c r="I59" i="9"/>
  <c r="H59" i="9"/>
  <c r="G59" i="9"/>
  <c r="L73" i="9" s="1"/>
  <c r="F59" i="9"/>
  <c r="K73" i="9" s="1"/>
  <c r="E59" i="9"/>
  <c r="I58" i="9"/>
  <c r="H58" i="9"/>
  <c r="G58" i="9"/>
  <c r="F58" i="9"/>
  <c r="L58" i="9" s="1"/>
  <c r="C6" i="10" s="1"/>
  <c r="E58" i="9"/>
  <c r="E72" i="9" s="1"/>
  <c r="I53" i="9"/>
  <c r="E64" i="10" s="1"/>
  <c r="H53" i="9"/>
  <c r="G53" i="9"/>
  <c r="F53" i="9"/>
  <c r="D30" i="10" s="1"/>
  <c r="E53" i="9"/>
  <c r="D13" i="10" s="1"/>
  <c r="O51" i="9"/>
  <c r="N51" i="9"/>
  <c r="L51" i="9"/>
  <c r="K51" i="9"/>
  <c r="F12" i="10" s="1"/>
  <c r="O50" i="9"/>
  <c r="L50" i="9"/>
  <c r="F28" i="10" s="1"/>
  <c r="K50" i="9"/>
  <c r="O49" i="9"/>
  <c r="G61" i="10" s="1"/>
  <c r="L49" i="9"/>
  <c r="K49" i="9"/>
  <c r="O48" i="9"/>
  <c r="N48" i="9"/>
  <c r="M48" i="9"/>
  <c r="G26" i="10" s="1"/>
  <c r="B26" i="10" s="1"/>
  <c r="L48" i="9"/>
  <c r="K48" i="9"/>
  <c r="F9" i="10" s="1"/>
  <c r="O47" i="9"/>
  <c r="N47" i="9"/>
  <c r="L47" i="9"/>
  <c r="K47" i="9"/>
  <c r="O46" i="9"/>
  <c r="L46" i="9"/>
  <c r="K46" i="9"/>
  <c r="O45" i="9"/>
  <c r="D42" i="11" s="1"/>
  <c r="L45" i="9"/>
  <c r="C22" i="11" s="1"/>
  <c r="K45" i="9"/>
  <c r="C12" i="11" s="1"/>
  <c r="J40" i="9"/>
  <c r="I40" i="9"/>
  <c r="I66" i="9" s="1"/>
  <c r="H40" i="9"/>
  <c r="G40" i="9"/>
  <c r="F40" i="9"/>
  <c r="L38" i="9" s="1"/>
  <c r="E40" i="9"/>
  <c r="E66" i="9" s="1"/>
  <c r="D40" i="9"/>
  <c r="N38" i="9"/>
  <c r="M38" i="9"/>
  <c r="J38" i="9"/>
  <c r="O37" i="9"/>
  <c r="N37" i="9"/>
  <c r="M37" i="9"/>
  <c r="L37" i="9"/>
  <c r="K37" i="9"/>
  <c r="J37" i="9"/>
  <c r="N36" i="9"/>
  <c r="M36" i="9"/>
  <c r="J36" i="9"/>
  <c r="O35" i="9"/>
  <c r="N35" i="9"/>
  <c r="M35" i="9"/>
  <c r="L35" i="9"/>
  <c r="K35" i="9"/>
  <c r="J35" i="9"/>
  <c r="N34" i="9"/>
  <c r="M34" i="9"/>
  <c r="J34" i="9"/>
  <c r="O33" i="9"/>
  <c r="N33" i="9"/>
  <c r="M33" i="9"/>
  <c r="L33" i="9"/>
  <c r="K33" i="9"/>
  <c r="J33" i="9"/>
  <c r="N32" i="9"/>
  <c r="N40" i="9" s="1"/>
  <c r="M32" i="9"/>
  <c r="M40" i="9" s="1"/>
  <c r="J32" i="9"/>
  <c r="O31" i="9"/>
  <c r="N31" i="9"/>
  <c r="M31" i="9"/>
  <c r="L31" i="9"/>
  <c r="K31" i="9"/>
  <c r="J31" i="9"/>
  <c r="J26" i="9"/>
  <c r="I26" i="9"/>
  <c r="O24" i="9" s="1"/>
  <c r="H26" i="9"/>
  <c r="G26" i="9"/>
  <c r="F26" i="9"/>
  <c r="L24" i="9" s="1"/>
  <c r="E26" i="9"/>
  <c r="K24" i="9" s="1"/>
  <c r="D26" i="9"/>
  <c r="N24" i="9"/>
  <c r="M24" i="9"/>
  <c r="J24" i="9"/>
  <c r="O23" i="9"/>
  <c r="N23" i="9"/>
  <c r="M23" i="9"/>
  <c r="L23" i="9"/>
  <c r="K23" i="9"/>
  <c r="J23" i="9"/>
  <c r="N22" i="9"/>
  <c r="M22" i="9"/>
  <c r="J22" i="9"/>
  <c r="O21" i="9"/>
  <c r="N21" i="9"/>
  <c r="M21" i="9"/>
  <c r="L21" i="9"/>
  <c r="K21" i="9"/>
  <c r="J21" i="9"/>
  <c r="N20" i="9"/>
  <c r="M20" i="9"/>
  <c r="J20" i="9"/>
  <c r="O19" i="9"/>
  <c r="N19" i="9"/>
  <c r="M19" i="9"/>
  <c r="L19" i="9"/>
  <c r="K19" i="9"/>
  <c r="J19" i="9"/>
  <c r="N18" i="9"/>
  <c r="N26" i="9" s="1"/>
  <c r="M18" i="9"/>
  <c r="M26" i="9" s="1"/>
  <c r="J18" i="9"/>
  <c r="O17" i="9"/>
  <c r="N17" i="9"/>
  <c r="M17" i="9"/>
  <c r="L17" i="9"/>
  <c r="K17" i="9"/>
  <c r="J17" i="9"/>
  <c r="E80" i="9" l="1"/>
  <c r="K83" i="9"/>
  <c r="K84" i="9" s="1"/>
  <c r="K85" i="9" s="1"/>
  <c r="K86" i="9" s="1"/>
  <c r="K87" i="9" s="1"/>
  <c r="K88" i="9" s="1"/>
  <c r="K89" i="9" s="1"/>
  <c r="K90" i="9" s="1"/>
  <c r="K91" i="9" s="1"/>
  <c r="K66" i="9"/>
  <c r="K63" i="9"/>
  <c r="K61" i="9"/>
  <c r="K59" i="9"/>
  <c r="O59" i="9"/>
  <c r="L26" i="9"/>
  <c r="K60" i="9"/>
  <c r="B9" i="10"/>
  <c r="K40" i="9"/>
  <c r="I80" i="9"/>
  <c r="O61" i="9"/>
  <c r="J80" i="9"/>
  <c r="J83" i="9" s="1"/>
  <c r="J84" i="9" s="1"/>
  <c r="J85" i="9" s="1"/>
  <c r="J86" i="9" s="1"/>
  <c r="J87" i="9" s="1"/>
  <c r="J88" i="9" s="1"/>
  <c r="J89" i="9" s="1"/>
  <c r="J90" i="9" s="1"/>
  <c r="J91" i="9" s="1"/>
  <c r="J92" i="9" s="1"/>
  <c r="J93" i="9" s="1"/>
  <c r="J94" i="9" s="1"/>
  <c r="J95" i="9" s="1"/>
  <c r="J96" i="9" s="1"/>
  <c r="J97" i="9" s="1"/>
  <c r="J98" i="9" s="1"/>
  <c r="J99" i="9" s="1"/>
  <c r="J100" i="9" s="1"/>
  <c r="J101" i="9" s="1"/>
  <c r="J102" i="9" s="1"/>
  <c r="J103" i="9" s="1"/>
  <c r="J104" i="9" s="1"/>
  <c r="J81" i="9" s="1"/>
  <c r="O66" i="9"/>
  <c r="C64" i="10" s="1"/>
  <c r="F59" i="10"/>
  <c r="D34" i="11"/>
  <c r="C44" i="11"/>
  <c r="F27" i="10"/>
  <c r="D16" i="11"/>
  <c r="G10" i="10"/>
  <c r="F11" i="10"/>
  <c r="C17" i="11"/>
  <c r="F17" i="11" s="1"/>
  <c r="F63" i="10"/>
  <c r="D38" i="11"/>
  <c r="E30" i="10"/>
  <c r="D47" i="10"/>
  <c r="L53" i="9"/>
  <c r="N72" i="9"/>
  <c r="B42" i="11" s="1"/>
  <c r="J72" i="9"/>
  <c r="N74" i="9"/>
  <c r="B44" i="11" s="1"/>
  <c r="J74" i="9"/>
  <c r="N76" i="9"/>
  <c r="B46" i="11" s="1"/>
  <c r="J76" i="9"/>
  <c r="L77" i="9"/>
  <c r="B27" i="11" s="1"/>
  <c r="K81" i="9"/>
  <c r="L66" i="9"/>
  <c r="C13" i="10" s="1"/>
  <c r="G72" i="9"/>
  <c r="H76" i="9"/>
  <c r="F28" i="11"/>
  <c r="C26" i="11"/>
  <c r="D44" i="11"/>
  <c r="C10" i="12"/>
  <c r="G59" i="10"/>
  <c r="B59" i="10" s="1"/>
  <c r="D64" i="10"/>
  <c r="E47" i="10"/>
  <c r="M73" i="9"/>
  <c r="H73" i="9"/>
  <c r="K74" i="9"/>
  <c r="B14" i="11" s="1"/>
  <c r="F14" i="11" s="1"/>
  <c r="F74" i="9"/>
  <c r="O60" i="9"/>
  <c r="K76" i="9"/>
  <c r="B16" i="11" s="1"/>
  <c r="F16" i="11" s="1"/>
  <c r="F76" i="9"/>
  <c r="O62" i="9"/>
  <c r="M64" i="9"/>
  <c r="C29" i="10" s="1"/>
  <c r="H72" i="9"/>
  <c r="E74" i="9"/>
  <c r="I76" i="9"/>
  <c r="G77" i="9"/>
  <c r="M78" i="9"/>
  <c r="B38" i="11" s="1"/>
  <c r="K18" i="9"/>
  <c r="K26" i="9" s="1"/>
  <c r="O18" i="9"/>
  <c r="K20" i="9"/>
  <c r="O20" i="9"/>
  <c r="O26" i="9" s="1"/>
  <c r="K22" i="9"/>
  <c r="O22" i="9"/>
  <c r="K32" i="9"/>
  <c r="O32" i="9"/>
  <c r="O40" i="9" s="1"/>
  <c r="K34" i="9"/>
  <c r="O34" i="9"/>
  <c r="K36" i="9"/>
  <c r="O36" i="9"/>
  <c r="K38" i="9"/>
  <c r="O38" i="9"/>
  <c r="N45" i="9"/>
  <c r="M46" i="9"/>
  <c r="F25" i="10"/>
  <c r="C24" i="11"/>
  <c r="D14" i="11"/>
  <c r="E14" i="11" s="1"/>
  <c r="G8" i="10"/>
  <c r="B8" i="10" s="1"/>
  <c r="C6" i="12"/>
  <c r="D45" i="11"/>
  <c r="G60" i="10"/>
  <c r="B60" i="10" s="1"/>
  <c r="N49" i="9"/>
  <c r="M50" i="9"/>
  <c r="F29" i="10"/>
  <c r="C28" i="11"/>
  <c r="G12" i="10"/>
  <c r="B12" i="10" s="1"/>
  <c r="G74" i="9"/>
  <c r="L60" i="9"/>
  <c r="C8" i="10" s="1"/>
  <c r="I75" i="9"/>
  <c r="G76" i="9"/>
  <c r="L62" i="9"/>
  <c r="C10" i="10" s="1"/>
  <c r="I77" i="9"/>
  <c r="O63" i="9"/>
  <c r="I72" i="9"/>
  <c r="E73" i="9"/>
  <c r="J73" i="9"/>
  <c r="N75" i="9"/>
  <c r="B45" i="11" s="1"/>
  <c r="L76" i="9"/>
  <c r="B26" i="11" s="1"/>
  <c r="J77" i="9"/>
  <c r="F80" i="9"/>
  <c r="E14" i="10"/>
  <c r="C15" i="11"/>
  <c r="F15" i="11" s="1"/>
  <c r="D18" i="11"/>
  <c r="C9" i="12"/>
  <c r="F43" i="10"/>
  <c r="C35" i="11"/>
  <c r="D25" i="11"/>
  <c r="E25" i="11" s="1"/>
  <c r="C11" i="12"/>
  <c r="D47" i="11"/>
  <c r="G62" i="10"/>
  <c r="F25" i="11"/>
  <c r="L64" i="9"/>
  <c r="C12" i="10" s="1"/>
  <c r="G73" i="9"/>
  <c r="F24" i="11"/>
  <c r="G6" i="10"/>
  <c r="G42" i="10"/>
  <c r="G46" i="10"/>
  <c r="C48" i="11"/>
  <c r="M45" i="9"/>
  <c r="C14" i="11"/>
  <c r="F8" i="10"/>
  <c r="C45" i="11"/>
  <c r="G43" i="10"/>
  <c r="B43" i="10" s="1"/>
  <c r="F60" i="10"/>
  <c r="M49" i="9"/>
  <c r="C27" i="11"/>
  <c r="G11" i="10"/>
  <c r="D17" i="11"/>
  <c r="D48" i="11"/>
  <c r="C8" i="12"/>
  <c r="G63" i="10"/>
  <c r="B63" i="10" s="1"/>
  <c r="F72" i="9"/>
  <c r="K58" i="9"/>
  <c r="O58" i="9"/>
  <c r="M75" i="9"/>
  <c r="B35" i="11" s="1"/>
  <c r="F35" i="11" s="1"/>
  <c r="H75" i="9"/>
  <c r="M61" i="9"/>
  <c r="C26" i="10" s="1"/>
  <c r="K62" i="9"/>
  <c r="M77" i="9"/>
  <c r="B37" i="11" s="1"/>
  <c r="H77" i="9"/>
  <c r="N63" i="9"/>
  <c r="C45" i="10" s="1"/>
  <c r="G66" i="9"/>
  <c r="M63" i="9" s="1"/>
  <c r="C28" i="10" s="1"/>
  <c r="K80" i="9"/>
  <c r="B19" i="11" s="1"/>
  <c r="F23" i="10"/>
  <c r="F31" i="10" s="1"/>
  <c r="C18" i="11"/>
  <c r="F18" i="11" s="1"/>
  <c r="L18" i="9"/>
  <c r="L20" i="9"/>
  <c r="L22" i="9"/>
  <c r="L32" i="9"/>
  <c r="L40" i="9" s="1"/>
  <c r="L34" i="9"/>
  <c r="L36" i="9"/>
  <c r="H66" i="9"/>
  <c r="C7" i="12"/>
  <c r="G57" i="10"/>
  <c r="N46" i="9"/>
  <c r="M47" i="9"/>
  <c r="D15" i="11"/>
  <c r="E15" i="11" s="1"/>
  <c r="C25" i="11"/>
  <c r="C16" i="11"/>
  <c r="F10" i="10"/>
  <c r="N50" i="9"/>
  <c r="M51" i="9"/>
  <c r="K53" i="9"/>
  <c r="O53" i="9"/>
  <c r="K64" i="9"/>
  <c r="N78" i="9"/>
  <c r="B48" i="11" s="1"/>
  <c r="J78" i="9"/>
  <c r="O64" i="9"/>
  <c r="K72" i="9"/>
  <c r="B12" i="11" s="1"/>
  <c r="F12" i="11" s="1"/>
  <c r="F73" i="9"/>
  <c r="I74" i="9"/>
  <c r="G75" i="9"/>
  <c r="I78" i="9"/>
  <c r="F6" i="10"/>
  <c r="D65" i="10"/>
  <c r="D12" i="11"/>
  <c r="E12" i="11" s="1"/>
  <c r="D35" i="11"/>
  <c r="E35" i="11" s="1"/>
  <c r="F78" i="9"/>
  <c r="O27" i="12"/>
  <c r="C63" i="10" l="1"/>
  <c r="D8" i="12"/>
  <c r="F8" i="12" s="1"/>
  <c r="D7" i="12"/>
  <c r="F7" i="12" s="1"/>
  <c r="C57" i="10"/>
  <c r="D11" i="12"/>
  <c r="F11" i="12" s="1"/>
  <c r="C62" i="10"/>
  <c r="F61" i="10"/>
  <c r="B61" i="10" s="1"/>
  <c r="C46" i="11"/>
  <c r="E46" i="11" s="1"/>
  <c r="D36" i="11"/>
  <c r="G44" i="10"/>
  <c r="B44" i="10" s="1"/>
  <c r="M80" i="9"/>
  <c r="B39" i="11" s="1"/>
  <c r="H80" i="9"/>
  <c r="N102" i="9"/>
  <c r="N103" i="9" s="1"/>
  <c r="N104" i="9" s="1"/>
  <c r="N81" i="9" s="1"/>
  <c r="N62" i="9"/>
  <c r="C44" i="10" s="1"/>
  <c r="N66" i="9"/>
  <c r="C47" i="10" s="1"/>
  <c r="N60" i="9"/>
  <c r="C42" i="10" s="1"/>
  <c r="N58" i="9"/>
  <c r="C40" i="10" s="1"/>
  <c r="D26" i="11"/>
  <c r="E26" i="11" s="1"/>
  <c r="G27" i="10"/>
  <c r="B27" i="10" s="1"/>
  <c r="C36" i="11"/>
  <c r="F36" i="11" s="1"/>
  <c r="F44" i="10"/>
  <c r="D32" i="11"/>
  <c r="E32" i="11" s="1"/>
  <c r="G40" i="10"/>
  <c r="F57" i="10"/>
  <c r="N53" i="9"/>
  <c r="C42" i="11"/>
  <c r="E42" i="11" s="1"/>
  <c r="C59" i="10"/>
  <c r="D10" i="12"/>
  <c r="F10" i="12" s="1"/>
  <c r="F46" i="11"/>
  <c r="F42" i="11"/>
  <c r="E38" i="11"/>
  <c r="B10" i="10"/>
  <c r="D6" i="12"/>
  <c r="F6" i="12" s="1"/>
  <c r="C60" i="10"/>
  <c r="F14" i="10"/>
  <c r="F48" i="11"/>
  <c r="C38" i="11"/>
  <c r="F38" i="11" s="1"/>
  <c r="G29" i="10"/>
  <c r="B29" i="10" s="1"/>
  <c r="D28" i="11"/>
  <c r="E28" i="11" s="1"/>
  <c r="F46" i="10"/>
  <c r="B46" i="10" s="1"/>
  <c r="F37" i="11"/>
  <c r="E17" i="11"/>
  <c r="F26" i="11"/>
  <c r="F29" i="11" s="1"/>
  <c r="B6" i="11" s="1"/>
  <c r="E45" i="11"/>
  <c r="D9" i="12"/>
  <c r="F9" i="12" s="1"/>
  <c r="C61" i="10"/>
  <c r="E44" i="11"/>
  <c r="D19" i="11"/>
  <c r="G13" i="10"/>
  <c r="F30" i="10"/>
  <c r="C29" i="11"/>
  <c r="E16" i="11"/>
  <c r="D49" i="11"/>
  <c r="G64" i="10"/>
  <c r="F13" i="10"/>
  <c r="C19" i="11"/>
  <c r="C34" i="11"/>
  <c r="F34" i="11" s="1"/>
  <c r="G25" i="10"/>
  <c r="B25" i="10" s="1"/>
  <c r="F42" i="10"/>
  <c r="B42" i="10" s="1"/>
  <c r="D24" i="11"/>
  <c r="E24" i="11" s="1"/>
  <c r="E48" i="11"/>
  <c r="E18" i="11"/>
  <c r="F19" i="11"/>
  <c r="B5" i="11" s="1"/>
  <c r="D37" i="11"/>
  <c r="G45" i="10"/>
  <c r="C47" i="11"/>
  <c r="F47" i="11" s="1"/>
  <c r="F62" i="10"/>
  <c r="B62" i="10" s="1"/>
  <c r="G65" i="10"/>
  <c r="B57" i="10"/>
  <c r="M97" i="9"/>
  <c r="M98" i="9" s="1"/>
  <c r="M99" i="9" s="1"/>
  <c r="M100" i="9" s="1"/>
  <c r="M101" i="9" s="1"/>
  <c r="M81" i="9" s="1"/>
  <c r="L80" i="9"/>
  <c r="M66" i="9"/>
  <c r="C30" i="10" s="1"/>
  <c r="G80" i="9"/>
  <c r="M62" i="9"/>
  <c r="C27" i="10" s="1"/>
  <c r="M60" i="9"/>
  <c r="C25" i="10" s="1"/>
  <c r="M59" i="9"/>
  <c r="B11" i="10"/>
  <c r="F40" i="10"/>
  <c r="F48" i="10" s="1"/>
  <c r="D22" i="11"/>
  <c r="E22" i="11" s="1"/>
  <c r="C32" i="11"/>
  <c r="F32" i="11" s="1"/>
  <c r="G23" i="10"/>
  <c r="M53" i="9"/>
  <c r="G14" i="10"/>
  <c r="B6" i="10"/>
  <c r="E47" i="11"/>
  <c r="F45" i="11"/>
  <c r="N64" i="9"/>
  <c r="C46" i="10" s="1"/>
  <c r="N59" i="9"/>
  <c r="F45" i="10"/>
  <c r="D27" i="11"/>
  <c r="E27" i="11" s="1"/>
  <c r="C37" i="11"/>
  <c r="G28" i="10"/>
  <c r="B28" i="10" s="1"/>
  <c r="C13" i="12"/>
  <c r="E6" i="12"/>
  <c r="F27" i="11"/>
  <c r="F44" i="11"/>
  <c r="N80" i="9"/>
  <c r="B49" i="11" s="1"/>
  <c r="N61" i="9"/>
  <c r="C43" i="10" s="1"/>
  <c r="M58" i="9"/>
  <c r="C23" i="10" s="1"/>
  <c r="H10" i="12" l="1"/>
  <c r="H9" i="12"/>
  <c r="H8" i="12" s="1"/>
  <c r="E7" i="12"/>
  <c r="K14" i="12"/>
  <c r="K15" i="12"/>
  <c r="K13" i="12"/>
  <c r="C8" i="11"/>
  <c r="B23" i="10"/>
  <c r="G31" i="10"/>
  <c r="B64" i="10"/>
  <c r="C5" i="11"/>
  <c r="F49" i="11"/>
  <c r="B8" i="11" s="1"/>
  <c r="N24" i="12"/>
  <c r="N22" i="12"/>
  <c r="N23" i="12"/>
  <c r="F39" i="11"/>
  <c r="B7" i="11" s="1"/>
  <c r="L18" i="12"/>
  <c r="L16" i="12"/>
  <c r="L17" i="12"/>
  <c r="E34" i="11"/>
  <c r="C49" i="11"/>
  <c r="E49" i="11" s="1"/>
  <c r="G47" i="10"/>
  <c r="B47" i="10" s="1"/>
  <c r="D39" i="11"/>
  <c r="F64" i="10"/>
  <c r="B29" i="11"/>
  <c r="C6" i="11" s="1"/>
  <c r="L92" i="9"/>
  <c r="L93" i="9" s="1"/>
  <c r="L94" i="9" s="1"/>
  <c r="L95" i="9" s="1"/>
  <c r="L96" i="9" s="1"/>
  <c r="L81" i="9" s="1"/>
  <c r="E37" i="11"/>
  <c r="E19" i="11"/>
  <c r="M20" i="12"/>
  <c r="M19" i="12"/>
  <c r="M21" i="12"/>
  <c r="F65" i="10"/>
  <c r="J12" i="12"/>
  <c r="J11" i="12"/>
  <c r="J10" i="12"/>
  <c r="F47" i="10"/>
  <c r="C39" i="11"/>
  <c r="G30" i="10"/>
  <c r="B30" i="10" s="1"/>
  <c r="D29" i="11"/>
  <c r="E29" i="11" s="1"/>
  <c r="B40" i="10"/>
  <c r="G48" i="10"/>
  <c r="I9" i="12"/>
  <c r="I7" i="12"/>
  <c r="I8" i="12"/>
  <c r="E36" i="11"/>
  <c r="B45" i="10"/>
  <c r="B13" i="10"/>
  <c r="C7" i="11"/>
  <c r="H12" i="12" l="1"/>
  <c r="E8" i="12"/>
  <c r="H13" i="12"/>
  <c r="H11" i="12"/>
  <c r="E39" i="11"/>
  <c r="H16" i="12" l="1"/>
  <c r="E9" i="12"/>
  <c r="H15" i="12"/>
  <c r="H14" i="12"/>
  <c r="H18" i="12" l="1"/>
  <c r="H17" i="12" s="1"/>
  <c r="H19" i="12"/>
  <c r="E10" i="12"/>
  <c r="H22" i="12" l="1"/>
  <c r="E11" i="12"/>
  <c r="H21" i="12"/>
  <c r="H20" i="12"/>
  <c r="H23" i="12" l="1"/>
  <c r="H24" i="12"/>
  <c r="E12" i="12"/>
  <c r="H25" i="12"/>
  <c r="H26" i="12" l="1"/>
  <c r="H28" i="12"/>
  <c r="H27" i="12"/>
  <c r="J11" i="7" l="1"/>
  <c r="J10" i="7"/>
  <c r="J9" i="7"/>
  <c r="J8" i="7"/>
  <c r="J7" i="7"/>
  <c r="K12" i="1" l="1"/>
  <c r="F5" i="4" l="1"/>
  <c r="C7" i="4"/>
  <c r="C8" i="4"/>
  <c r="C6" i="4"/>
  <c r="E6" i="4" s="1"/>
  <c r="H9" i="4" l="1"/>
  <c r="H8" i="4" s="1"/>
  <c r="H10" i="4"/>
  <c r="E7" i="4"/>
  <c r="E8" i="4" l="1"/>
  <c r="H12" i="4"/>
  <c r="H13" i="4"/>
  <c r="H11" i="4"/>
  <c r="J12" i="1"/>
  <c r="I12" i="1"/>
  <c r="H12" i="1"/>
  <c r="K11" i="1"/>
  <c r="J11" i="1"/>
  <c r="I11" i="1"/>
  <c r="H11" i="1"/>
  <c r="K10" i="1"/>
  <c r="K14" i="1" s="1"/>
  <c r="J10" i="1"/>
  <c r="I10" i="1"/>
  <c r="I14" i="1" s="1"/>
  <c r="H10" i="1"/>
  <c r="H14" i="1" s="1"/>
  <c r="G34" i="1"/>
  <c r="G35" i="1" s="1"/>
  <c r="G36" i="1" s="1"/>
  <c r="G37" i="1" s="1"/>
  <c r="G38" i="1" s="1"/>
  <c r="G39" i="1" s="1"/>
  <c r="G40" i="1" s="1"/>
  <c r="G41" i="1" s="1"/>
  <c r="G42" i="1" s="1"/>
  <c r="G43" i="1" s="1"/>
  <c r="G44" i="1" s="1"/>
  <c r="G45" i="1" s="1"/>
  <c r="G46" i="1" s="1"/>
  <c r="G47" i="1" s="1"/>
  <c r="G48" i="1" s="1"/>
  <c r="G49" i="1" s="1"/>
  <c r="G50" i="1" s="1"/>
  <c r="G51" i="1" s="1"/>
  <c r="G52" i="1" s="1"/>
  <c r="G53" i="1" s="1"/>
  <c r="G54" i="1" s="1"/>
  <c r="G55" i="1" s="1"/>
  <c r="H16" i="4" l="1"/>
  <c r="H15" i="4"/>
  <c r="H14" i="4" s="1"/>
  <c r="J14" i="1"/>
  <c r="G21" i="1"/>
  <c r="F21" i="1" l="1"/>
  <c r="E21" i="1"/>
  <c r="D21" i="1"/>
  <c r="C21" i="1"/>
  <c r="F13" i="1"/>
  <c r="O13" i="1" s="1"/>
  <c r="E13" i="1"/>
  <c r="N13" i="1" s="1"/>
  <c r="E30" i="1" s="1"/>
  <c r="D13" i="1"/>
  <c r="M13" i="1" s="1"/>
  <c r="C13" i="1"/>
  <c r="O12" i="1"/>
  <c r="F29" i="1" s="1"/>
  <c r="O11" i="1"/>
  <c r="O10" i="1"/>
  <c r="E29" i="1"/>
  <c r="E28" i="1"/>
  <c r="E27" i="1"/>
  <c r="F28" i="1" l="1"/>
  <c r="F27" i="1"/>
  <c r="F30" i="1"/>
  <c r="J29" i="1"/>
  <c r="H31" i="1"/>
  <c r="L13" i="1"/>
  <c r="J27" i="1"/>
  <c r="M21" i="1"/>
  <c r="I31" i="1"/>
  <c r="J28" i="1"/>
  <c r="N21" i="1"/>
  <c r="O21" i="1"/>
  <c r="J30" i="1"/>
  <c r="C9" i="4"/>
  <c r="O19" i="1"/>
  <c r="H21" i="1"/>
  <c r="O20" i="1"/>
  <c r="J21" i="1"/>
  <c r="O18" i="1"/>
  <c r="D6" i="4" s="1"/>
  <c r="I21" i="1"/>
  <c r="K21" i="1"/>
  <c r="L21" i="1" l="1"/>
  <c r="L22" i="1"/>
  <c r="D8" i="4"/>
  <c r="F8" i="4" s="1"/>
  <c r="D7" i="4"/>
  <c r="F7" i="4" s="1"/>
  <c r="J31" i="1"/>
  <c r="M22" i="1"/>
  <c r="N22" i="1"/>
  <c r="O22" i="1"/>
  <c r="J10" i="4" l="1"/>
  <c r="J12" i="4"/>
  <c r="J11" i="4"/>
  <c r="K13" i="4"/>
  <c r="K14" i="4"/>
  <c r="K15" i="4"/>
  <c r="F6" i="4"/>
  <c r="D9" i="4"/>
  <c r="I7" i="4" l="1"/>
  <c r="I9" i="4"/>
  <c r="I8" i="4"/>
</calcChain>
</file>

<file path=xl/sharedStrings.xml><?xml version="1.0" encoding="utf-8"?>
<sst xmlns="http://schemas.openxmlformats.org/spreadsheetml/2006/main" count="440" uniqueCount="148">
  <si>
    <t>Click ▼ above to select variable to view from drop-down list</t>
  </si>
  <si>
    <t>Note: All grey-shaded cells calculate automatically</t>
  </si>
  <si>
    <t>Sector</t>
  </si>
  <si>
    <t>Agriculture</t>
  </si>
  <si>
    <t>Industry</t>
  </si>
  <si>
    <t>Services</t>
  </si>
  <si>
    <t>Total economy</t>
  </si>
  <si>
    <t/>
  </si>
  <si>
    <t>Sectoral shares</t>
  </si>
  <si>
    <t>No. of years minus 1</t>
  </si>
  <si>
    <t>Annualised growth</t>
  </si>
  <si>
    <t>Labour productivity levels and changes</t>
  </si>
  <si>
    <t>Value added (constant 2005 US$)</t>
  </si>
  <si>
    <t>WDI</t>
  </si>
  <si>
    <t>Total economy (ag.+ind.+services)</t>
  </si>
  <si>
    <t>Source</t>
  </si>
  <si>
    <t>Total employment (thousands)</t>
  </si>
  <si>
    <r>
      <t xml:space="preserve">1 sort </t>
    </r>
    <r>
      <rPr>
        <sz val="9"/>
        <color rgb="FFFF0000"/>
        <rFont val="Arial"/>
        <family val="2"/>
      </rPr>
      <t>▲</t>
    </r>
  </si>
  <si>
    <r>
      <t xml:space="preserve">2 sort </t>
    </r>
    <r>
      <rPr>
        <sz val="9"/>
        <color rgb="FFFF0000"/>
        <rFont val="Arial"/>
        <family val="2"/>
      </rPr>
      <t>▲</t>
    </r>
  </si>
  <si>
    <t>2 cumulate C</t>
  </si>
  <si>
    <t>Original order</t>
  </si>
  <si>
    <t>Check</t>
  </si>
  <si>
    <t>Value added (% of GDP)</t>
  </si>
  <si>
    <r>
      <t xml:space="preserve">Relative productivity levels </t>
    </r>
    <r>
      <rPr>
        <b/>
        <sz val="7"/>
        <color theme="1"/>
        <rFont val="Calibri"/>
        <family val="2"/>
        <scheme val="minor"/>
      </rPr>
      <t>(sectoral labour productivity as ratio of Total Economy labour productivity)</t>
    </r>
  </si>
  <si>
    <t>Labour productivity (= constant VA per employee)</t>
  </si>
  <si>
    <t>Labour productivity levels (index, 1991=100)</t>
  </si>
  <si>
    <t>Cumulation of C</t>
  </si>
  <si>
    <t>Male</t>
  </si>
  <si>
    <t>Female</t>
  </si>
  <si>
    <t>Source:</t>
  </si>
  <si>
    <t>http://www.ilo.org/global/research/global-reports/global-employment-trends/2014/WCMS_234879/lang--en/index.htm</t>
  </si>
  <si>
    <t>NB:</t>
  </si>
  <si>
    <t>ILO Global Employment Trends 2014 supporting datasets (Share of employment by sector and sex), 23.12.2014</t>
  </si>
  <si>
    <t>ILO GET &gt;&gt;&gt;</t>
  </si>
  <si>
    <t>Sum of above</t>
  </si>
  <si>
    <t>Gron. Table 1 equivalent</t>
  </si>
  <si>
    <t>Gron. Table 2 equivalent</t>
  </si>
  <si>
    <r>
      <t>% of total employment</t>
    </r>
    <r>
      <rPr>
        <b/>
        <sz val="9"/>
        <color rgb="FFFF0000"/>
        <rFont val="Calibri"/>
        <family val="2"/>
        <scheme val="minor"/>
      </rPr>
      <t xml:space="preserve"> [NB Data available only for 2003]</t>
    </r>
  </si>
  <si>
    <t>Manufacturing (incl. in Industry)</t>
  </si>
  <si>
    <t>TAJIKISTAN</t>
  </si>
  <si>
    <t>Productivity gaps 2004</t>
  </si>
  <si>
    <t>Labour share 2004</t>
  </si>
  <si>
    <t>Relative productivity 2004</t>
  </si>
  <si>
    <t>Total employment by sex and sector</t>
  </si>
  <si>
    <t>The ILO total sectoral employment shares are not necessarily the same as (or even particularly close to) those obtained from the WB's WDI (which are not broken down by sex) used in the previous analysis in this workbook.</t>
  </si>
  <si>
    <t>Sectoral employment by sex</t>
  </si>
  <si>
    <t>ILO Global Employment Trends 2014 supporting datasets (Employment by sector and sex), 7.1.2015</t>
  </si>
  <si>
    <t>Year</t>
  </si>
  <si>
    <t>Country</t>
  </si>
  <si>
    <t xml:space="preserve">Male employment in agriculture </t>
  </si>
  <si>
    <t xml:space="preserve">Female employment in agriculture </t>
  </si>
  <si>
    <t xml:space="preserve">Male employment in industry </t>
  </si>
  <si>
    <t xml:space="preserve">Female employment in industry </t>
  </si>
  <si>
    <t xml:space="preserve">Male employment in services </t>
  </si>
  <si>
    <t xml:space="preserve">Female employment in services </t>
  </si>
  <si>
    <t>Share</t>
  </si>
  <si>
    <t>Tajikistan</t>
  </si>
  <si>
    <t>NON-TRADE DATA:</t>
  </si>
  <si>
    <t>Last updated:</t>
  </si>
  <si>
    <t>By:</t>
  </si>
  <si>
    <t>Note on change made:</t>
  </si>
  <si>
    <t>28 Jan. 2015</t>
  </si>
  <si>
    <t>JK</t>
  </si>
  <si>
    <t>Histogram added to productivity gaps page</t>
  </si>
  <si>
    <t>Addition of labour productivity/sectoral employment analyses based on UN/ILO data (5 pages, starting page 'GVA-productivity2')</t>
  </si>
  <si>
    <t>Gross value added, employment and labour productivity by sector</t>
  </si>
  <si>
    <t>Sources:</t>
  </si>
  <si>
    <t>'Gross value added by kind of economic activity' from UNdata, downloaded July 2015</t>
  </si>
  <si>
    <t>'Employment by sector' from ILO WESO supporting data sets (dated Jan. 2015, downloaded July 2015)</t>
  </si>
  <si>
    <r>
      <t xml:space="preserve">Notes:      </t>
    </r>
    <r>
      <rPr>
        <i/>
        <u/>
        <sz val="9"/>
        <color rgb="FFFF0000"/>
        <rFont val="Calibri"/>
        <family val="2"/>
      </rPr>
      <t>1</t>
    </r>
  </si>
  <si>
    <t>GVA data (based on ISIC Rev. 3.1):</t>
  </si>
  <si>
    <t>a</t>
  </si>
  <si>
    <t>The constant 2005 US$ 'Total value added' figure downloaded from UNdata does not always equate to the total of the individual sectors (other than in 2005)</t>
  </si>
  <si>
    <t>b</t>
  </si>
  <si>
    <t>UN notes on sectoral composition:</t>
  </si>
  <si>
    <t>Manufacturing (ISIC D)</t>
  </si>
  <si>
    <t>Includes Mining and quarrying, and Electricity, gas and water supply.</t>
  </si>
  <si>
    <t>Total Value Added</t>
  </si>
  <si>
    <t>FISIM has not been allocated to intermediate consumption by economic activity.</t>
  </si>
  <si>
    <t>c</t>
  </si>
  <si>
    <t>ISIC Section Q (extraterritorial organization and bodies) IS NOT included</t>
  </si>
  <si>
    <t>Employment data (based on ISIC Rev. 4):</t>
  </si>
  <si>
    <t>The employment data have been aggregated (according to correlated ISIC Section) from the 14 sectors available in the ILO WESO dataset to the 7 for which GVA data are available from UNdata.</t>
  </si>
  <si>
    <t>Mining and utilities have been included with 'Manufacturing'.</t>
  </si>
  <si>
    <t>ISIC Section U (extraterritorial organization and bodies) IS included (under 'Other activities').</t>
  </si>
  <si>
    <t>Economic activity</t>
  </si>
  <si>
    <t>Gross value added (current US$ thousands)</t>
  </si>
  <si>
    <t>Gross value added (current, %)</t>
  </si>
  <si>
    <t>https://data.un.org/</t>
  </si>
  <si>
    <t>Own calcs.</t>
  </si>
  <si>
    <t>Mining &amp; utilities (included in Manufacturing)</t>
  </si>
  <si>
    <t>Manufacturing, mining &amp; utilities</t>
  </si>
  <si>
    <t>Construction</t>
  </si>
  <si>
    <t>Wholesale, retail, hotels</t>
  </si>
  <si>
    <t>Transport, storage, comms</t>
  </si>
  <si>
    <t>Other</t>
  </si>
  <si>
    <t>Total value added (as per database)</t>
  </si>
  <si>
    <t xml:space="preserve">Author's calc.: </t>
  </si>
  <si>
    <t>Total for individual economic activities as shown above</t>
  </si>
  <si>
    <t>Gross value added (constant 2005 US$ thousands)</t>
  </si>
  <si>
    <t>Gross value added (constant, %)</t>
  </si>
  <si>
    <t>Employment by sector (thousands, male &amp; female)</t>
  </si>
  <si>
    <t>Employment by sector (%)</t>
  </si>
  <si>
    <t>http://www.ilo.org/global/research/global-reports/weso/2015/lang--en/index.htm</t>
  </si>
  <si>
    <t>n/a</t>
  </si>
  <si>
    <t>Labour productivity (= constant VA per person employed)</t>
  </si>
  <si>
    <t>Relative productivity level (economic activity labour productivity as ratio of Labour Productivity Total)</t>
  </si>
  <si>
    <t>&lt;&lt;No of years in period</t>
  </si>
  <si>
    <t>Labour productivity (index, 1991=100)</t>
  </si>
  <si>
    <t>Annualised growth in labour productivity</t>
  </si>
  <si>
    <t>1991-2013</t>
  </si>
  <si>
    <t>1991-2000</t>
  </si>
  <si>
    <t>2000-05</t>
  </si>
  <si>
    <t>2005-10</t>
  </si>
  <si>
    <t>2010-13</t>
  </si>
  <si>
    <t>Check:</t>
  </si>
  <si>
    <t>Relative productivity and changes in employment</t>
  </si>
  <si>
    <t>Size of bubbles represents number of persons engaged in each sector in the later year of each of the periods.</t>
  </si>
  <si>
    <t>PP change in employ-ment</t>
  </si>
  <si>
    <t xml:space="preserve">Rel. product-ivity level </t>
  </si>
  <si>
    <t>Employment (thousands)</t>
  </si>
  <si>
    <t>Sectoral employment share</t>
  </si>
  <si>
    <t>2000</t>
  </si>
  <si>
    <t>1991</t>
  </si>
  <si>
    <t>Total of above</t>
  </si>
  <si>
    <t>Check totals</t>
  </si>
  <si>
    <t xml:space="preserve">PP Change in share of persons engaged </t>
  </si>
  <si>
    <t>Decomposition of labour productivity change</t>
  </si>
  <si>
    <t>Within sector</t>
  </si>
  <si>
    <t>Structural change</t>
  </si>
  <si>
    <t>Annualised growth in labour prod.</t>
  </si>
  <si>
    <t>Sector share in total employment</t>
  </si>
  <si>
    <t>Change in sector share in total employment</t>
  </si>
  <si>
    <t>2000-1991</t>
  </si>
  <si>
    <t>B*C</t>
  </si>
  <si>
    <t>Total</t>
  </si>
  <si>
    <t>2005-00</t>
  </si>
  <si>
    <t>2010-05</t>
  </si>
  <si>
    <t>2013-10</t>
  </si>
  <si>
    <t>Productivity gaps 2013</t>
  </si>
  <si>
    <r>
      <t xml:space="preserve">Sort </t>
    </r>
    <r>
      <rPr>
        <sz val="9"/>
        <color rgb="FFFF0000"/>
        <rFont val="Arial"/>
        <family val="2"/>
      </rPr>
      <t>▲</t>
    </r>
  </si>
  <si>
    <t>Employment share 2013</t>
  </si>
  <si>
    <t>Relative productivity 2013</t>
  </si>
  <si>
    <t>Cumulation of employment share</t>
  </si>
  <si>
    <t>Sources: Value added and sectoral shares in total employment: World Bank, World Development Indicators</t>
  </si>
  <si>
    <t xml:space="preserve">                  Employment numbers: ILO, Global Employment Trends 2014 (sum of 'Waged and salaried workers', 'Employers', 'Own account workers' and 'Contributing family workers' from the 'Employment by status and sex' subset).</t>
  </si>
  <si>
    <t>Sources: See page 'GVA-productivity1'.</t>
  </si>
  <si>
    <t>Source: see page 'GVA-productivity2'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</si>
</sst>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 #,##0_-;_-* &quot;-&quot;_-;_-@_-"/>
    <numFmt numFmtId="43" formatCode="_-* #,##0.00_-;\-* #,##0.00_-;_-* &quot;-&quot;??_-;_-@_-"/>
    <numFmt numFmtId="164" formatCode="#,##0.0"/>
    <numFmt numFmtId="165" formatCode="0.0%"/>
    <numFmt numFmtId="166" formatCode="_-* #,##0.0_-;\-* #,##0.0_-;_-* &quot;-&quot;_-;_-@_-"/>
    <numFmt numFmtId="167" formatCode="0.0"/>
    <numFmt numFmtId="168" formatCode="#,##0.000"/>
    <numFmt numFmtId="169" formatCode="_-* #,##0_-;\-* #,##0_-;_-* &quot;-&quot;??_-;_-@_-"/>
    <numFmt numFmtId="170" formatCode="_ * #,##0.00_ ;_ * \-#,##0.00_ ;_ * &quot;-&quot;??_ ;_ @_ "/>
    <numFmt numFmtId="171" formatCode="#,##0_ ;\-#,##0\ "/>
    <numFmt numFmtId="172" formatCode="_-* #,##0.0_-;\-* #,##0.0_-;_-* &quot;-&quot;??_-;_-@_-"/>
    <numFmt numFmtId="173" formatCode="#,##0.0_ ;\-#,##0.0\ "/>
  </numFmts>
  <fonts count="57" x14ac:knownFonts="1">
    <font>
      <sz val="9"/>
      <color theme="1"/>
      <name val="Calibri"/>
      <family val="2"/>
    </font>
    <font>
      <sz val="9"/>
      <color theme="1"/>
      <name val="Calibri"/>
      <family val="2"/>
    </font>
    <font>
      <b/>
      <sz val="9"/>
      <color theme="1"/>
      <name val="Calibri"/>
      <family val="2"/>
    </font>
    <font>
      <sz val="10"/>
      <color theme="1"/>
      <name val="Arial"/>
      <family val="2"/>
    </font>
    <font>
      <sz val="9"/>
      <color rgb="FFFF0000"/>
      <name val="Calibri"/>
      <family val="2"/>
      <scheme val="minor"/>
    </font>
    <font>
      <b/>
      <u/>
      <sz val="11"/>
      <color theme="4"/>
      <name val="Calibri"/>
      <family val="2"/>
      <scheme val="minor"/>
    </font>
    <font>
      <sz val="9"/>
      <color theme="1"/>
      <name val="Calibri"/>
      <family val="2"/>
      <scheme val="minor"/>
    </font>
    <font>
      <sz val="9"/>
      <color theme="4"/>
      <name val="Calibri"/>
      <family val="2"/>
      <scheme val="minor"/>
    </font>
    <font>
      <b/>
      <u/>
      <sz val="11"/>
      <name val="Calibri"/>
      <family val="2"/>
      <scheme val="minor"/>
    </font>
    <font>
      <b/>
      <sz val="9"/>
      <color theme="1"/>
      <name val="Calibri"/>
      <family val="2"/>
      <scheme val="minor"/>
    </font>
    <font>
      <i/>
      <sz val="9"/>
      <color rgb="FFFF0000"/>
      <name val="Calibri"/>
      <family val="2"/>
      <scheme val="minor"/>
    </font>
    <font>
      <b/>
      <sz val="9"/>
      <color theme="4"/>
      <name val="Calibri"/>
      <family val="2"/>
      <scheme val="minor"/>
    </font>
    <font>
      <i/>
      <sz val="9"/>
      <color theme="1"/>
      <name val="Calibri"/>
      <family val="2"/>
      <scheme val="minor"/>
    </font>
    <font>
      <i/>
      <sz val="9"/>
      <color theme="4"/>
      <name val="Calibri"/>
      <family val="2"/>
      <scheme val="minor"/>
    </font>
    <font>
      <b/>
      <sz val="9"/>
      <name val="Calibri"/>
      <family val="2"/>
      <scheme val="minor"/>
    </font>
    <font>
      <sz val="9"/>
      <name val="Calibri"/>
      <family val="2"/>
      <scheme val="minor"/>
    </font>
    <font>
      <i/>
      <sz val="9"/>
      <name val="Calibri"/>
      <family val="2"/>
      <scheme val="minor"/>
    </font>
    <font>
      <b/>
      <sz val="9"/>
      <color rgb="FF000000"/>
      <name val="Calibri"/>
      <family val="2"/>
      <scheme val="minor"/>
    </font>
    <font>
      <sz val="9"/>
      <color rgb="FF000000"/>
      <name val="Calibri"/>
      <family val="2"/>
      <scheme val="minor"/>
    </font>
    <font>
      <b/>
      <sz val="8.5"/>
      <color theme="1"/>
      <name val="Arial"/>
      <family val="2"/>
    </font>
    <font>
      <i/>
      <sz val="9"/>
      <color rgb="FF000000"/>
      <name val="Calibri"/>
      <family val="2"/>
      <scheme val="minor"/>
    </font>
    <font>
      <sz val="10"/>
      <name val="MS Sans Serif"/>
      <family val="2"/>
    </font>
    <font>
      <b/>
      <i/>
      <sz val="9"/>
      <color theme="4"/>
      <name val="Calibri"/>
      <family val="2"/>
      <scheme val="minor"/>
    </font>
    <font>
      <b/>
      <i/>
      <sz val="9"/>
      <color rgb="FFFF0000"/>
      <name val="Calibri"/>
      <family val="2"/>
      <scheme val="minor"/>
    </font>
    <font>
      <b/>
      <sz val="9"/>
      <color rgb="FFFF0000"/>
      <name val="Calibri"/>
      <family val="2"/>
      <scheme val="minor"/>
    </font>
    <font>
      <sz val="9"/>
      <color rgb="FFFF0000"/>
      <name val="Arial"/>
      <family val="2"/>
    </font>
    <font>
      <b/>
      <sz val="9"/>
      <color rgb="FFFF0000"/>
      <name val="Calibri"/>
      <family val="2"/>
    </font>
    <font>
      <sz val="9"/>
      <color rgb="FFFF0000"/>
      <name val="Calibri"/>
      <family val="2"/>
    </font>
    <font>
      <b/>
      <sz val="7"/>
      <color theme="1"/>
      <name val="Calibri"/>
      <family val="2"/>
      <scheme val="minor"/>
    </font>
    <font>
      <u/>
      <sz val="11"/>
      <color theme="10"/>
      <name val="Calibri"/>
      <family val="2"/>
      <scheme val="minor"/>
    </font>
    <font>
      <i/>
      <u/>
      <sz val="9"/>
      <color theme="10"/>
      <name val="Calibri"/>
      <family val="2"/>
      <scheme val="minor"/>
    </font>
    <font>
      <b/>
      <u/>
      <sz val="11"/>
      <color theme="1"/>
      <name val="Calibri"/>
      <family val="2"/>
    </font>
    <font>
      <i/>
      <sz val="9"/>
      <color theme="1"/>
      <name val="Calibri"/>
      <family val="2"/>
    </font>
    <font>
      <sz val="9"/>
      <color theme="3" tint="-0.499984740745262"/>
      <name val="Calibri"/>
      <family val="2"/>
      <scheme val="minor"/>
    </font>
    <font>
      <i/>
      <sz val="9"/>
      <color rgb="FFFF0000"/>
      <name val="Calibri"/>
      <family val="2"/>
    </font>
    <font>
      <b/>
      <i/>
      <sz val="9"/>
      <color rgb="FFFF0000"/>
      <name val="Calibri"/>
      <family val="2"/>
    </font>
    <font>
      <sz val="11"/>
      <color theme="1"/>
      <name val="Calibri"/>
      <family val="2"/>
      <scheme val="minor"/>
    </font>
    <font>
      <b/>
      <u/>
      <sz val="11"/>
      <color rgb="FFFF0000"/>
      <name val="Calibri"/>
      <family val="2"/>
    </font>
    <font>
      <b/>
      <u/>
      <sz val="9"/>
      <color theme="1"/>
      <name val="Calibri"/>
      <family val="2"/>
    </font>
    <font>
      <b/>
      <sz val="9"/>
      <color theme="0"/>
      <name val="Calibri"/>
      <family val="2"/>
    </font>
    <font>
      <sz val="9"/>
      <color rgb="FF000000"/>
      <name val="Calibri"/>
      <family val="2"/>
    </font>
    <font>
      <i/>
      <u/>
      <sz val="9"/>
      <color rgb="FFFF0000"/>
      <name val="Calibri"/>
      <family val="2"/>
    </font>
    <font>
      <b/>
      <sz val="11"/>
      <color theme="1"/>
      <name val="Calibri"/>
      <family val="2"/>
    </font>
    <font>
      <b/>
      <sz val="11"/>
      <color theme="4"/>
      <name val="Calibri"/>
      <family val="2"/>
    </font>
    <font>
      <sz val="11"/>
      <color theme="1"/>
      <name val="Calibri"/>
      <family val="2"/>
    </font>
    <font>
      <u/>
      <sz val="9"/>
      <color theme="10"/>
      <name val="Calibri"/>
      <family val="2"/>
    </font>
    <font>
      <sz val="9"/>
      <color theme="4"/>
      <name val="Calibri"/>
      <family val="2"/>
    </font>
    <font>
      <i/>
      <sz val="9"/>
      <color theme="4"/>
      <name val="Calibri"/>
      <family val="2"/>
    </font>
    <font>
      <b/>
      <sz val="9"/>
      <color theme="4"/>
      <name val="Calibri"/>
      <family val="2"/>
    </font>
    <font>
      <b/>
      <sz val="11"/>
      <color theme="4"/>
      <name val="Calibri"/>
      <family val="2"/>
      <scheme val="minor"/>
    </font>
    <font>
      <u/>
      <sz val="9"/>
      <color theme="1"/>
      <name val="Calibri"/>
      <family val="2"/>
      <scheme val="minor"/>
    </font>
    <font>
      <b/>
      <sz val="11"/>
      <color theme="0"/>
      <name val="Calibri"/>
      <family val="2"/>
      <scheme val="minor"/>
    </font>
    <font>
      <b/>
      <sz val="8"/>
      <color theme="1"/>
      <name val="Calibri"/>
      <family val="2"/>
      <scheme val="minor"/>
    </font>
    <font>
      <b/>
      <sz val="8"/>
      <name val="Calibri"/>
      <family val="2"/>
      <scheme val="minor"/>
    </font>
    <font>
      <b/>
      <u/>
      <sz val="11"/>
      <color rgb="FFFF0000"/>
      <name val="Calibri"/>
      <family val="2"/>
      <scheme val="minor"/>
    </font>
    <font>
      <i/>
      <sz val="9"/>
      <name val="Calibri"/>
      <family val="2"/>
    </font>
    <font>
      <i/>
      <sz val="9"/>
      <color rgb="FF000000"/>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99"/>
        <bgColor indexed="64"/>
      </patternFill>
    </fill>
    <fill>
      <patternFill patternType="solid">
        <fgColor rgb="FFCCFF9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bgColor indexed="64"/>
      </patternFill>
    </fill>
    <fill>
      <patternFill patternType="solid">
        <fgColor rgb="FFFFFFFF"/>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9"/>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rgb="FF0033CC"/>
      </left>
      <right/>
      <top style="hair">
        <color rgb="FF0033CC"/>
      </top>
      <bottom style="hair">
        <color rgb="FF0033CC"/>
      </bottom>
      <diagonal/>
    </border>
    <border>
      <left style="thin">
        <color theme="0"/>
      </left>
      <right style="thin">
        <color theme="0"/>
      </right>
      <top style="hair">
        <color rgb="FF0033CC"/>
      </top>
      <bottom style="hair">
        <color rgb="FF0033CC"/>
      </bottom>
      <diagonal/>
    </border>
    <border>
      <left/>
      <right style="thin">
        <color indexed="64"/>
      </right>
      <top style="thin">
        <color indexed="64"/>
      </top>
      <bottom/>
      <diagonal/>
    </border>
    <border>
      <left/>
      <right style="thin">
        <color indexed="64"/>
      </right>
      <top/>
      <bottom/>
      <diagonal/>
    </border>
  </borders>
  <cellStyleXfs count="10">
    <xf numFmtId="0" fontId="0" fillId="0" borderId="0"/>
    <xf numFmtId="9" fontId="1" fillId="0" borderId="0" applyFont="0" applyFill="0" applyBorder="0" applyAlignment="0" applyProtection="0"/>
    <xf numFmtId="0" fontId="3" fillId="0" borderId="0"/>
    <xf numFmtId="43" fontId="3" fillId="0" borderId="0" applyFont="0" applyFill="0" applyBorder="0" applyAlignment="0" applyProtection="0"/>
    <xf numFmtId="0" fontId="21" fillId="0" borderId="0"/>
    <xf numFmtId="9" fontId="3" fillId="0" borderId="0" applyFont="0" applyFill="0" applyBorder="0" applyAlignment="0" applyProtection="0"/>
    <xf numFmtId="0" fontId="29" fillId="0" borderId="0" applyNumberForma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0" fontId="45" fillId="0" borderId="0" applyNumberFormat="0" applyFill="0" applyBorder="0" applyAlignment="0" applyProtection="0"/>
  </cellStyleXfs>
  <cellXfs count="427">
    <xf numFmtId="0" fontId="0" fillId="0" borderId="0" xfId="0"/>
    <xf numFmtId="0" fontId="4" fillId="0" borderId="0" xfId="2" quotePrefix="1" applyFont="1" applyAlignment="1">
      <alignment horizontal="left" vertical="top"/>
    </xf>
    <xf numFmtId="0" fontId="5" fillId="0" borderId="0" xfId="2" quotePrefix="1" applyFont="1" applyAlignment="1">
      <alignment horizontal="center" vertical="top" wrapText="1"/>
    </xf>
    <xf numFmtId="0" fontId="6" fillId="0" borderId="0" xfId="2" applyFont="1" applyAlignment="1">
      <alignment vertical="top"/>
    </xf>
    <xf numFmtId="0" fontId="7" fillId="0" borderId="0" xfId="2" applyFont="1" applyAlignment="1">
      <alignment vertical="top"/>
    </xf>
    <xf numFmtId="0" fontId="8" fillId="0" borderId="0" xfId="2" quotePrefix="1" applyFont="1" applyBorder="1" applyAlignment="1">
      <alignment horizontal="left" vertical="top"/>
    </xf>
    <xf numFmtId="0" fontId="5" fillId="0" borderId="0" xfId="2" quotePrefix="1" applyFont="1" applyBorder="1" applyAlignment="1">
      <alignment horizontal="center" vertical="top" wrapText="1"/>
    </xf>
    <xf numFmtId="0" fontId="6" fillId="0" borderId="0" xfId="2" applyFont="1" applyBorder="1" applyAlignment="1">
      <alignment vertical="top"/>
    </xf>
    <xf numFmtId="0" fontId="4" fillId="2" borderId="0" xfId="2" quotePrefix="1" applyFont="1" applyFill="1" applyBorder="1" applyAlignment="1">
      <alignment horizontal="left" vertical="top"/>
    </xf>
    <xf numFmtId="0" fontId="7" fillId="2" borderId="0" xfId="2" applyFont="1" applyFill="1" applyBorder="1" applyAlignment="1">
      <alignment horizontal="center" vertical="top" wrapText="1"/>
    </xf>
    <xf numFmtId="0" fontId="9" fillId="0" borderId="0" xfId="2" applyFont="1" applyAlignment="1">
      <alignment vertical="top"/>
    </xf>
    <xf numFmtId="0" fontId="12" fillId="0" borderId="0" xfId="2" applyFont="1" applyAlignment="1">
      <alignment horizontal="center" vertical="top"/>
    </xf>
    <xf numFmtId="0" fontId="6" fillId="8" borderId="6" xfId="2" applyFont="1" applyFill="1" applyBorder="1" applyAlignment="1">
      <alignment vertical="top"/>
    </xf>
    <xf numFmtId="0" fontId="6" fillId="8" borderId="6" xfId="2" applyFont="1" applyFill="1" applyBorder="1" applyAlignment="1">
      <alignment horizontal="center" vertical="top"/>
    </xf>
    <xf numFmtId="0" fontId="7" fillId="8" borderId="6" xfId="2" applyFont="1" applyFill="1" applyBorder="1" applyAlignment="1">
      <alignment horizontal="center" vertical="top" wrapText="1"/>
    </xf>
    <xf numFmtId="0" fontId="7" fillId="8" borderId="6" xfId="2" applyFont="1" applyFill="1" applyBorder="1" applyAlignment="1">
      <alignment horizontal="center" vertical="top"/>
    </xf>
    <xf numFmtId="0" fontId="6" fillId="0" borderId="0" xfId="2" applyFont="1" applyAlignment="1">
      <alignment horizontal="center" vertical="top"/>
    </xf>
    <xf numFmtId="0" fontId="15" fillId="0" borderId="2" xfId="2" applyFont="1" applyBorder="1" applyAlignment="1">
      <alignment horizontal="center" vertical="top"/>
    </xf>
    <xf numFmtId="0" fontId="9" fillId="0" borderId="0" xfId="2" applyFont="1" applyBorder="1" applyAlignment="1">
      <alignment vertical="top"/>
    </xf>
    <xf numFmtId="0" fontId="10" fillId="0" borderId="0" xfId="2" applyFont="1" applyAlignment="1">
      <alignment vertical="top"/>
    </xf>
    <xf numFmtId="0" fontId="10" fillId="0" borderId="0" xfId="2" applyFont="1" applyAlignment="1">
      <alignment horizontal="center" vertical="top"/>
    </xf>
    <xf numFmtId="0" fontId="13" fillId="0" borderId="0" xfId="2" applyFont="1" applyAlignment="1">
      <alignment horizontal="center" vertical="top" wrapText="1"/>
    </xf>
    <xf numFmtId="3" fontId="10" fillId="0" borderId="0" xfId="2" applyNumberFormat="1" applyFont="1" applyAlignment="1">
      <alignment vertical="top"/>
    </xf>
    <xf numFmtId="3" fontId="13" fillId="0" borderId="0" xfId="2" applyNumberFormat="1" applyFont="1" applyAlignment="1">
      <alignment vertical="top"/>
    </xf>
    <xf numFmtId="0" fontId="8" fillId="0" borderId="0" xfId="2" quotePrefix="1" applyFont="1" applyAlignment="1">
      <alignment horizontal="left" vertical="top"/>
    </xf>
    <xf numFmtId="0" fontId="13" fillId="0" borderId="6" xfId="2" applyFont="1" applyBorder="1" applyAlignment="1">
      <alignment horizontal="center" vertical="top" wrapText="1"/>
    </xf>
    <xf numFmtId="164" fontId="15" fillId="2" borderId="6" xfId="2" applyNumberFormat="1" applyFont="1" applyFill="1" applyBorder="1" applyAlignment="1">
      <alignment vertical="top"/>
    </xf>
    <xf numFmtId="0" fontId="18" fillId="0" borderId="9" xfId="0" applyFont="1" applyBorder="1" applyAlignment="1">
      <alignment horizontal="left" vertical="center"/>
    </xf>
    <xf numFmtId="164" fontId="10" fillId="0" borderId="0" xfId="2" applyNumberFormat="1" applyFont="1" applyAlignment="1">
      <alignment vertical="top"/>
    </xf>
    <xf numFmtId="0" fontId="15" fillId="0" borderId="0" xfId="2" quotePrefix="1" applyFont="1" applyBorder="1" applyAlignment="1">
      <alignment horizontal="left" vertical="top"/>
    </xf>
    <xf numFmtId="0" fontId="19" fillId="0" borderId="0" xfId="0" applyFont="1" applyFill="1" applyBorder="1" applyAlignment="1">
      <alignment vertical="center"/>
    </xf>
    <xf numFmtId="0" fontId="14" fillId="0" borderId="0" xfId="2" quotePrefix="1" applyFont="1" applyAlignment="1">
      <alignment horizontal="left" vertical="top" wrapText="1"/>
    </xf>
    <xf numFmtId="0" fontId="6" fillId="0" borderId="0" xfId="2" quotePrefix="1" applyFont="1" applyFill="1" applyBorder="1" applyAlignment="1">
      <alignment horizontal="center" vertical="top"/>
    </xf>
    <xf numFmtId="165" fontId="15" fillId="2" borderId="6" xfId="1" applyNumberFormat="1" applyFont="1" applyFill="1" applyBorder="1" applyAlignment="1">
      <alignment vertical="top"/>
    </xf>
    <xf numFmtId="0" fontId="17" fillId="0" borderId="3" xfId="0" applyFont="1" applyBorder="1" applyAlignment="1">
      <alignment vertical="center"/>
    </xf>
    <xf numFmtId="3" fontId="15" fillId="0" borderId="11" xfId="2" applyNumberFormat="1" applyFont="1" applyBorder="1" applyAlignment="1">
      <alignment vertical="top"/>
    </xf>
    <xf numFmtId="0" fontId="7" fillId="0" borderId="0" xfId="2" applyFont="1" applyAlignment="1">
      <alignment horizontal="center" vertical="top" wrapText="1"/>
    </xf>
    <xf numFmtId="0" fontId="15" fillId="0" borderId="2" xfId="2" applyFont="1" applyBorder="1" applyAlignment="1">
      <alignment vertical="top"/>
    </xf>
    <xf numFmtId="0" fontId="4" fillId="0" borderId="0" xfId="2" applyFont="1" applyBorder="1" applyAlignment="1">
      <alignment horizontal="center" vertical="top"/>
    </xf>
    <xf numFmtId="0" fontId="6" fillId="0" borderId="0" xfId="0" applyFont="1" applyAlignment="1">
      <alignment vertical="top"/>
    </xf>
    <xf numFmtId="41" fontId="6" fillId="2" borderId="6" xfId="2" applyNumberFormat="1" applyFont="1" applyFill="1" applyBorder="1"/>
    <xf numFmtId="0" fontId="14" fillId="0" borderId="0" xfId="2" applyFont="1" applyAlignment="1">
      <alignment horizontal="center" vertical="top"/>
    </xf>
    <xf numFmtId="3" fontId="13" fillId="0" borderId="0" xfId="2" applyNumberFormat="1" applyFont="1" applyAlignment="1">
      <alignment horizontal="center" vertical="top"/>
    </xf>
    <xf numFmtId="166" fontId="6" fillId="0" borderId="6" xfId="0" applyNumberFormat="1" applyFont="1" applyBorder="1" applyAlignment="1">
      <alignment vertical="top"/>
    </xf>
    <xf numFmtId="0" fontId="18" fillId="0" borderId="8" xfId="0" applyFont="1" applyFill="1" applyBorder="1" applyAlignment="1">
      <alignment vertical="center"/>
    </xf>
    <xf numFmtId="0" fontId="18" fillId="9" borderId="9" xfId="0" applyFont="1" applyFill="1" applyBorder="1" applyAlignment="1">
      <alignment vertical="center"/>
    </xf>
    <xf numFmtId="0" fontId="18" fillId="9" borderId="8" xfId="0" applyFont="1" applyFill="1" applyBorder="1" applyAlignment="1">
      <alignment vertical="center"/>
    </xf>
    <xf numFmtId="0" fontId="14" fillId="0" borderId="6" xfId="2" quotePrefix="1" applyFont="1" applyBorder="1" applyAlignment="1">
      <alignment horizontal="left" vertical="top"/>
    </xf>
    <xf numFmtId="41" fontId="7" fillId="2" borderId="2" xfId="3" applyNumberFormat="1" applyFont="1" applyFill="1" applyBorder="1" applyAlignment="1">
      <alignment vertical="top"/>
    </xf>
    <xf numFmtId="41" fontId="6" fillId="0" borderId="6" xfId="2" applyNumberFormat="1" applyFont="1" applyBorder="1"/>
    <xf numFmtId="41" fontId="7" fillId="2" borderId="6" xfId="3" applyNumberFormat="1" applyFont="1" applyFill="1" applyBorder="1" applyAlignment="1">
      <alignment vertical="top"/>
    </xf>
    <xf numFmtId="41" fontId="10" fillId="0" borderId="0" xfId="2" applyNumberFormat="1" applyFont="1" applyAlignment="1">
      <alignment vertical="top"/>
    </xf>
    <xf numFmtId="41" fontId="13" fillId="0" borderId="0" xfId="2" applyNumberFormat="1" applyFont="1" applyAlignment="1">
      <alignment vertical="top"/>
    </xf>
    <xf numFmtId="0" fontId="13" fillId="0" borderId="0" xfId="2" applyFont="1" applyFill="1" applyBorder="1" applyAlignment="1">
      <alignment horizontal="center" vertical="top" wrapText="1"/>
    </xf>
    <xf numFmtId="0" fontId="15" fillId="0" borderId="0" xfId="2" quotePrefix="1" applyFont="1" applyFill="1" applyBorder="1" applyAlignment="1">
      <alignment horizontal="left" vertical="top"/>
    </xf>
    <xf numFmtId="164" fontId="10" fillId="0" borderId="0" xfId="2" applyNumberFormat="1" applyFont="1" applyFill="1" applyBorder="1" applyAlignment="1">
      <alignment vertical="top"/>
    </xf>
    <xf numFmtId="3" fontId="10" fillId="0" borderId="0" xfId="2" applyNumberFormat="1" applyFont="1" applyFill="1" applyBorder="1" applyAlignment="1">
      <alignment vertical="top"/>
    </xf>
    <xf numFmtId="164" fontId="10" fillId="0" borderId="10" xfId="2" applyNumberFormat="1" applyFont="1" applyBorder="1" applyAlignment="1">
      <alignment vertical="top"/>
    </xf>
    <xf numFmtId="3" fontId="10" fillId="0" borderId="1" xfId="2" applyNumberFormat="1" applyFont="1" applyBorder="1" applyAlignment="1">
      <alignment vertical="top"/>
    </xf>
    <xf numFmtId="3" fontId="10" fillId="0" borderId="12" xfId="2" applyNumberFormat="1" applyFont="1" applyBorder="1" applyAlignment="1">
      <alignment horizontal="right" vertical="top"/>
    </xf>
    <xf numFmtId="167" fontId="15" fillId="2" borderId="6" xfId="2" applyNumberFormat="1" applyFont="1" applyFill="1" applyBorder="1" applyAlignment="1">
      <alignment vertical="top"/>
    </xf>
    <xf numFmtId="166" fontId="9" fillId="0" borderId="6" xfId="0" applyNumberFormat="1" applyFont="1" applyBorder="1" applyAlignment="1">
      <alignment vertical="top"/>
    </xf>
    <xf numFmtId="0" fontId="4" fillId="10" borderId="2" xfId="2" applyFont="1" applyFill="1" applyBorder="1" applyAlignment="1">
      <alignment horizontal="center"/>
    </xf>
    <xf numFmtId="0" fontId="20" fillId="12" borderId="7" xfId="0" quotePrefix="1" applyFont="1" applyFill="1" applyBorder="1" applyAlignment="1">
      <alignment horizontal="center" vertical="top" wrapText="1"/>
    </xf>
    <xf numFmtId="0" fontId="22" fillId="0" borderId="6" xfId="2" applyFont="1" applyBorder="1" applyAlignment="1">
      <alignment horizontal="center" vertical="top" wrapText="1"/>
    </xf>
    <xf numFmtId="164" fontId="14" fillId="2" borderId="6" xfId="2" applyNumberFormat="1" applyFont="1" applyFill="1" applyBorder="1" applyAlignment="1">
      <alignment vertical="top"/>
    </xf>
    <xf numFmtId="0" fontId="14" fillId="2" borderId="6" xfId="2" applyNumberFormat="1" applyFont="1" applyFill="1" applyBorder="1" applyAlignment="1">
      <alignment vertical="top"/>
    </xf>
    <xf numFmtId="3" fontId="22" fillId="0" borderId="0" xfId="2" applyNumberFormat="1" applyFont="1" applyAlignment="1">
      <alignment vertical="top"/>
    </xf>
    <xf numFmtId="0" fontId="23" fillId="0" borderId="0" xfId="2" applyFont="1" applyAlignment="1">
      <alignment vertical="top"/>
    </xf>
    <xf numFmtId="165" fontId="14" fillId="2" borderId="6" xfId="1" applyNumberFormat="1" applyFont="1" applyFill="1" applyBorder="1" applyAlignment="1">
      <alignment vertical="top"/>
    </xf>
    <xf numFmtId="3" fontId="23" fillId="0" borderId="0" xfId="2" applyNumberFormat="1" applyFont="1" applyAlignment="1">
      <alignment vertical="top"/>
    </xf>
    <xf numFmtId="41" fontId="6" fillId="13" borderId="6" xfId="2" applyNumberFormat="1" applyFont="1" applyFill="1" applyBorder="1"/>
    <xf numFmtId="0" fontId="8" fillId="0" borderId="0" xfId="0" quotePrefix="1" applyFont="1" applyAlignment="1">
      <alignment horizontal="left" vertical="top"/>
    </xf>
    <xf numFmtId="0" fontId="2" fillId="3" borderId="6" xfId="0" applyFont="1" applyFill="1" applyBorder="1" applyAlignment="1">
      <alignment horizontal="center" vertical="top" wrapText="1"/>
    </xf>
    <xf numFmtId="0" fontId="9" fillId="3" borderId="6" xfId="0" applyFont="1" applyFill="1" applyBorder="1" applyAlignment="1">
      <alignment horizontal="center" vertical="top" wrapText="1"/>
    </xf>
    <xf numFmtId="0" fontId="9" fillId="3" borderId="6" xfId="0" quotePrefix="1" applyFont="1" applyFill="1" applyBorder="1" applyAlignment="1">
      <alignment horizontal="center" vertical="top" wrapText="1"/>
    </xf>
    <xf numFmtId="0" fontId="0" fillId="0" borderId="6" xfId="0" applyBorder="1" applyAlignment="1">
      <alignment horizontal="center"/>
    </xf>
    <xf numFmtId="0" fontId="6" fillId="0" borderId="6" xfId="0" applyFont="1" applyFill="1" applyBorder="1" applyAlignment="1">
      <alignment vertical="top"/>
    </xf>
    <xf numFmtId="164" fontId="6" fillId="0" borderId="6" xfId="0" applyNumberFormat="1" applyFont="1" applyBorder="1" applyAlignment="1">
      <alignment horizontal="right" vertical="top"/>
    </xf>
    <xf numFmtId="0" fontId="6" fillId="0" borderId="6" xfId="0" quotePrefix="1" applyFont="1" applyFill="1" applyBorder="1" applyAlignment="1">
      <alignment horizontal="left" vertical="top"/>
    </xf>
    <xf numFmtId="0" fontId="10" fillId="0" borderId="0" xfId="0" applyFont="1" applyAlignment="1">
      <alignment horizontal="right" vertical="top"/>
    </xf>
    <xf numFmtId="4" fontId="10" fillId="0" borderId="0" xfId="0" applyNumberFormat="1" applyFont="1" applyAlignment="1">
      <alignment horizontal="right" vertical="top"/>
    </xf>
    <xf numFmtId="0" fontId="6" fillId="0" borderId="0" xfId="0" applyFont="1" applyAlignment="1">
      <alignment horizontal="right" vertical="top"/>
    </xf>
    <xf numFmtId="0" fontId="2" fillId="10" borderId="0" xfId="0" applyFont="1" applyFill="1"/>
    <xf numFmtId="164" fontId="10" fillId="0" borderId="0" xfId="0" applyNumberFormat="1" applyFont="1" applyAlignment="1">
      <alignment horizontal="right" vertical="top"/>
    </xf>
    <xf numFmtId="0" fontId="12" fillId="5" borderId="6" xfId="0" applyFont="1" applyFill="1" applyBorder="1" applyAlignment="1">
      <alignment horizontal="center" vertical="top"/>
    </xf>
    <xf numFmtId="0" fontId="12" fillId="6" borderId="6" xfId="0" applyFont="1" applyFill="1" applyBorder="1" applyAlignment="1">
      <alignment horizontal="center" vertical="top"/>
    </xf>
    <xf numFmtId="0" fontId="12" fillId="7" borderId="6" xfId="0" applyFont="1" applyFill="1" applyBorder="1" applyAlignment="1">
      <alignment horizontal="center" vertical="top"/>
    </xf>
    <xf numFmtId="0" fontId="12" fillId="14" borderId="6" xfId="0" applyFont="1" applyFill="1" applyBorder="1" applyAlignment="1">
      <alignment horizontal="center" vertical="top"/>
    </xf>
    <xf numFmtId="0" fontId="12" fillId="11" borderId="6" xfId="0" applyFont="1" applyFill="1" applyBorder="1" applyAlignment="1">
      <alignment horizontal="center" vertical="top"/>
    </xf>
    <xf numFmtId="0" fontId="12" fillId="5" borderId="3" xfId="0" applyFont="1" applyFill="1" applyBorder="1" applyAlignment="1">
      <alignment horizontal="center" vertical="top"/>
    </xf>
    <xf numFmtId="0" fontId="6" fillId="8" borderId="3" xfId="2" applyFont="1" applyFill="1" applyBorder="1" applyAlignment="1">
      <alignment horizontal="center" vertical="top"/>
    </xf>
    <xf numFmtId="41" fontId="6" fillId="13" borderId="3" xfId="2" applyNumberFormat="1" applyFont="1" applyFill="1" applyBorder="1"/>
    <xf numFmtId="0" fontId="12" fillId="6" borderId="5" xfId="0" applyFont="1" applyFill="1" applyBorder="1" applyAlignment="1">
      <alignment horizontal="center" vertical="top"/>
    </xf>
    <xf numFmtId="0" fontId="6" fillId="8" borderId="5" xfId="2" applyFont="1" applyFill="1" applyBorder="1" applyAlignment="1">
      <alignment horizontal="center" vertical="top"/>
    </xf>
    <xf numFmtId="41" fontId="6" fillId="0" borderId="5" xfId="2" applyNumberFormat="1" applyFont="1" applyBorder="1"/>
    <xf numFmtId="41" fontId="10" fillId="0" borderId="0" xfId="2" applyNumberFormat="1" applyFont="1" applyFill="1" applyBorder="1" applyAlignment="1">
      <alignment vertical="top"/>
    </xf>
    <xf numFmtId="0" fontId="6" fillId="0" borderId="13" xfId="2" applyFont="1" applyFill="1" applyBorder="1" applyAlignment="1">
      <alignment horizontal="center" vertical="top"/>
    </xf>
    <xf numFmtId="41" fontId="6" fillId="0" borderId="13" xfId="0" applyNumberFormat="1" applyFont="1" applyFill="1" applyBorder="1" applyAlignment="1">
      <alignment vertical="top"/>
    </xf>
    <xf numFmtId="0" fontId="10" fillId="10" borderId="6" xfId="2" applyFont="1" applyFill="1" applyBorder="1" applyAlignment="1">
      <alignment horizontal="center" vertical="top"/>
    </xf>
    <xf numFmtId="165" fontId="10" fillId="0" borderId="0" xfId="1" applyNumberFormat="1" applyFont="1" applyAlignment="1">
      <alignment vertical="top"/>
    </xf>
    <xf numFmtId="0" fontId="10" fillId="0" borderId="0" xfId="2" applyFont="1" applyFill="1" applyBorder="1" applyAlignment="1">
      <alignment horizontal="center" vertical="top" wrapText="1"/>
    </xf>
    <xf numFmtId="0" fontId="10" fillId="0" borderId="0" xfId="0" applyFont="1" applyFill="1" applyBorder="1" applyAlignment="1">
      <alignment vertical="center"/>
    </xf>
    <xf numFmtId="168" fontId="6" fillId="0" borderId="6" xfId="0" applyNumberFormat="1" applyFont="1" applyBorder="1" applyAlignment="1">
      <alignment horizontal="right" vertical="top"/>
    </xf>
    <xf numFmtId="0" fontId="26" fillId="10" borderId="0" xfId="0" quotePrefix="1" applyFont="1" applyFill="1" applyAlignment="1">
      <alignment horizontal="left"/>
    </xf>
    <xf numFmtId="0" fontId="31" fillId="0" borderId="0" xfId="0" quotePrefix="1" applyFont="1" applyAlignment="1">
      <alignment horizontal="left" vertical="top"/>
    </xf>
    <xf numFmtId="0" fontId="0" fillId="0" borderId="0" xfId="0" applyFont="1" applyAlignment="1">
      <alignment vertical="top"/>
    </xf>
    <xf numFmtId="0" fontId="32" fillId="0" borderId="0" xfId="0" applyFont="1" applyAlignment="1">
      <alignment vertical="top"/>
    </xf>
    <xf numFmtId="0" fontId="32" fillId="0" borderId="0" xfId="0" quotePrefix="1" applyFont="1" applyAlignment="1">
      <alignment horizontal="left" vertical="top"/>
    </xf>
    <xf numFmtId="0" fontId="30" fillId="0" borderId="0" xfId="6" applyFont="1" applyAlignment="1">
      <alignment horizontal="left" vertical="top"/>
    </xf>
    <xf numFmtId="0" fontId="27" fillId="0" borderId="0" xfId="0" applyFont="1" applyAlignment="1">
      <alignment vertical="top"/>
    </xf>
    <xf numFmtId="41" fontId="7" fillId="0" borderId="13" xfId="2" quotePrefix="1" applyNumberFormat="1" applyFont="1" applyFill="1" applyBorder="1" applyAlignment="1">
      <alignment horizontal="left"/>
    </xf>
    <xf numFmtId="0" fontId="4" fillId="0" borderId="6" xfId="2" applyFont="1" applyBorder="1" applyAlignment="1">
      <alignment horizontal="center" vertical="top"/>
    </xf>
    <xf numFmtId="0" fontId="10" fillId="0" borderId="0" xfId="2" quotePrefix="1" applyFont="1" applyAlignment="1">
      <alignment horizontal="left" wrapText="1"/>
    </xf>
    <xf numFmtId="0" fontId="10" fillId="0" borderId="0" xfId="2" applyFont="1" applyAlignment="1">
      <alignment horizontal="center" wrapText="1"/>
    </xf>
    <xf numFmtId="41" fontId="10" fillId="0" borderId="0" xfId="2" applyNumberFormat="1" applyFont="1" applyAlignment="1"/>
    <xf numFmtId="0" fontId="18" fillId="0" borderId="6" xfId="0" applyFont="1" applyFill="1" applyBorder="1" applyAlignment="1">
      <alignment vertical="center"/>
    </xf>
    <xf numFmtId="0" fontId="18" fillId="9" borderId="6" xfId="0" applyFont="1" applyFill="1" applyBorder="1" applyAlignment="1">
      <alignment vertical="center"/>
    </xf>
    <xf numFmtId="41" fontId="15" fillId="0" borderId="6" xfId="0" applyNumberFormat="1" applyFont="1" applyBorder="1" applyAlignment="1">
      <alignment vertical="top"/>
    </xf>
    <xf numFmtId="0" fontId="4" fillId="0" borderId="0" xfId="2" quotePrefix="1" applyFont="1" applyBorder="1" applyAlignment="1">
      <alignment vertical="top"/>
    </xf>
    <xf numFmtId="0" fontId="4" fillId="0" borderId="0" xfId="2" applyFont="1" applyBorder="1" applyAlignment="1">
      <alignment vertical="top"/>
    </xf>
    <xf numFmtId="0" fontId="12" fillId="11" borderId="3" xfId="0" applyFont="1" applyFill="1" applyBorder="1" applyAlignment="1">
      <alignment horizontal="center" vertical="top"/>
    </xf>
    <xf numFmtId="43" fontId="9" fillId="0" borderId="0" xfId="2" applyNumberFormat="1" applyFont="1" applyBorder="1" applyAlignment="1">
      <alignment vertical="top"/>
    </xf>
    <xf numFmtId="0" fontId="2" fillId="0" borderId="0" xfId="0" applyFont="1" applyAlignment="1">
      <alignment vertical="top"/>
    </xf>
    <xf numFmtId="167" fontId="33" fillId="15" borderId="6" xfId="0" applyNumberFormat="1" applyFont="1" applyFill="1" applyBorder="1" applyAlignment="1">
      <alignment horizontal="left" vertical="center"/>
    </xf>
    <xf numFmtId="167" fontId="15" fillId="15" borderId="6" xfId="0" applyNumberFormat="1" applyFont="1" applyFill="1" applyBorder="1" applyAlignment="1">
      <alignment horizontal="center" vertical="center"/>
    </xf>
    <xf numFmtId="0" fontId="12" fillId="4" borderId="6" xfId="0" applyFont="1" applyFill="1" applyBorder="1" applyAlignment="1">
      <alignment horizontal="center" vertical="top"/>
    </xf>
    <xf numFmtId="0" fontId="12" fillId="4" borderId="0" xfId="0" applyFont="1" applyFill="1" applyAlignment="1">
      <alignment horizontal="center" vertical="top"/>
    </xf>
    <xf numFmtId="41" fontId="6" fillId="0" borderId="6" xfId="0" applyNumberFormat="1" applyFont="1" applyBorder="1" applyAlignment="1">
      <alignment vertical="top"/>
    </xf>
    <xf numFmtId="169" fontId="7" fillId="15" borderId="14" xfId="7" applyNumberFormat="1" applyFont="1" applyFill="1" applyBorder="1" applyAlignment="1">
      <alignment horizontal="left" vertical="top"/>
    </xf>
    <xf numFmtId="0" fontId="2" fillId="0" borderId="0" xfId="0" applyFont="1" applyAlignment="1">
      <alignment horizontal="center" vertical="top"/>
    </xf>
    <xf numFmtId="0" fontId="2" fillId="0" borderId="0" xfId="0" quotePrefix="1" applyFont="1" applyAlignment="1">
      <alignment horizontal="center" vertical="top"/>
    </xf>
    <xf numFmtId="0" fontId="27" fillId="0" borderId="0" xfId="0" quotePrefix="1" applyFont="1" applyAlignment="1">
      <alignment horizontal="left" vertical="top" wrapText="1"/>
    </xf>
    <xf numFmtId="0" fontId="34" fillId="0" borderId="0" xfId="0" applyFont="1" applyAlignment="1">
      <alignment vertical="top"/>
    </xf>
    <xf numFmtId="0" fontId="35" fillId="0" borderId="0" xfId="0" applyFont="1" applyAlignment="1">
      <alignment horizontal="center" vertical="top"/>
    </xf>
    <xf numFmtId="0" fontId="35" fillId="0" borderId="0" xfId="0" quotePrefix="1" applyFont="1" applyAlignment="1">
      <alignment horizontal="center" vertical="top"/>
    </xf>
    <xf numFmtId="0" fontId="34" fillId="0" borderId="0" xfId="0" quotePrefix="1" applyFont="1" applyAlignment="1">
      <alignment horizontal="center" vertical="top"/>
    </xf>
    <xf numFmtId="1" fontId="15" fillId="15" borderId="6" xfId="0" applyNumberFormat="1" applyFont="1" applyFill="1" applyBorder="1" applyAlignment="1">
      <alignment horizontal="center" vertical="center"/>
    </xf>
    <xf numFmtId="167" fontId="4" fillId="15" borderId="6" xfId="0" applyNumberFormat="1" applyFont="1" applyFill="1" applyBorder="1" applyAlignment="1">
      <alignment horizontal="center" vertical="center"/>
    </xf>
    <xf numFmtId="167" fontId="10" fillId="15" borderId="15" xfId="0" applyNumberFormat="1" applyFont="1" applyFill="1" applyBorder="1" applyAlignment="1">
      <alignment horizontal="center" vertical="center"/>
    </xf>
    <xf numFmtId="0" fontId="30" fillId="0" borderId="0" xfId="6" quotePrefix="1" applyFont="1" applyAlignment="1">
      <alignment horizontal="left" vertical="top"/>
    </xf>
    <xf numFmtId="0" fontId="14" fillId="3" borderId="2" xfId="0" applyFont="1" applyFill="1" applyBorder="1" applyAlignment="1">
      <alignment horizontal="center" vertical="top" wrapText="1"/>
    </xf>
    <xf numFmtId="0" fontId="14" fillId="3" borderId="8" xfId="0" applyFont="1" applyFill="1" applyBorder="1" applyAlignment="1">
      <alignment horizontal="center" vertical="top" wrapText="1"/>
    </xf>
    <xf numFmtId="0" fontId="14" fillId="3" borderId="8" xfId="0" quotePrefix="1"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7" xfId="0" applyFont="1" applyFill="1" applyBorder="1" applyAlignment="1">
      <alignment vertical="top"/>
    </xf>
    <xf numFmtId="9" fontId="16" fillId="3" borderId="6" xfId="1" applyFont="1" applyFill="1" applyBorder="1" applyAlignment="1">
      <alignment horizontal="center" vertical="top" wrapText="1"/>
    </xf>
    <xf numFmtId="0" fontId="14" fillId="8" borderId="6" xfId="0" applyFont="1" applyFill="1" applyBorder="1" applyAlignment="1">
      <alignment vertical="top"/>
    </xf>
    <xf numFmtId="9" fontId="14" fillId="8" borderId="6" xfId="1" applyFont="1" applyFill="1" applyBorder="1" applyAlignment="1">
      <alignment horizontal="center" vertical="top" wrapText="1"/>
    </xf>
    <xf numFmtId="0" fontId="33" fillId="15" borderId="6" xfId="0" applyFont="1" applyFill="1" applyBorder="1" applyAlignment="1">
      <alignment horizontal="left" vertical="top"/>
    </xf>
    <xf numFmtId="171" fontId="33" fillId="15" borderId="6" xfId="8" applyNumberFormat="1" applyFont="1" applyFill="1" applyBorder="1" applyAlignment="1">
      <alignment vertical="top"/>
    </xf>
    <xf numFmtId="9" fontId="33" fillId="15" borderId="6" xfId="1" applyFont="1" applyFill="1" applyBorder="1" applyAlignment="1">
      <alignment horizontal="center" vertical="top"/>
    </xf>
    <xf numFmtId="0" fontId="4" fillId="0" borderId="0" xfId="2" applyFont="1" applyBorder="1" applyAlignment="1">
      <alignment horizontal="center" vertical="top"/>
    </xf>
    <xf numFmtId="0" fontId="4" fillId="0" borderId="0" xfId="2" quotePrefix="1" applyFont="1" applyBorder="1" applyAlignment="1">
      <alignment horizontal="center" vertical="top"/>
    </xf>
    <xf numFmtId="0" fontId="10" fillId="0" borderId="0" xfId="0" quotePrefix="1" applyFont="1" applyAlignment="1">
      <alignment horizontal="center" vertical="top" wrapText="1"/>
    </xf>
    <xf numFmtId="0" fontId="0" fillId="0" borderId="0" xfId="0" applyAlignment="1">
      <alignment vertical="top"/>
    </xf>
    <xf numFmtId="0" fontId="37" fillId="0" borderId="0" xfId="0" applyFont="1" applyAlignment="1">
      <alignment vertical="top"/>
    </xf>
    <xf numFmtId="0" fontId="38" fillId="0" borderId="0" xfId="0" applyFont="1" applyAlignment="1">
      <alignment vertical="top"/>
    </xf>
    <xf numFmtId="0" fontId="2" fillId="3" borderId="6" xfId="0" quotePrefix="1" applyFont="1" applyFill="1" applyBorder="1" applyAlignment="1">
      <alignment horizontal="center" vertical="top" wrapText="1"/>
    </xf>
    <xf numFmtId="2" fontId="0" fillId="0" borderId="6" xfId="0" applyNumberFormat="1" applyFont="1" applyBorder="1"/>
    <xf numFmtId="0" fontId="0" fillId="0" borderId="6" xfId="0" applyFont="1" applyBorder="1"/>
    <xf numFmtId="164" fontId="0" fillId="0" borderId="6" xfId="0" applyNumberFormat="1" applyFont="1" applyBorder="1" applyAlignment="1">
      <alignment horizontal="right" vertical="top"/>
    </xf>
    <xf numFmtId="168" fontId="0" fillId="0" borderId="6" xfId="0" applyNumberFormat="1" applyFont="1" applyBorder="1"/>
    <xf numFmtId="164" fontId="0" fillId="0" borderId="6" xfId="0" applyNumberFormat="1" applyFont="1" applyBorder="1"/>
    <xf numFmtId="2" fontId="0" fillId="0" borderId="2" xfId="0" applyNumberFormat="1" applyFont="1" applyBorder="1"/>
    <xf numFmtId="0" fontId="0" fillId="0" borderId="2" xfId="0" applyFont="1" applyBorder="1"/>
    <xf numFmtId="164" fontId="0" fillId="0" borderId="2" xfId="0" applyNumberFormat="1" applyFont="1" applyBorder="1"/>
    <xf numFmtId="0" fontId="40" fillId="0" borderId="0" xfId="0" quotePrefix="1" applyFont="1" applyAlignment="1">
      <alignment horizontal="left" vertical="top"/>
    </xf>
    <xf numFmtId="0" fontId="40" fillId="0" borderId="0" xfId="0" applyFont="1" applyAlignment="1">
      <alignment vertical="top"/>
    </xf>
    <xf numFmtId="15" fontId="40" fillId="0" borderId="0" xfId="0" quotePrefix="1" applyNumberFormat="1" applyFont="1" applyAlignment="1">
      <alignment horizontal="left" vertical="top"/>
    </xf>
    <xf numFmtId="0" fontId="31" fillId="0" borderId="0" xfId="0" quotePrefix="1" applyFont="1" applyFill="1" applyAlignment="1">
      <alignment horizontal="left" vertical="top"/>
    </xf>
    <xf numFmtId="0" fontId="31" fillId="0" borderId="0" xfId="0" applyFont="1" applyFill="1" applyAlignment="1">
      <alignment vertical="top"/>
    </xf>
    <xf numFmtId="0" fontId="0" fillId="0" borderId="0" xfId="0" applyFill="1" applyAlignment="1">
      <alignment vertical="top"/>
    </xf>
    <xf numFmtId="0" fontId="32" fillId="0" borderId="0" xfId="0" applyFont="1" applyFill="1" applyAlignment="1">
      <alignment vertical="top"/>
    </xf>
    <xf numFmtId="49" fontId="32" fillId="0" borderId="0" xfId="0" applyNumberFormat="1" applyFont="1" applyFill="1" applyAlignment="1">
      <alignment vertical="top"/>
    </xf>
    <xf numFmtId="0" fontId="32" fillId="0" borderId="0" xfId="0" quotePrefix="1" applyFont="1" applyFill="1" applyAlignment="1">
      <alignment horizontal="left" vertical="top"/>
    </xf>
    <xf numFmtId="0" fontId="34" fillId="0" borderId="0" xfId="0" quotePrefix="1" applyFont="1" applyFill="1" applyAlignment="1">
      <alignment horizontal="left" vertical="top"/>
    </xf>
    <xf numFmtId="0" fontId="41" fillId="0" borderId="0" xfId="0" quotePrefix="1" applyFont="1" applyFill="1" applyAlignment="1">
      <alignment horizontal="left" vertical="top"/>
    </xf>
    <xf numFmtId="0" fontId="34" fillId="0" borderId="0" xfId="0" applyFont="1" applyFill="1" applyAlignment="1">
      <alignment vertical="top"/>
    </xf>
    <xf numFmtId="49" fontId="34" fillId="0" borderId="0" xfId="0" applyNumberFormat="1" applyFont="1" applyFill="1" applyAlignment="1">
      <alignment vertical="top"/>
    </xf>
    <xf numFmtId="0" fontId="34" fillId="0" borderId="0" xfId="0" applyFont="1" applyFill="1" applyAlignment="1">
      <alignment horizontal="right" vertical="top"/>
    </xf>
    <xf numFmtId="0" fontId="10" fillId="0" borderId="0" xfId="0" applyFont="1" applyAlignment="1">
      <alignment vertical="top" wrapText="1"/>
    </xf>
    <xf numFmtId="0" fontId="10" fillId="0" borderId="0" xfId="0" applyFont="1" applyAlignment="1">
      <alignment vertical="top"/>
    </xf>
    <xf numFmtId="0" fontId="10" fillId="0" borderId="0" xfId="0" applyFont="1" applyBorder="1" applyAlignment="1"/>
    <xf numFmtId="0" fontId="10" fillId="0" borderId="0" xfId="0" applyFont="1" applyBorder="1"/>
    <xf numFmtId="0" fontId="10" fillId="0" borderId="0" xfId="0" quotePrefix="1" applyFont="1" applyAlignment="1">
      <alignment horizontal="left" vertical="top"/>
    </xf>
    <xf numFmtId="0" fontId="41" fillId="0" borderId="0" xfId="0" applyFont="1" applyFill="1" applyAlignment="1">
      <alignment vertical="top"/>
    </xf>
    <xf numFmtId="0" fontId="42" fillId="3" borderId="11" xfId="0" applyFont="1" applyFill="1" applyBorder="1" applyAlignment="1">
      <alignment horizontal="center" vertical="top"/>
    </xf>
    <xf numFmtId="0" fontId="44" fillId="0" borderId="0" xfId="0" applyFont="1" applyFill="1" applyAlignment="1">
      <alignment vertical="top"/>
    </xf>
    <xf numFmtId="0" fontId="2" fillId="3" borderId="0" xfId="0" applyFont="1" applyFill="1" applyBorder="1" applyAlignment="1">
      <alignment horizontal="center" vertical="top"/>
    </xf>
    <xf numFmtId="0" fontId="14" fillId="3" borderId="12" xfId="0" quotePrefix="1" applyNumberFormat="1" applyFont="1" applyFill="1" applyBorder="1" applyAlignment="1">
      <alignment horizontal="center" vertical="top"/>
    </xf>
    <xf numFmtId="0" fontId="14" fillId="3" borderId="6" xfId="0" quotePrefix="1" applyNumberFormat="1" applyFont="1" applyFill="1" applyBorder="1" applyAlignment="1">
      <alignment horizontal="center" vertical="top"/>
    </xf>
    <xf numFmtId="0" fontId="11" fillId="3" borderId="6" xfId="0" quotePrefix="1" applyNumberFormat="1" applyFont="1" applyFill="1" applyBorder="1" applyAlignment="1">
      <alignment horizontal="center" vertical="top"/>
    </xf>
    <xf numFmtId="0" fontId="0" fillId="0" borderId="0" xfId="0" applyFill="1" applyAlignment="1">
      <alignment horizontal="center" vertical="top"/>
    </xf>
    <xf numFmtId="41" fontId="1" fillId="0" borderId="6" xfId="7" applyNumberFormat="1" applyFont="1" applyBorder="1" applyAlignment="1">
      <alignment vertical="top"/>
    </xf>
    <xf numFmtId="41" fontId="1" fillId="0" borderId="6" xfId="7" applyNumberFormat="1" applyFont="1" applyFill="1" applyBorder="1" applyAlignment="1">
      <alignment vertical="top"/>
    </xf>
    <xf numFmtId="164" fontId="7" fillId="2" borderId="6" xfId="0" quotePrefix="1" applyNumberFormat="1" applyFont="1" applyFill="1" applyBorder="1" applyAlignment="1">
      <alignment horizontal="right" vertical="top"/>
    </xf>
    <xf numFmtId="3" fontId="14" fillId="0" borderId="5" xfId="0" applyNumberFormat="1" applyFont="1" applyFill="1" applyBorder="1" applyAlignment="1">
      <alignment horizontal="left" vertical="top"/>
    </xf>
    <xf numFmtId="41" fontId="2" fillId="0" borderId="6" xfId="7" applyNumberFormat="1" applyFont="1" applyBorder="1" applyAlignment="1">
      <alignment vertical="top"/>
    </xf>
    <xf numFmtId="41" fontId="2" fillId="0" borderId="6" xfId="7" applyNumberFormat="1" applyFont="1" applyFill="1" applyBorder="1" applyAlignment="1">
      <alignment vertical="top"/>
    </xf>
    <xf numFmtId="164" fontId="11" fillId="2" borderId="6" xfId="0" quotePrefix="1" applyNumberFormat="1" applyFont="1" applyFill="1" applyBorder="1" applyAlignment="1">
      <alignment horizontal="right" vertical="top"/>
    </xf>
    <xf numFmtId="0" fontId="2" fillId="0" borderId="0" xfId="0" applyFont="1" applyFill="1" applyAlignment="1">
      <alignment vertical="top"/>
    </xf>
    <xf numFmtId="3" fontId="13" fillId="0" borderId="16" xfId="0" quotePrefix="1" applyNumberFormat="1" applyFont="1" applyFill="1" applyBorder="1" applyAlignment="1">
      <alignment horizontal="left" vertical="top"/>
    </xf>
    <xf numFmtId="3" fontId="13" fillId="0" borderId="2" xfId="0" applyNumberFormat="1" applyFont="1" applyFill="1" applyBorder="1" applyAlignment="1">
      <alignment horizontal="right" vertical="top"/>
    </xf>
    <xf numFmtId="3" fontId="13" fillId="2" borderId="2" xfId="0" applyNumberFormat="1" applyFont="1" applyFill="1" applyBorder="1" applyAlignment="1">
      <alignment horizontal="right" vertical="top"/>
    </xf>
    <xf numFmtId="0" fontId="47" fillId="0" borderId="0" xfId="0" applyFont="1" applyFill="1" applyBorder="1" applyAlignment="1">
      <alignment vertical="top"/>
    </xf>
    <xf numFmtId="3" fontId="13" fillId="0" borderId="12" xfId="0" quotePrefix="1" applyNumberFormat="1" applyFont="1" applyFill="1" applyBorder="1" applyAlignment="1">
      <alignment horizontal="left" vertical="top"/>
    </xf>
    <xf numFmtId="3" fontId="13" fillId="0" borderId="7" xfId="0" applyNumberFormat="1" applyFont="1" applyFill="1" applyBorder="1" applyAlignment="1">
      <alignment horizontal="right" vertical="top"/>
    </xf>
    <xf numFmtId="164" fontId="13" fillId="2" borderId="7" xfId="0" applyNumberFormat="1" applyFont="1" applyFill="1" applyBorder="1" applyAlignment="1">
      <alignment horizontal="right" vertical="top"/>
    </xf>
    <xf numFmtId="0" fontId="42" fillId="3" borderId="16" xfId="0" applyFont="1" applyFill="1" applyBorder="1" applyAlignment="1">
      <alignment horizontal="center" vertical="top"/>
    </xf>
    <xf numFmtId="0" fontId="14" fillId="3" borderId="6" xfId="0" applyNumberFormat="1" applyFont="1" applyFill="1" applyBorder="1" applyAlignment="1">
      <alignment horizontal="center" vertical="top"/>
    </xf>
    <xf numFmtId="0" fontId="14" fillId="3" borderId="6" xfId="0" applyFont="1" applyFill="1" applyBorder="1" applyAlignment="1">
      <alignment horizontal="center" vertical="top"/>
    </xf>
    <xf numFmtId="0" fontId="11" fillId="3" borderId="6" xfId="0" applyNumberFormat="1" applyFont="1" applyFill="1" applyBorder="1" applyAlignment="1">
      <alignment horizontal="center" vertical="top"/>
    </xf>
    <xf numFmtId="0" fontId="11" fillId="3" borderId="6" xfId="0" applyFont="1" applyFill="1" applyBorder="1" applyAlignment="1">
      <alignment horizontal="center" vertical="top"/>
    </xf>
    <xf numFmtId="169" fontId="47" fillId="0" borderId="2" xfId="0" applyNumberFormat="1" applyFont="1" applyFill="1" applyBorder="1" applyAlignment="1">
      <alignment vertical="top"/>
    </xf>
    <xf numFmtId="169" fontId="47" fillId="2" borderId="2" xfId="0" applyNumberFormat="1" applyFont="1" applyFill="1" applyBorder="1" applyAlignment="1">
      <alignment vertical="top"/>
    </xf>
    <xf numFmtId="0" fontId="2" fillId="3" borderId="6" xfId="0" applyFont="1" applyFill="1" applyBorder="1" applyAlignment="1">
      <alignment horizontal="center" vertical="top"/>
    </xf>
    <xf numFmtId="0" fontId="48" fillId="3" borderId="6" xfId="0" applyFont="1" applyFill="1" applyBorder="1" applyAlignment="1">
      <alignment horizontal="center" vertical="top"/>
    </xf>
    <xf numFmtId="0" fontId="0" fillId="0" borderId="6" xfId="0" applyFill="1" applyBorder="1" applyAlignment="1">
      <alignment horizontal="center" vertical="top"/>
    </xf>
    <xf numFmtId="169" fontId="1" fillId="0" borderId="6" xfId="7" applyNumberFormat="1" applyFont="1" applyBorder="1" applyAlignment="1">
      <alignment vertical="top"/>
    </xf>
    <xf numFmtId="0" fontId="46" fillId="2" borderId="6" xfId="0" applyFont="1" applyFill="1" applyBorder="1" applyAlignment="1">
      <alignment horizontal="center" vertical="top"/>
    </xf>
    <xf numFmtId="172" fontId="46" fillId="2" borderId="6" xfId="7" applyNumberFormat="1" applyFont="1" applyFill="1" applyBorder="1" applyAlignment="1">
      <alignment vertical="top"/>
    </xf>
    <xf numFmtId="169" fontId="0" fillId="0" borderId="6" xfId="7" applyNumberFormat="1" applyFont="1" applyBorder="1"/>
    <xf numFmtId="0" fontId="47" fillId="0" borderId="2" xfId="0" applyFont="1" applyFill="1" applyBorder="1" applyAlignment="1">
      <alignment horizontal="center" vertical="top"/>
    </xf>
    <xf numFmtId="0" fontId="47" fillId="2" borderId="2" xfId="0" applyFont="1" applyFill="1" applyBorder="1" applyAlignment="1">
      <alignment horizontal="center" vertical="top"/>
    </xf>
    <xf numFmtId="0" fontId="47" fillId="0" borderId="7" xfId="0" applyFont="1" applyFill="1" applyBorder="1" applyAlignment="1">
      <alignment horizontal="center" vertical="top"/>
    </xf>
    <xf numFmtId="0" fontId="47" fillId="2" borderId="7" xfId="0" applyFont="1" applyFill="1" applyBorder="1" applyAlignment="1">
      <alignment horizontal="center" vertical="top"/>
    </xf>
    <xf numFmtId="3" fontId="13" fillId="2" borderId="7" xfId="0" applyNumberFormat="1" applyFont="1" applyFill="1" applyBorder="1" applyAlignment="1">
      <alignment horizontal="right" vertical="top"/>
    </xf>
    <xf numFmtId="169" fontId="46" fillId="2" borderId="6" xfId="7" applyNumberFormat="1" applyFont="1" applyFill="1" applyBorder="1" applyAlignment="1">
      <alignment vertical="top"/>
    </xf>
    <xf numFmtId="169" fontId="47" fillId="2" borderId="2" xfId="7" applyNumberFormat="1" applyFont="1" applyFill="1" applyBorder="1" applyAlignment="1">
      <alignment vertical="top"/>
    </xf>
    <xf numFmtId="172" fontId="47" fillId="2" borderId="2" xfId="7" applyNumberFormat="1" applyFont="1" applyFill="1" applyBorder="1" applyAlignment="1">
      <alignment vertical="top"/>
    </xf>
    <xf numFmtId="0" fontId="0" fillId="0" borderId="0" xfId="0" applyFill="1" applyBorder="1" applyAlignment="1">
      <alignment vertical="top"/>
    </xf>
    <xf numFmtId="169" fontId="47" fillId="2" borderId="7" xfId="7" applyNumberFormat="1" applyFont="1" applyFill="1" applyBorder="1" applyAlignment="1">
      <alignment vertical="top"/>
    </xf>
    <xf numFmtId="172" fontId="46" fillId="2" borderId="7" xfId="7" applyNumberFormat="1" applyFont="1" applyFill="1" applyBorder="1" applyAlignment="1">
      <alignment vertical="top"/>
    </xf>
    <xf numFmtId="3" fontId="13" fillId="0" borderId="0" xfId="0" quotePrefix="1" applyNumberFormat="1" applyFont="1" applyFill="1" applyBorder="1" applyAlignment="1">
      <alignment horizontal="left" vertical="top"/>
    </xf>
    <xf numFmtId="0" fontId="47" fillId="0" borderId="0" xfId="0" applyFont="1" applyFill="1" applyBorder="1" applyAlignment="1">
      <alignment horizontal="center" vertical="top"/>
    </xf>
    <xf numFmtId="169" fontId="47" fillId="0" borderId="0" xfId="7" applyNumberFormat="1" applyFont="1" applyFill="1" applyBorder="1" applyAlignment="1">
      <alignment vertical="top"/>
    </xf>
    <xf numFmtId="172" fontId="46" fillId="0" borderId="0" xfId="7" applyNumberFormat="1" applyFont="1" applyFill="1" applyBorder="1" applyAlignment="1">
      <alignment vertical="top"/>
    </xf>
    <xf numFmtId="0" fontId="47" fillId="0" borderId="0" xfId="0" applyFont="1" applyFill="1" applyAlignment="1">
      <alignment vertical="top"/>
    </xf>
    <xf numFmtId="0" fontId="27" fillId="0" borderId="6" xfId="0" applyFont="1" applyFill="1" applyBorder="1" applyAlignment="1">
      <alignment horizontal="center" vertical="top"/>
    </xf>
    <xf numFmtId="0" fontId="27" fillId="0" borderId="0" xfId="0" applyFont="1" applyFill="1" applyAlignment="1">
      <alignment vertical="top"/>
    </xf>
    <xf numFmtId="0" fontId="2" fillId="3" borderId="17" xfId="0" applyFont="1" applyFill="1" applyBorder="1" applyAlignment="1">
      <alignment horizontal="center" vertical="top"/>
    </xf>
    <xf numFmtId="0" fontId="48" fillId="3" borderId="6" xfId="0" applyFont="1" applyFill="1" applyBorder="1" applyAlignment="1">
      <alignment horizontal="center" vertical="top" wrapText="1"/>
    </xf>
    <xf numFmtId="3" fontId="15" fillId="0" borderId="3" xfId="0" applyNumberFormat="1" applyFont="1" applyFill="1" applyBorder="1" applyAlignment="1">
      <alignment vertical="top"/>
    </xf>
    <xf numFmtId="3" fontId="15" fillId="0" borderId="5" xfId="0" applyNumberFormat="1" applyFont="1" applyFill="1" applyBorder="1" applyAlignment="1">
      <alignment vertical="top"/>
    </xf>
    <xf numFmtId="3" fontId="15" fillId="2" borderId="5" xfId="0" applyNumberFormat="1" applyFont="1" applyFill="1" applyBorder="1" applyAlignment="1">
      <alignment horizontal="left" vertical="top"/>
    </xf>
    <xf numFmtId="0" fontId="46" fillId="2" borderId="6" xfId="0" applyFont="1" applyFill="1" applyBorder="1" applyAlignment="1">
      <alignment vertical="top"/>
    </xf>
    <xf numFmtId="167" fontId="46" fillId="2" borderId="6" xfId="0" applyNumberFormat="1" applyFont="1" applyFill="1" applyBorder="1" applyAlignment="1">
      <alignment vertical="top"/>
    </xf>
    <xf numFmtId="165" fontId="46" fillId="2" borderId="6" xfId="1" applyNumberFormat="1" applyFont="1" applyFill="1" applyBorder="1" applyAlignment="1">
      <alignment vertical="top"/>
    </xf>
    <xf numFmtId="3" fontId="15" fillId="0" borderId="3" xfId="0" quotePrefix="1" applyNumberFormat="1" applyFont="1" applyFill="1" applyBorder="1" applyAlignment="1">
      <alignment vertical="top"/>
    </xf>
    <xf numFmtId="3" fontId="13" fillId="2" borderId="16" xfId="0" quotePrefix="1" applyNumberFormat="1" applyFont="1" applyFill="1" applyBorder="1" applyAlignment="1">
      <alignment horizontal="left" vertical="top"/>
    </xf>
    <xf numFmtId="0" fontId="47" fillId="2" borderId="2" xfId="0" applyFont="1" applyFill="1" applyBorder="1" applyAlignment="1">
      <alignment vertical="top"/>
    </xf>
    <xf numFmtId="165" fontId="46" fillId="2" borderId="2" xfId="1" applyNumberFormat="1" applyFont="1" applyFill="1" applyBorder="1" applyAlignment="1">
      <alignment vertical="top"/>
    </xf>
    <xf numFmtId="3" fontId="13" fillId="2" borderId="12" xfId="0" quotePrefix="1" applyNumberFormat="1" applyFont="1" applyFill="1" applyBorder="1" applyAlignment="1">
      <alignment horizontal="left" vertical="top"/>
    </xf>
    <xf numFmtId="0" fontId="46" fillId="2" borderId="7" xfId="0" applyFont="1" applyFill="1" applyBorder="1" applyAlignment="1">
      <alignment vertical="top"/>
    </xf>
    <xf numFmtId="167" fontId="46" fillId="2" borderId="7" xfId="0" applyNumberFormat="1" applyFont="1" applyFill="1" applyBorder="1" applyAlignment="1">
      <alignment vertical="top"/>
    </xf>
    <xf numFmtId="165" fontId="46" fillId="2" borderId="7" xfId="1" applyNumberFormat="1" applyFont="1" applyFill="1" applyBorder="1" applyAlignment="1">
      <alignment vertical="top"/>
    </xf>
    <xf numFmtId="169" fontId="34" fillId="0" borderId="0" xfId="0" applyNumberFormat="1" applyFont="1" applyFill="1" applyAlignment="1">
      <alignment vertical="top"/>
    </xf>
    <xf numFmtId="169" fontId="34" fillId="0" borderId="0" xfId="7" applyNumberFormat="1" applyFont="1" applyFill="1" applyAlignment="1">
      <alignment vertical="top"/>
    </xf>
    <xf numFmtId="0" fontId="8" fillId="0" borderId="0" xfId="2" applyFont="1" applyAlignment="1">
      <alignment vertical="top"/>
    </xf>
    <xf numFmtId="0" fontId="50" fillId="0" borderId="0" xfId="2" applyFont="1" applyAlignment="1">
      <alignment vertical="top"/>
    </xf>
    <xf numFmtId="0" fontId="32" fillId="0" borderId="0" xfId="0" quotePrefix="1" applyFont="1" applyAlignment="1">
      <alignment horizontal="left"/>
    </xf>
    <xf numFmtId="0" fontId="4" fillId="0" borderId="0" xfId="0" quotePrefix="1" applyFont="1" applyAlignment="1">
      <alignment horizontal="left"/>
    </xf>
    <xf numFmtId="165" fontId="52" fillId="3" borderId="6" xfId="2" quotePrefix="1" applyNumberFormat="1" applyFont="1" applyFill="1" applyBorder="1" applyAlignment="1">
      <alignment horizontal="center" vertical="top" wrapText="1"/>
    </xf>
    <xf numFmtId="0" fontId="52" fillId="3" borderId="6" xfId="2" quotePrefix="1" applyFont="1" applyFill="1" applyBorder="1" applyAlignment="1">
      <alignment horizontal="center" vertical="top" wrapText="1"/>
    </xf>
    <xf numFmtId="0" fontId="9" fillId="0" borderId="0" xfId="2" applyFont="1" applyAlignment="1">
      <alignment horizontal="center" vertical="top"/>
    </xf>
    <xf numFmtId="0" fontId="9" fillId="0" borderId="0" xfId="2" applyFont="1" applyBorder="1" applyAlignment="1">
      <alignment horizontal="center" vertical="top"/>
    </xf>
    <xf numFmtId="165" fontId="12" fillId="3" borderId="6" xfId="2" quotePrefix="1" applyNumberFormat="1" applyFont="1" applyFill="1" applyBorder="1" applyAlignment="1">
      <alignment horizontal="center" vertical="top" wrapText="1"/>
    </xf>
    <xf numFmtId="0" fontId="12" fillId="3" borderId="6" xfId="2" quotePrefix="1" applyFont="1" applyFill="1" applyBorder="1" applyAlignment="1">
      <alignment horizontal="center" vertical="top" wrapText="1"/>
    </xf>
    <xf numFmtId="0" fontId="12" fillId="3" borderId="6" xfId="2" quotePrefix="1" applyFont="1" applyFill="1" applyBorder="1" applyAlignment="1">
      <alignment horizontal="center" vertical="top"/>
    </xf>
    <xf numFmtId="0" fontId="12" fillId="0" borderId="0" xfId="2" applyFont="1" applyBorder="1" applyAlignment="1">
      <alignment horizontal="center" vertical="top"/>
    </xf>
    <xf numFmtId="173" fontId="15" fillId="2" borderId="6" xfId="0" applyNumberFormat="1" applyFont="1" applyFill="1" applyBorder="1" applyAlignment="1">
      <alignment vertical="top"/>
    </xf>
    <xf numFmtId="173" fontId="6" fillId="2" borderId="6" xfId="5" applyNumberFormat="1" applyFont="1" applyFill="1" applyBorder="1" applyAlignment="1">
      <alignment vertical="top"/>
    </xf>
    <xf numFmtId="171" fontId="6" fillId="2" borderId="6" xfId="2" applyNumberFormat="1" applyFont="1" applyFill="1" applyBorder="1"/>
    <xf numFmtId="173" fontId="15" fillId="2" borderId="6" xfId="0" applyNumberFormat="1" applyFont="1" applyFill="1" applyBorder="1" applyAlignment="1">
      <alignment horizontal="right" vertical="top"/>
    </xf>
    <xf numFmtId="0" fontId="14" fillId="0" borderId="6" xfId="2" applyFont="1" applyFill="1" applyBorder="1" applyAlignment="1">
      <alignment horizontal="left" vertical="top"/>
    </xf>
    <xf numFmtId="173" fontId="14" fillId="2" borderId="6" xfId="0" applyNumberFormat="1" applyFont="1" applyFill="1" applyBorder="1" applyAlignment="1">
      <alignment vertical="top"/>
    </xf>
    <xf numFmtId="173" fontId="9" fillId="2" borderId="6" xfId="5" applyNumberFormat="1" applyFont="1" applyFill="1" applyBorder="1" applyAlignment="1">
      <alignment vertical="top"/>
    </xf>
    <xf numFmtId="171" fontId="9" fillId="2" borderId="6" xfId="2" applyNumberFormat="1" applyFont="1" applyFill="1" applyBorder="1"/>
    <xf numFmtId="0" fontId="10" fillId="0" borderId="0" xfId="2" applyFont="1" applyAlignment="1">
      <alignment horizontal="right" vertical="top"/>
    </xf>
    <xf numFmtId="171" fontId="10" fillId="0" borderId="0" xfId="2" applyNumberFormat="1" applyFont="1" applyAlignment="1">
      <alignment vertical="top"/>
    </xf>
    <xf numFmtId="171" fontId="10" fillId="0" borderId="0" xfId="7" applyNumberFormat="1" applyFont="1" applyAlignment="1">
      <alignment vertical="top"/>
    </xf>
    <xf numFmtId="173" fontId="10" fillId="0" borderId="0" xfId="2" applyNumberFormat="1" applyFont="1" applyAlignment="1">
      <alignment vertical="top"/>
    </xf>
    <xf numFmtId="0" fontId="10" fillId="0" borderId="0" xfId="2" applyFont="1" applyBorder="1" applyAlignment="1">
      <alignment vertical="top"/>
    </xf>
    <xf numFmtId="167" fontId="10" fillId="0" borderId="0" xfId="2" applyNumberFormat="1" applyFont="1" applyAlignment="1">
      <alignment vertical="top"/>
    </xf>
    <xf numFmtId="169" fontId="10" fillId="0" borderId="0" xfId="3" applyNumberFormat="1" applyFont="1" applyAlignment="1">
      <alignment vertical="top"/>
    </xf>
    <xf numFmtId="1" fontId="10" fillId="0" borderId="0" xfId="5" applyNumberFormat="1" applyFont="1" applyAlignment="1">
      <alignment vertical="top"/>
    </xf>
    <xf numFmtId="165" fontId="6" fillId="0" borderId="0" xfId="2" applyNumberFormat="1" applyFont="1" applyAlignment="1">
      <alignment vertical="top"/>
    </xf>
    <xf numFmtId="167" fontId="6" fillId="0" borderId="0" xfId="2" applyNumberFormat="1" applyFont="1" applyAlignment="1">
      <alignment vertical="top"/>
    </xf>
    <xf numFmtId="165" fontId="10" fillId="0" borderId="0" xfId="5" applyNumberFormat="1" applyFont="1" applyAlignment="1">
      <alignment vertical="top"/>
    </xf>
    <xf numFmtId="167" fontId="10" fillId="0" borderId="0" xfId="5" applyNumberFormat="1" applyFont="1" applyAlignment="1">
      <alignment vertical="top"/>
    </xf>
    <xf numFmtId="0" fontId="53" fillId="3" borderId="6" xfId="2" quotePrefix="1" applyFont="1" applyFill="1" applyBorder="1" applyAlignment="1">
      <alignment horizontal="center" vertical="top" wrapText="1"/>
    </xf>
    <xf numFmtId="165" fontId="16" fillId="3" borderId="6" xfId="2" quotePrefix="1" applyNumberFormat="1" applyFont="1" applyFill="1" applyBorder="1" applyAlignment="1">
      <alignment horizontal="center" vertical="top"/>
    </xf>
    <xf numFmtId="0" fontId="16" fillId="3" borderId="6" xfId="2" quotePrefix="1" applyFont="1" applyFill="1" applyBorder="1" applyAlignment="1">
      <alignment horizontal="center" vertical="top" wrapText="1"/>
    </xf>
    <xf numFmtId="0" fontId="16" fillId="3" borderId="6" xfId="2" quotePrefix="1" applyFont="1" applyFill="1" applyBorder="1" applyAlignment="1">
      <alignment horizontal="center" vertical="top"/>
    </xf>
    <xf numFmtId="165" fontId="53" fillId="3" borderId="6" xfId="2" quotePrefix="1" applyNumberFormat="1" applyFont="1" applyFill="1" applyBorder="1" applyAlignment="1">
      <alignment horizontal="center" vertical="top" wrapText="1"/>
    </xf>
    <xf numFmtId="0" fontId="8" fillId="0" borderId="0" xfId="0" applyFont="1" applyAlignment="1"/>
    <xf numFmtId="0" fontId="7" fillId="0" borderId="0" xfId="0" applyFont="1" applyAlignment="1">
      <alignment horizontal="center" vertical="top" wrapText="1"/>
    </xf>
    <xf numFmtId="0" fontId="7" fillId="0" borderId="0" xfId="0" applyFont="1"/>
    <xf numFmtId="0" fontId="24" fillId="5" borderId="6" xfId="0" quotePrefix="1" applyFont="1" applyFill="1" applyBorder="1" applyAlignment="1">
      <alignment horizontal="center" vertical="top" wrapText="1"/>
    </xf>
    <xf numFmtId="0" fontId="14" fillId="5" borderId="6" xfId="0" quotePrefix="1" applyFont="1" applyFill="1" applyBorder="1" applyAlignment="1">
      <alignment horizontal="center" vertical="top" wrapText="1"/>
    </xf>
    <xf numFmtId="10" fontId="24" fillId="2" borderId="6" xfId="5" applyNumberFormat="1" applyFont="1" applyFill="1" applyBorder="1"/>
    <xf numFmtId="0" fontId="0" fillId="0" borderId="0" xfId="0" applyBorder="1"/>
    <xf numFmtId="0" fontId="54" fillId="0" borderId="0" xfId="0" applyFont="1" applyFill="1" applyBorder="1" applyAlignment="1"/>
    <xf numFmtId="0" fontId="7" fillId="0" borderId="0" xfId="0" applyFont="1" applyFill="1" applyBorder="1" applyAlignment="1">
      <alignment horizontal="center" vertical="top" wrapText="1"/>
    </xf>
    <xf numFmtId="0" fontId="6" fillId="0" borderId="0" xfId="0" applyFont="1" applyFill="1" applyBorder="1" applyAlignment="1">
      <alignment vertical="top"/>
    </xf>
    <xf numFmtId="0" fontId="15" fillId="0" borderId="1" xfId="0" quotePrefix="1" applyFont="1" applyFill="1" applyBorder="1" applyAlignment="1">
      <alignment horizontal="center" vertical="top" wrapText="1"/>
    </xf>
    <xf numFmtId="10" fontId="24" fillId="0" borderId="1" xfId="5" applyNumberFormat="1" applyFont="1" applyFill="1" applyBorder="1"/>
    <xf numFmtId="0" fontId="0" fillId="0" borderId="0" xfId="0" applyFill="1" applyBorder="1"/>
    <xf numFmtId="0" fontId="51" fillId="0" borderId="0" xfId="2" applyFont="1" applyFill="1" applyBorder="1" applyAlignment="1">
      <alignment vertical="center"/>
    </xf>
    <xf numFmtId="0" fontId="51" fillId="8" borderId="6" xfId="2" applyFont="1" applyFill="1" applyBorder="1" applyAlignment="1">
      <alignment horizontal="center" vertical="center"/>
    </xf>
    <xf numFmtId="0" fontId="16" fillId="5" borderId="6" xfId="0" quotePrefix="1" applyFont="1" applyFill="1" applyBorder="1" applyAlignment="1">
      <alignment horizontal="center" vertical="top" wrapText="1"/>
    </xf>
    <xf numFmtId="0" fontId="4" fillId="5" borderId="6" xfId="0" quotePrefix="1" applyFont="1" applyFill="1" applyBorder="1" applyAlignment="1">
      <alignment horizontal="center" vertical="top" wrapText="1"/>
    </xf>
    <xf numFmtId="165" fontId="15" fillId="0" borderId="6" xfId="5" applyNumberFormat="1" applyFont="1" applyBorder="1" applyAlignment="1">
      <alignment vertical="top"/>
    </xf>
    <xf numFmtId="165" fontId="15" fillId="2" borderId="6" xfId="5" applyNumberFormat="1" applyFont="1" applyFill="1" applyBorder="1"/>
    <xf numFmtId="10" fontId="4" fillId="2" borderId="6" xfId="5" applyNumberFormat="1" applyFont="1" applyFill="1" applyBorder="1"/>
    <xf numFmtId="0" fontId="14" fillId="0" borderId="6" xfId="2" quotePrefix="1" applyFont="1" applyFill="1" applyBorder="1" applyAlignment="1">
      <alignment horizontal="left" vertical="top"/>
    </xf>
    <xf numFmtId="165" fontId="14" fillId="0" borderId="6" xfId="5" applyNumberFormat="1" applyFont="1" applyBorder="1" applyAlignment="1">
      <alignment vertical="top"/>
    </xf>
    <xf numFmtId="165" fontId="14" fillId="2" borderId="6" xfId="5" applyNumberFormat="1" applyFont="1" applyFill="1" applyBorder="1"/>
    <xf numFmtId="0" fontId="2" fillId="0" borderId="0" xfId="0" applyFont="1"/>
    <xf numFmtId="165" fontId="10" fillId="0" borderId="0" xfId="0" applyNumberFormat="1" applyFont="1" applyAlignment="1">
      <alignment horizontal="right" vertical="top" wrapText="1"/>
    </xf>
    <xf numFmtId="0" fontId="51" fillId="8" borderId="6" xfId="0" quotePrefix="1" applyFont="1" applyFill="1" applyBorder="1" applyAlignment="1">
      <alignment horizontal="center" vertical="top" wrapText="1"/>
    </xf>
    <xf numFmtId="165" fontId="14" fillId="0" borderId="6" xfId="5" applyNumberFormat="1" applyFont="1" applyBorder="1"/>
    <xf numFmtId="10" fontId="24" fillId="0" borderId="6" xfId="5" applyNumberFormat="1" applyFont="1" applyBorder="1"/>
    <xf numFmtId="0" fontId="4" fillId="0" borderId="0" xfId="0" applyFont="1"/>
    <xf numFmtId="0" fontId="0" fillId="0" borderId="0" xfId="0" applyAlignment="1">
      <alignment horizontal="center"/>
    </xf>
    <xf numFmtId="4" fontId="6" fillId="2" borderId="6" xfId="0" applyNumberFormat="1" applyFont="1" applyFill="1" applyBorder="1" applyAlignment="1">
      <alignment horizontal="right" vertical="top"/>
    </xf>
    <xf numFmtId="164" fontId="6" fillId="2" borderId="6" xfId="0" applyNumberFormat="1" applyFont="1" applyFill="1" applyBorder="1" applyAlignment="1">
      <alignment horizontal="right" vertical="top"/>
    </xf>
    <xf numFmtId="2" fontId="0" fillId="0" borderId="0" xfId="0" applyNumberFormat="1"/>
    <xf numFmtId="168" fontId="0" fillId="0" borderId="6" xfId="0" applyNumberFormat="1" applyFont="1" applyBorder="1" applyAlignment="1">
      <alignment horizontal="right" vertical="top"/>
    </xf>
    <xf numFmtId="0" fontId="26" fillId="0" borderId="0" xfId="0" applyFont="1" applyFill="1"/>
    <xf numFmtId="0" fontId="2" fillId="0" borderId="0" xfId="0" applyFont="1" applyFill="1"/>
    <xf numFmtId="0" fontId="27" fillId="0" borderId="0" xfId="0" applyFont="1"/>
    <xf numFmtId="0" fontId="31" fillId="0" borderId="0" xfId="0" applyFont="1"/>
    <xf numFmtId="0" fontId="32" fillId="0" borderId="0" xfId="0" applyFont="1"/>
    <xf numFmtId="0" fontId="2" fillId="3" borderId="6" xfId="0" applyFont="1" applyFill="1" applyBorder="1" applyAlignment="1">
      <alignment horizontal="center"/>
    </xf>
    <xf numFmtId="0" fontId="2" fillId="0" borderId="0" xfId="0" applyFont="1" applyAlignment="1">
      <alignment horizontal="center"/>
    </xf>
    <xf numFmtId="0" fontId="0" fillId="0" borderId="3" xfId="0" quotePrefix="1" applyBorder="1" applyAlignment="1">
      <alignment horizontal="left" wrapText="1"/>
    </xf>
    <xf numFmtId="0" fontId="0" fillId="0" borderId="6" xfId="0" applyBorder="1"/>
    <xf numFmtId="0" fontId="0" fillId="0" borderId="3" xfId="0" quotePrefix="1" applyBorder="1" applyAlignment="1">
      <alignment horizontal="left"/>
    </xf>
    <xf numFmtId="3" fontId="15" fillId="0" borderId="3" xfId="0" quotePrefix="1" applyNumberFormat="1" applyFont="1" applyFill="1" applyBorder="1" applyAlignment="1">
      <alignment horizontal="left" vertical="top"/>
    </xf>
    <xf numFmtId="0" fontId="55" fillId="0" borderId="0" xfId="0" applyFont="1" applyAlignment="1">
      <alignment horizontal="left" vertical="top"/>
    </xf>
    <xf numFmtId="0" fontId="16" fillId="0" borderId="0" xfId="2" quotePrefix="1" applyFont="1" applyAlignment="1">
      <alignment horizontal="left" vertical="top"/>
    </xf>
    <xf numFmtId="0" fontId="9" fillId="12" borderId="3" xfId="0" applyFont="1" applyFill="1" applyBorder="1" applyAlignment="1">
      <alignment horizontal="center" vertical="center"/>
    </xf>
    <xf numFmtId="0" fontId="9" fillId="12" borderId="4" xfId="0" applyFont="1" applyFill="1" applyBorder="1" applyAlignment="1">
      <alignment horizontal="center" vertical="center"/>
    </xf>
    <xf numFmtId="0" fontId="9" fillId="12" borderId="5" xfId="0" applyFont="1" applyFill="1" applyBorder="1" applyAlignment="1">
      <alignment horizontal="center" vertical="center"/>
    </xf>
    <xf numFmtId="0" fontId="9" fillId="6" borderId="3" xfId="2" quotePrefix="1" applyFont="1" applyFill="1" applyBorder="1" applyAlignment="1">
      <alignment horizontal="center" vertical="top" wrapText="1"/>
    </xf>
    <xf numFmtId="0" fontId="9" fillId="6" borderId="4" xfId="2" quotePrefix="1" applyFont="1" applyFill="1" applyBorder="1" applyAlignment="1">
      <alignment horizontal="center" vertical="top" wrapText="1"/>
    </xf>
    <xf numFmtId="0" fontId="9" fillId="6" borderId="5" xfId="2" quotePrefix="1" applyFont="1" applyFill="1" applyBorder="1" applyAlignment="1">
      <alignment horizontal="center" vertical="top" wrapText="1"/>
    </xf>
    <xf numFmtId="0" fontId="9" fillId="4" borderId="3" xfId="2" quotePrefix="1" applyFont="1" applyFill="1" applyBorder="1" applyAlignment="1">
      <alignment horizontal="center" vertical="top"/>
    </xf>
    <xf numFmtId="0" fontId="9" fillId="4" borderId="4" xfId="2" quotePrefix="1" applyFont="1" applyFill="1" applyBorder="1" applyAlignment="1">
      <alignment horizontal="center" vertical="top"/>
    </xf>
    <xf numFmtId="0" fontId="9" fillId="4" borderId="5" xfId="2" quotePrefix="1" applyFont="1" applyFill="1" applyBorder="1" applyAlignment="1">
      <alignment horizontal="center" vertical="top"/>
    </xf>
    <xf numFmtId="0" fontId="9" fillId="5" borderId="6" xfId="2" quotePrefix="1" applyFont="1" applyFill="1" applyBorder="1" applyAlignment="1">
      <alignment horizontal="center" vertical="top" wrapText="1"/>
    </xf>
    <xf numFmtId="0" fontId="9" fillId="5" borderId="3" xfId="2" quotePrefix="1" applyFont="1" applyFill="1" applyBorder="1" applyAlignment="1">
      <alignment horizontal="center" vertical="top" wrapText="1"/>
    </xf>
    <xf numFmtId="0" fontId="11" fillId="7" borderId="3" xfId="2" quotePrefix="1" applyFont="1" applyFill="1" applyBorder="1" applyAlignment="1">
      <alignment horizontal="center" vertical="top" wrapText="1"/>
    </xf>
    <xf numFmtId="0" fontId="11" fillId="7" borderId="4" xfId="2" quotePrefix="1" applyFont="1" applyFill="1" applyBorder="1" applyAlignment="1">
      <alignment horizontal="center" vertical="top" wrapText="1"/>
    </xf>
    <xf numFmtId="0" fontId="11" fillId="7" borderId="5" xfId="2" quotePrefix="1" applyFont="1" applyFill="1" applyBorder="1" applyAlignment="1">
      <alignment horizontal="center" vertical="top" wrapText="1"/>
    </xf>
    <xf numFmtId="0" fontId="9" fillId="14" borderId="6" xfId="2" quotePrefix="1" applyFont="1" applyFill="1" applyBorder="1" applyAlignment="1">
      <alignment horizontal="center" vertical="top" wrapText="1"/>
    </xf>
    <xf numFmtId="0" fontId="9" fillId="11" borderId="3" xfId="0" quotePrefix="1" applyFont="1" applyFill="1" applyBorder="1" applyAlignment="1">
      <alignment horizontal="center" vertical="center"/>
    </xf>
    <xf numFmtId="0" fontId="9" fillId="11" borderId="4" xfId="0" applyFont="1" applyFill="1" applyBorder="1" applyAlignment="1">
      <alignment horizontal="center" vertical="center"/>
    </xf>
    <xf numFmtId="0" fontId="9" fillId="11" borderId="5" xfId="0" applyFont="1" applyFill="1" applyBorder="1" applyAlignment="1">
      <alignment horizontal="center" vertical="center"/>
    </xf>
    <xf numFmtId="0" fontId="4" fillId="0" borderId="0" xfId="2" applyFont="1" applyBorder="1" applyAlignment="1">
      <alignment horizontal="center" vertical="top"/>
    </xf>
    <xf numFmtId="0" fontId="11" fillId="0" borderId="2" xfId="2" quotePrefix="1" applyFont="1" applyFill="1" applyBorder="1" applyAlignment="1">
      <alignment horizontal="center" vertical="top" wrapText="1"/>
    </xf>
    <xf numFmtId="0" fontId="11" fillId="0" borderId="7" xfId="2" applyFont="1" applyFill="1" applyBorder="1" applyAlignment="1">
      <alignment horizontal="center" vertical="top" wrapText="1"/>
    </xf>
    <xf numFmtId="0" fontId="9" fillId="3" borderId="2" xfId="2" applyFont="1" applyFill="1" applyBorder="1" applyAlignment="1">
      <alignment horizontal="center" vertical="top"/>
    </xf>
    <xf numFmtId="0" fontId="9" fillId="3" borderId="7" xfId="2" applyFont="1" applyFill="1" applyBorder="1" applyAlignment="1">
      <alignment horizontal="center" vertical="top"/>
    </xf>
    <xf numFmtId="0" fontId="4" fillId="0" borderId="0" xfId="2" quotePrefix="1" applyFont="1" applyBorder="1" applyAlignment="1">
      <alignment horizontal="center" vertical="top"/>
    </xf>
    <xf numFmtId="0" fontId="10" fillId="0" borderId="0" xfId="0" quotePrefix="1" applyFont="1" applyAlignment="1">
      <alignment horizontal="center" vertical="top" wrapText="1"/>
    </xf>
    <xf numFmtId="0" fontId="10" fillId="0" borderId="1" xfId="0" quotePrefix="1" applyFont="1" applyBorder="1" applyAlignment="1">
      <alignment horizontal="center" vertical="top" wrapText="1"/>
    </xf>
    <xf numFmtId="3" fontId="13" fillId="0" borderId="10" xfId="0" quotePrefix="1" applyNumberFormat="1" applyFont="1" applyFill="1" applyBorder="1" applyAlignment="1">
      <alignment horizontal="left" vertical="top"/>
    </xf>
    <xf numFmtId="3" fontId="13" fillId="0" borderId="12" xfId="0" quotePrefix="1" applyNumberFormat="1" applyFont="1" applyFill="1" applyBorder="1" applyAlignment="1">
      <alignment horizontal="left" vertical="top"/>
    </xf>
    <xf numFmtId="0" fontId="43" fillId="3" borderId="3" xfId="0" quotePrefix="1" applyFont="1" applyFill="1" applyBorder="1" applyAlignment="1">
      <alignment horizontal="center" vertical="top" wrapText="1"/>
    </xf>
    <xf numFmtId="0" fontId="43" fillId="3" borderId="4" xfId="0" quotePrefix="1" applyFont="1" applyFill="1" applyBorder="1" applyAlignment="1">
      <alignment horizontal="center" vertical="top" wrapText="1"/>
    </xf>
    <xf numFmtId="0" fontId="43" fillId="3" borderId="5" xfId="0" quotePrefix="1" applyFont="1" applyFill="1" applyBorder="1" applyAlignment="1">
      <alignment horizontal="center" vertical="top" wrapText="1"/>
    </xf>
    <xf numFmtId="0" fontId="2" fillId="3" borderId="9" xfId="0" applyFont="1" applyFill="1" applyBorder="1" applyAlignment="1">
      <alignment horizontal="center" vertical="top"/>
    </xf>
    <xf numFmtId="0" fontId="2" fillId="3" borderId="17" xfId="0" applyFont="1" applyFill="1" applyBorder="1" applyAlignment="1">
      <alignment horizontal="center" vertical="top"/>
    </xf>
    <xf numFmtId="0" fontId="13" fillId="3" borderId="6" xfId="2" quotePrefix="1" applyFont="1" applyFill="1" applyBorder="1" applyAlignment="1">
      <alignment horizontal="center" vertical="top" wrapText="1"/>
    </xf>
    <xf numFmtId="0" fontId="14" fillId="3" borderId="10" xfId="0" quotePrefix="1" applyNumberFormat="1" applyFont="1" applyFill="1" applyBorder="1" applyAlignment="1">
      <alignment horizontal="center" vertical="top"/>
    </xf>
    <xf numFmtId="0" fontId="14" fillId="3" borderId="12" xfId="0" quotePrefix="1" applyNumberFormat="1" applyFont="1" applyFill="1" applyBorder="1" applyAlignment="1">
      <alignment horizontal="center" vertical="top"/>
    </xf>
    <xf numFmtId="3" fontId="13" fillId="0" borderId="8" xfId="0" quotePrefix="1" applyNumberFormat="1" applyFont="1" applyFill="1" applyBorder="1" applyAlignment="1">
      <alignment horizontal="left" vertical="top"/>
    </xf>
    <xf numFmtId="3" fontId="13" fillId="0" borderId="16" xfId="0" quotePrefix="1" applyNumberFormat="1" applyFont="1" applyFill="1" applyBorder="1" applyAlignment="1">
      <alignment horizontal="left" vertical="top"/>
    </xf>
    <xf numFmtId="3" fontId="15" fillId="0" borderId="3" xfId="0" quotePrefix="1" applyNumberFormat="1" applyFont="1" applyFill="1" applyBorder="1" applyAlignment="1">
      <alignment horizontal="left" vertical="top"/>
    </xf>
    <xf numFmtId="3" fontId="15" fillId="0" borderId="5" xfId="0" applyNumberFormat="1" applyFont="1" applyFill="1" applyBorder="1" applyAlignment="1">
      <alignment horizontal="left" vertical="top"/>
    </xf>
    <xf numFmtId="0" fontId="42" fillId="3" borderId="8" xfId="0" applyFont="1" applyFill="1" applyBorder="1" applyAlignment="1">
      <alignment horizontal="center" vertical="top"/>
    </xf>
    <xf numFmtId="0" fontId="42" fillId="3" borderId="16" xfId="0" applyFont="1" applyFill="1" applyBorder="1" applyAlignment="1">
      <alignment horizontal="center" vertical="top"/>
    </xf>
    <xf numFmtId="0" fontId="49" fillId="3" borderId="6" xfId="0" quotePrefix="1" applyFont="1" applyFill="1" applyBorder="1" applyAlignment="1">
      <alignment horizontal="center" vertical="top"/>
    </xf>
    <xf numFmtId="3" fontId="15" fillId="0" borderId="3" xfId="0" applyNumberFormat="1" applyFont="1" applyFill="1" applyBorder="1" applyAlignment="1">
      <alignment horizontal="left" vertical="top"/>
    </xf>
    <xf numFmtId="0" fontId="49" fillId="3" borderId="6" xfId="2" quotePrefix="1" applyFont="1" applyFill="1" applyBorder="1" applyAlignment="1">
      <alignment horizontal="center" vertical="top" wrapText="1"/>
    </xf>
    <xf numFmtId="0" fontId="49" fillId="3" borderId="3" xfId="2" quotePrefix="1" applyFont="1" applyFill="1" applyBorder="1" applyAlignment="1">
      <alignment horizontal="center" vertical="top" wrapText="1"/>
    </xf>
    <xf numFmtId="0" fontId="49" fillId="3" borderId="4" xfId="2" quotePrefix="1" applyFont="1" applyFill="1" applyBorder="1" applyAlignment="1">
      <alignment horizontal="center" vertical="top" wrapText="1"/>
    </xf>
    <xf numFmtId="0" fontId="49" fillId="3" borderId="5" xfId="2" quotePrefix="1" applyFont="1" applyFill="1" applyBorder="1" applyAlignment="1">
      <alignment horizontal="center" vertical="top" wrapText="1"/>
    </xf>
    <xf numFmtId="0" fontId="13" fillId="3" borderId="3" xfId="2" quotePrefix="1" applyFont="1" applyFill="1" applyBorder="1" applyAlignment="1">
      <alignment horizontal="center" vertical="top" wrapText="1"/>
    </xf>
    <xf numFmtId="0" fontId="13" fillId="3" borderId="4" xfId="2" quotePrefix="1" applyFont="1" applyFill="1" applyBorder="1" applyAlignment="1">
      <alignment horizontal="center" vertical="top" wrapText="1"/>
    </xf>
    <xf numFmtId="0" fontId="13" fillId="3" borderId="5" xfId="2" quotePrefix="1" applyFont="1" applyFill="1" applyBorder="1" applyAlignment="1">
      <alignment horizontal="center" vertical="top" wrapText="1"/>
    </xf>
    <xf numFmtId="0" fontId="43" fillId="3" borderId="6" xfId="0" quotePrefix="1" applyFont="1" applyFill="1" applyBorder="1" applyAlignment="1">
      <alignment horizontal="center" vertical="top"/>
    </xf>
    <xf numFmtId="0" fontId="43" fillId="3" borderId="6" xfId="0" applyFont="1" applyFill="1" applyBorder="1" applyAlignment="1">
      <alignment horizontal="center" vertical="top"/>
    </xf>
    <xf numFmtId="0" fontId="45" fillId="3" borderId="3" xfId="9" quotePrefix="1" applyFill="1" applyBorder="1" applyAlignment="1">
      <alignment horizontal="center" vertical="top"/>
    </xf>
    <xf numFmtId="0" fontId="45" fillId="3" borderId="4" xfId="9" quotePrefix="1" applyFill="1" applyBorder="1" applyAlignment="1">
      <alignment horizontal="center" vertical="top"/>
    </xf>
    <xf numFmtId="0" fontId="45" fillId="3" borderId="5" xfId="9" quotePrefix="1" applyFill="1" applyBorder="1" applyAlignment="1">
      <alignment horizontal="center" vertical="top"/>
    </xf>
    <xf numFmtId="0" fontId="46" fillId="3" borderId="3" xfId="0" applyFont="1" applyFill="1" applyBorder="1" applyAlignment="1">
      <alignment horizontal="center"/>
    </xf>
    <xf numFmtId="0" fontId="46" fillId="3" borderId="4" xfId="0" applyFont="1" applyFill="1" applyBorder="1" applyAlignment="1">
      <alignment horizontal="center"/>
    </xf>
    <xf numFmtId="0" fontId="46" fillId="3" borderId="5" xfId="0" applyFont="1" applyFill="1" applyBorder="1" applyAlignment="1">
      <alignment horizontal="center"/>
    </xf>
    <xf numFmtId="3" fontId="14" fillId="0" borderId="3" xfId="0" quotePrefix="1" applyNumberFormat="1" applyFont="1" applyFill="1" applyBorder="1" applyAlignment="1">
      <alignment horizontal="left" vertical="top"/>
    </xf>
    <xf numFmtId="3" fontId="14" fillId="0" borderId="5" xfId="0" applyNumberFormat="1" applyFont="1" applyFill="1" applyBorder="1" applyAlignment="1">
      <alignment horizontal="left" vertical="top"/>
    </xf>
    <xf numFmtId="0" fontId="42" fillId="3" borderId="6" xfId="0" quotePrefix="1" applyFont="1" applyFill="1" applyBorder="1" applyAlignment="1">
      <alignment horizontal="center" vertical="top"/>
    </xf>
    <xf numFmtId="0" fontId="42" fillId="3" borderId="6" xfId="0" applyFont="1" applyFill="1" applyBorder="1" applyAlignment="1">
      <alignment horizontal="center" vertical="top"/>
    </xf>
    <xf numFmtId="0" fontId="45" fillId="3" borderId="3" xfId="9" applyFill="1" applyBorder="1" applyAlignment="1">
      <alignment horizontal="center" vertical="top"/>
    </xf>
    <xf numFmtId="0" fontId="45" fillId="3" borderId="4" xfId="9" applyFill="1" applyBorder="1" applyAlignment="1">
      <alignment horizontal="center" vertical="top"/>
    </xf>
    <xf numFmtId="0" fontId="45" fillId="3" borderId="5" xfId="9" applyFill="1" applyBorder="1" applyAlignment="1">
      <alignment horizontal="center" vertical="top"/>
    </xf>
    <xf numFmtId="0" fontId="42" fillId="3" borderId="3" xfId="0" quotePrefix="1" applyFont="1" applyFill="1" applyBorder="1" applyAlignment="1">
      <alignment horizontal="center" vertical="top"/>
    </xf>
    <xf numFmtId="0" fontId="42" fillId="3" borderId="4" xfId="0" applyFont="1" applyFill="1" applyBorder="1" applyAlignment="1">
      <alignment horizontal="center" vertical="top"/>
    </xf>
    <xf numFmtId="0" fontId="42" fillId="3" borderId="5" xfId="0" applyFont="1" applyFill="1" applyBorder="1" applyAlignment="1">
      <alignment horizontal="center" vertical="top"/>
    </xf>
    <xf numFmtId="0" fontId="43" fillId="3" borderId="3" xfId="0" quotePrefix="1" applyFont="1" applyFill="1" applyBorder="1" applyAlignment="1">
      <alignment horizontal="center" vertical="top"/>
    </xf>
    <xf numFmtId="0" fontId="43" fillId="3" borderId="4" xfId="0" applyFont="1" applyFill="1" applyBorder="1" applyAlignment="1">
      <alignment horizontal="center" vertical="top"/>
    </xf>
    <xf numFmtId="0" fontId="43" fillId="3" borderId="5" xfId="0" applyFont="1" applyFill="1" applyBorder="1" applyAlignment="1">
      <alignment horizontal="center" vertical="top"/>
    </xf>
    <xf numFmtId="0" fontId="51" fillId="8" borderId="16" xfId="2" applyFont="1" applyFill="1" applyBorder="1" applyAlignment="1">
      <alignment horizontal="center" vertical="center"/>
    </xf>
    <xf numFmtId="0" fontId="51" fillId="8" borderId="12" xfId="2" applyFont="1" applyFill="1" applyBorder="1" applyAlignment="1">
      <alignment horizontal="center" vertical="center"/>
    </xf>
    <xf numFmtId="0" fontId="52" fillId="3" borderId="6" xfId="2" quotePrefix="1" applyFont="1" applyFill="1" applyBorder="1" applyAlignment="1">
      <alignment horizontal="center" vertical="top" wrapText="1"/>
    </xf>
    <xf numFmtId="0" fontId="52" fillId="3" borderId="6" xfId="2" applyFont="1" applyFill="1" applyBorder="1" applyAlignment="1">
      <alignment horizontal="center" vertical="top" wrapText="1"/>
    </xf>
    <xf numFmtId="0" fontId="52" fillId="3" borderId="3" xfId="2" quotePrefix="1" applyFont="1" applyFill="1" applyBorder="1" applyAlignment="1">
      <alignment horizontal="center" vertical="top" wrapText="1"/>
    </xf>
    <xf numFmtId="0" fontId="52" fillId="3" borderId="5" xfId="2" quotePrefix="1" applyFont="1" applyFill="1" applyBorder="1" applyAlignment="1">
      <alignment horizontal="center" vertical="top" wrapText="1"/>
    </xf>
    <xf numFmtId="0" fontId="39" fillId="8" borderId="6" xfId="0" applyFont="1" applyFill="1" applyBorder="1" applyAlignment="1">
      <alignment horizontal="center"/>
    </xf>
    <xf numFmtId="0" fontId="2" fillId="16" borderId="6" xfId="0" applyFont="1" applyFill="1" applyBorder="1" applyAlignment="1">
      <alignment horizontal="center"/>
    </xf>
    <xf numFmtId="0" fontId="27" fillId="0" borderId="0" xfId="0" quotePrefix="1" applyFont="1" applyAlignment="1">
      <alignment horizontal="left" vertical="top" wrapText="1"/>
    </xf>
    <xf numFmtId="0" fontId="2" fillId="0" borderId="0" xfId="0" applyFont="1" applyAlignment="1">
      <alignment horizontal="center" vertical="top"/>
    </xf>
    <xf numFmtId="0" fontId="2" fillId="0" borderId="0" xfId="0" quotePrefix="1" applyFont="1" applyAlignment="1">
      <alignment horizontal="center" vertical="top"/>
    </xf>
    <xf numFmtId="0" fontId="56" fillId="0" borderId="0" xfId="0" applyFont="1" applyAlignment="1">
      <alignment horizontal="left"/>
    </xf>
  </cellXfs>
  <cellStyles count="10">
    <cellStyle name="Comma" xfId="7" builtinId="3"/>
    <cellStyle name="Comma 2" xfId="3"/>
    <cellStyle name="Comma 3" xfId="8"/>
    <cellStyle name="Hyperlink" xfId="6" builtinId="8"/>
    <cellStyle name="Hyperlink 2" xfId="9"/>
    <cellStyle name="Normal" xfId="0" builtinId="0"/>
    <cellStyle name="Normal 2" xfId="2"/>
    <cellStyle name="Normal 3" xfId="4"/>
    <cellStyle name="Percent" xfId="1" builtinId="5"/>
    <cellStyle name="Percent 2" xfId="5"/>
  </cellStyles>
  <dxfs count="0"/>
  <tableStyles count="0" defaultTableStyle="TableStyleMedium2" defaultPivotStyle="PivotStyleLight16"/>
  <colors>
    <mruColors>
      <color rgb="FFFFFF99"/>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scatterChart>
        <c:scatterStyle val="lineMarker"/>
        <c:varyColors val="0"/>
        <c:ser>
          <c:idx val="0"/>
          <c:order val="0"/>
          <c:spPr>
            <a:ln w="66675">
              <a:noFill/>
            </a:ln>
          </c:spPr>
          <c:marker>
            <c:symbol val="circle"/>
            <c:size val="5"/>
          </c:marker>
          <c:dLbls>
            <c:dLbl>
              <c:idx val="0"/>
              <c:layout/>
              <c:tx>
                <c:rich>
                  <a:bodyPr/>
                  <a:lstStyle/>
                  <a:p>
                    <a:r>
                      <a:rPr lang="en-US"/>
                      <a:t>Agriculture</a:t>
                    </a:r>
                  </a:p>
                </c:rich>
              </c:tx>
              <c:dLblPos val="l"/>
              <c:showLegendKey val="0"/>
              <c:showVal val="1"/>
              <c:showCatName val="1"/>
              <c:showSerName val="1"/>
              <c:showPercent val="0"/>
              <c:showBubbleSize val="0"/>
            </c:dLbl>
            <c:dLbl>
              <c:idx val="1"/>
              <c:layout/>
              <c:tx>
                <c:rich>
                  <a:bodyPr/>
                  <a:lstStyle/>
                  <a:p>
                    <a:r>
                      <a:rPr lang="en-US"/>
                      <a:t>Services</a:t>
                    </a:r>
                  </a:p>
                </c:rich>
              </c:tx>
              <c:dLblPos val="l"/>
              <c:showLegendKey val="0"/>
              <c:showVal val="1"/>
              <c:showCatName val="1"/>
              <c:showSerName val="1"/>
              <c:showPercent val="0"/>
              <c:showBubbleSize val="0"/>
            </c:dLbl>
            <c:dLbl>
              <c:idx val="2"/>
              <c:layout/>
              <c:tx>
                <c:rich>
                  <a:bodyPr/>
                  <a:lstStyle/>
                  <a:p>
                    <a:r>
                      <a:rPr lang="en-US"/>
                      <a:t>Industry</a:t>
                    </a:r>
                  </a:p>
                </c:rich>
              </c:tx>
              <c:dLblPos val="b"/>
              <c:showLegendKey val="0"/>
              <c:showVal val="1"/>
              <c:showCatName val="1"/>
              <c:showSerName val="1"/>
              <c:showPercent val="0"/>
              <c:showBubbleSize val="0"/>
            </c:dLbl>
            <c:dLblPos val="l"/>
            <c:showLegendKey val="0"/>
            <c:showVal val="1"/>
            <c:showCatName val="1"/>
            <c:showSerName val="1"/>
            <c:showPercent val="0"/>
            <c:showBubbleSize val="0"/>
            <c:showLeaderLines val="0"/>
          </c:dLbls>
          <c:xVal>
            <c:numRef>
              <c:f>'Productivity gaps1'!$E$6:$E$8</c:f>
              <c:numCache>
                <c:formatCode>#,##0.000</c:formatCode>
                <c:ptCount val="3"/>
                <c:pt idx="0">
                  <c:v>0.55500000000000005</c:v>
                </c:pt>
                <c:pt idx="1">
                  <c:v>0.81700000762939506</c:v>
                </c:pt>
                <c:pt idx="2">
                  <c:v>0.99600000381469811</c:v>
                </c:pt>
              </c:numCache>
            </c:numRef>
          </c:xVal>
          <c:yVal>
            <c:numRef>
              <c:f>'Productivity gaps1'!$F$6:$F$8</c:f>
              <c:numCache>
                <c:formatCode>#,##0.0</c:formatCode>
                <c:ptCount val="3"/>
                <c:pt idx="0">
                  <c:v>0.45626214867308629</c:v>
                </c:pt>
                <c:pt idx="1">
                  <c:v>1.6524377377034418</c:v>
                </c:pt>
                <c:pt idx="2">
                  <c:v>1.7532727055264758</c:v>
                </c:pt>
              </c:numCache>
            </c:numRef>
          </c:yVal>
          <c:smooth val="0"/>
        </c:ser>
        <c:dLbls>
          <c:showLegendKey val="0"/>
          <c:showVal val="1"/>
          <c:showCatName val="0"/>
          <c:showSerName val="0"/>
          <c:showPercent val="0"/>
          <c:showBubbleSize val="0"/>
        </c:dLbls>
        <c:axId val="115391104"/>
        <c:axId val="115654016"/>
      </c:scatterChart>
      <c:valAx>
        <c:axId val="115391104"/>
        <c:scaling>
          <c:orientation val="minMax"/>
          <c:max val="1"/>
        </c:scaling>
        <c:delete val="0"/>
        <c:axPos val="b"/>
        <c:title>
          <c:tx>
            <c:rich>
              <a:bodyPr/>
              <a:lstStyle/>
              <a:p>
                <a:pPr>
                  <a:defRPr b="0"/>
                </a:pPr>
                <a:r>
                  <a:rPr lang="en-US" b="0"/>
                  <a:t>Cumulative share of persons engaged</a:t>
                </a:r>
              </a:p>
            </c:rich>
          </c:tx>
          <c:layout/>
          <c:overlay val="0"/>
        </c:title>
        <c:numFmt formatCode="#,##0.00" sourceLinked="0"/>
        <c:majorTickMark val="out"/>
        <c:minorTickMark val="none"/>
        <c:tickLblPos val="nextTo"/>
        <c:crossAx val="115654016"/>
        <c:crosses val="autoZero"/>
        <c:crossBetween val="midCat"/>
      </c:valAx>
      <c:valAx>
        <c:axId val="115654016"/>
        <c:scaling>
          <c:orientation val="minMax"/>
        </c:scaling>
        <c:delete val="0"/>
        <c:axPos val="l"/>
        <c:majorGridlines/>
        <c:title>
          <c:tx>
            <c:rich>
              <a:bodyPr rot="-5400000" vert="horz"/>
              <a:lstStyle/>
              <a:p>
                <a:pPr>
                  <a:defRPr b="0"/>
                </a:pPr>
                <a:r>
                  <a:rPr lang="en-US" b="0"/>
                  <a:t>Relative productivity</a:t>
                </a:r>
              </a:p>
            </c:rich>
          </c:tx>
          <c:layout/>
          <c:overlay val="0"/>
        </c:title>
        <c:numFmt formatCode="#,##0.0" sourceLinked="0"/>
        <c:majorTickMark val="out"/>
        <c:minorTickMark val="none"/>
        <c:tickLblPos val="nextTo"/>
        <c:crossAx val="115391104"/>
        <c:crosses val="autoZero"/>
        <c:crossBetween val="midCat"/>
        <c:majorUnit val="0.5"/>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'Sectoral employ by sex2'!$A$6</c:f>
              <c:strCache>
                <c:ptCount val="1"/>
                <c:pt idx="0">
                  <c:v>Agriculture</c:v>
                </c:pt>
              </c:strCache>
            </c:strRef>
          </c:tx>
          <c:spPr>
            <a:solidFill>
              <a:schemeClr val="accent1"/>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sex2'!$G$6:$K$6</c:f>
              <c:numCache>
                <c:formatCode>General</c:formatCode>
                <c:ptCount val="5"/>
                <c:pt idx="0">
                  <c:v>78.400000000000006</c:v>
                </c:pt>
                <c:pt idx="1">
                  <c:v>81.400000000000006</c:v>
                </c:pt>
                <c:pt idx="2">
                  <c:v>74.900000000000006</c:v>
                </c:pt>
                <c:pt idx="3">
                  <c:v>69.100000000000009</c:v>
                </c:pt>
                <c:pt idx="4">
                  <c:v>70.3</c:v>
                </c:pt>
              </c:numCache>
            </c:numRef>
          </c:val>
        </c:ser>
        <c:ser>
          <c:idx val="2"/>
          <c:order val="1"/>
          <c:tx>
            <c:strRef>
              <c:f>'Sectoral employ by sex2'!$A$8</c:f>
              <c:strCache>
                <c:ptCount val="1"/>
                <c:pt idx="0">
                  <c:v>Manufacturing, mining &amp; utilities</c:v>
                </c:pt>
              </c:strCache>
            </c:strRef>
          </c:tx>
          <c:spPr>
            <a:solidFill>
              <a:schemeClr val="accent4"/>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sex2'!$G$8:$K$8</c:f>
              <c:numCache>
                <c:formatCode>General</c:formatCode>
                <c:ptCount val="5"/>
                <c:pt idx="0">
                  <c:v>2.4000000000000004</c:v>
                </c:pt>
                <c:pt idx="1">
                  <c:v>4.6999999999999993</c:v>
                </c:pt>
                <c:pt idx="2">
                  <c:v>3.8000000000000003</c:v>
                </c:pt>
                <c:pt idx="3">
                  <c:v>4.4000000000000004</c:v>
                </c:pt>
                <c:pt idx="4">
                  <c:v>3.4000000000000004</c:v>
                </c:pt>
              </c:numCache>
            </c:numRef>
          </c:val>
        </c:ser>
        <c:ser>
          <c:idx val="3"/>
          <c:order val="2"/>
          <c:tx>
            <c:strRef>
              <c:f>'Sectoral employ by sex2'!$A$9</c:f>
              <c:strCache>
                <c:ptCount val="1"/>
                <c:pt idx="0">
                  <c:v>Construction</c:v>
                </c:pt>
              </c:strCache>
            </c:strRef>
          </c:tx>
          <c:spPr>
            <a:solidFill>
              <a:schemeClr val="accent5">
                <a:lumMod val="50000"/>
              </a:schemeClr>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sex2'!$G$9:$K$9</c:f>
              <c:numCache>
                <c:formatCode>General</c:formatCode>
                <c:ptCount val="5"/>
                <c:pt idx="0">
                  <c:v>1.3</c:v>
                </c:pt>
                <c:pt idx="1">
                  <c:v>0.70000000000000007</c:v>
                </c:pt>
                <c:pt idx="2">
                  <c:v>0.8</c:v>
                </c:pt>
                <c:pt idx="3">
                  <c:v>0.5</c:v>
                </c:pt>
                <c:pt idx="4">
                  <c:v>0.5</c:v>
                </c:pt>
              </c:numCache>
            </c:numRef>
          </c:val>
        </c:ser>
        <c:ser>
          <c:idx val="4"/>
          <c:order val="3"/>
          <c:tx>
            <c:strRef>
              <c:f>'Sectoral employ by sex2'!$A$10</c:f>
              <c:strCache>
                <c:ptCount val="1"/>
                <c:pt idx="0">
                  <c:v>Wholesale, retail, hotels</c:v>
                </c:pt>
              </c:strCache>
            </c:strRef>
          </c:tx>
          <c:spPr>
            <a:solidFill>
              <a:schemeClr val="accent2"/>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sex2'!$G$10:$K$10</c:f>
              <c:numCache>
                <c:formatCode>General</c:formatCode>
                <c:ptCount val="5"/>
                <c:pt idx="0">
                  <c:v>5.6</c:v>
                </c:pt>
                <c:pt idx="1">
                  <c:v>3.8000000000000003</c:v>
                </c:pt>
                <c:pt idx="2">
                  <c:v>6.0000000000000009</c:v>
                </c:pt>
                <c:pt idx="3">
                  <c:v>7</c:v>
                </c:pt>
                <c:pt idx="4">
                  <c:v>7</c:v>
                </c:pt>
              </c:numCache>
            </c:numRef>
          </c:val>
        </c:ser>
        <c:ser>
          <c:idx val="5"/>
          <c:order val="4"/>
          <c:tx>
            <c:strRef>
              <c:f>'Sectoral employ by sex2'!$A$11</c:f>
              <c:strCache>
                <c:ptCount val="1"/>
                <c:pt idx="0">
                  <c:v>Transport, storage, comms</c:v>
                </c:pt>
              </c:strCache>
            </c:strRef>
          </c:tx>
          <c:spPr>
            <a:solidFill>
              <a:schemeClr val="bg1">
                <a:lumMod val="50000"/>
              </a:schemeClr>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sex2'!$G$11:$K$11</c:f>
              <c:numCache>
                <c:formatCode>General</c:formatCode>
                <c:ptCount val="5"/>
                <c:pt idx="0">
                  <c:v>0.5</c:v>
                </c:pt>
                <c:pt idx="1">
                  <c:v>0.30000000000000004</c:v>
                </c:pt>
                <c:pt idx="2">
                  <c:v>0.60000000000000009</c:v>
                </c:pt>
                <c:pt idx="3">
                  <c:v>0.9</c:v>
                </c:pt>
                <c:pt idx="4">
                  <c:v>0.9</c:v>
                </c:pt>
              </c:numCache>
            </c:numRef>
          </c:val>
        </c:ser>
        <c:ser>
          <c:idx val="6"/>
          <c:order val="5"/>
          <c:tx>
            <c:strRef>
              <c:f>'Sectoral employ by sex2'!$A$12</c:f>
              <c:strCache>
                <c:ptCount val="1"/>
                <c:pt idx="0">
                  <c:v>Other</c:v>
                </c:pt>
              </c:strCache>
            </c:strRef>
          </c:tx>
          <c:spPr>
            <a:solidFill>
              <a:schemeClr val="accent5"/>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sex2'!$G$12:$K$12</c:f>
              <c:numCache>
                <c:formatCode>General</c:formatCode>
                <c:ptCount val="5"/>
                <c:pt idx="0">
                  <c:v>11.700000000000001</c:v>
                </c:pt>
                <c:pt idx="1">
                  <c:v>8.8999999999999986</c:v>
                </c:pt>
                <c:pt idx="2">
                  <c:v>13.9</c:v>
                </c:pt>
                <c:pt idx="3">
                  <c:v>18</c:v>
                </c:pt>
                <c:pt idx="4">
                  <c:v>18</c:v>
                </c:pt>
              </c:numCache>
            </c:numRef>
          </c:val>
        </c:ser>
        <c:dLbls>
          <c:showLegendKey val="0"/>
          <c:showVal val="0"/>
          <c:showCatName val="0"/>
          <c:showSerName val="0"/>
          <c:showPercent val="0"/>
          <c:showBubbleSize val="0"/>
        </c:dLbls>
        <c:gapWidth val="150"/>
        <c:overlap val="100"/>
        <c:axId val="35422976"/>
        <c:axId val="35424512"/>
      </c:barChart>
      <c:catAx>
        <c:axId val="35422976"/>
        <c:scaling>
          <c:orientation val="minMax"/>
        </c:scaling>
        <c:delete val="0"/>
        <c:axPos val="b"/>
        <c:numFmt formatCode="General" sourceLinked="1"/>
        <c:majorTickMark val="out"/>
        <c:minorTickMark val="none"/>
        <c:tickLblPos val="nextTo"/>
        <c:crossAx val="35424512"/>
        <c:crosses val="autoZero"/>
        <c:auto val="1"/>
        <c:lblAlgn val="ctr"/>
        <c:lblOffset val="100"/>
        <c:noMultiLvlLbl val="0"/>
      </c:catAx>
      <c:valAx>
        <c:axId val="35424512"/>
        <c:scaling>
          <c:orientation val="minMax"/>
          <c:max val="1"/>
          <c:min val="0"/>
        </c:scaling>
        <c:delete val="1"/>
        <c:axPos val="l"/>
        <c:majorGridlines/>
        <c:numFmt formatCode="0%" sourceLinked="1"/>
        <c:majorTickMark val="out"/>
        <c:minorTickMark val="none"/>
        <c:tickLblPos val="nextTo"/>
        <c:crossAx val="35422976"/>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'Emp by sex (ILO)'!$C$6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(ILO)'!$C$7:$C$11</c:f>
              <c:numCache>
                <c:formatCode>0.0</c:formatCode>
                <c:ptCount val="5"/>
                <c:pt idx="0">
                  <c:v>33.319244384765625</c:v>
                </c:pt>
                <c:pt idx="1">
                  <c:v>44.213874816894531</c:v>
                </c:pt>
                <c:pt idx="2">
                  <c:v>41.883125305175781</c:v>
                </c:pt>
                <c:pt idx="3">
                  <c:v>40.410167694091797</c:v>
                </c:pt>
                <c:pt idx="4">
                  <c:v>39.559226989746094</c:v>
                </c:pt>
              </c:numCache>
            </c:numRef>
          </c:val>
        </c:ser>
        <c:ser>
          <c:idx val="1"/>
          <c:order val="1"/>
          <c:tx>
            <c:strRef>
              <c:f>'Emp by sex (ILO)'!$D$6</c:f>
              <c:strCache>
                <c:ptCount val="1"/>
                <c:pt idx="0">
                  <c:v>Industry</c:v>
                </c:pt>
              </c:strCache>
            </c:strRef>
          </c:tx>
          <c:spPr>
            <a:solidFill>
              <a:srgbClr val="E0E0E0"/>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(ILO)'!$D$7:$D$11</c:f>
              <c:numCache>
                <c:formatCode>0.0</c:formatCode>
                <c:ptCount val="5"/>
                <c:pt idx="0">
                  <c:v>30.861576080322266</c:v>
                </c:pt>
                <c:pt idx="1">
                  <c:v>25.64300537109375</c:v>
                </c:pt>
                <c:pt idx="2">
                  <c:v>27.522619247436523</c:v>
                </c:pt>
                <c:pt idx="3">
                  <c:v>28.571832656860352</c:v>
                </c:pt>
                <c:pt idx="4">
                  <c:v>29.034793853759766</c:v>
                </c:pt>
              </c:numCache>
            </c:numRef>
          </c:val>
        </c:ser>
        <c:ser>
          <c:idx val="2"/>
          <c:order val="2"/>
          <c:tx>
            <c:strRef>
              <c:f>'Emp by sex (ILO)'!$E$6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(ILO)'!$E$7:$E$11</c:f>
              <c:numCache>
                <c:formatCode>0.0</c:formatCode>
                <c:ptCount val="5"/>
                <c:pt idx="0">
                  <c:v>35.819179534912109</c:v>
                </c:pt>
                <c:pt idx="1">
                  <c:v>30.143115997314453</c:v>
                </c:pt>
                <c:pt idx="2">
                  <c:v>30.59425163269043</c:v>
                </c:pt>
                <c:pt idx="3">
                  <c:v>31.017999649047852</c:v>
                </c:pt>
                <c:pt idx="4">
                  <c:v>31.405975341796875</c:v>
                </c:pt>
              </c:numCache>
            </c:numRef>
          </c:val>
        </c:ser>
        <c:dLbls>
          <c:showLegendKey val="0"/>
          <c:showVal val="0"/>
          <c:showCatName val="0"/>
          <c:showSerName val="0"/>
          <c:showPercent val="0"/>
          <c:showBubbleSize val="0"/>
        </c:dLbls>
        <c:gapWidth val="150"/>
        <c:overlap val="100"/>
        <c:axId val="35439360"/>
        <c:axId val="35440896"/>
      </c:barChart>
      <c:catAx>
        <c:axId val="35439360"/>
        <c:scaling>
          <c:orientation val="minMax"/>
        </c:scaling>
        <c:delete val="0"/>
        <c:axPos val="b"/>
        <c:numFmt formatCode="0" sourceLinked="1"/>
        <c:majorTickMark val="out"/>
        <c:minorTickMark val="none"/>
        <c:tickLblPos val="nextTo"/>
        <c:crossAx val="35440896"/>
        <c:crosses val="autoZero"/>
        <c:auto val="1"/>
        <c:lblAlgn val="ctr"/>
        <c:lblOffset val="100"/>
        <c:noMultiLvlLbl val="0"/>
      </c:catAx>
      <c:valAx>
        <c:axId val="35440896"/>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543936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'Emp by sex (ILO)'!$G$6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(ILO)'!$G$7:$G$11</c:f>
              <c:numCache>
                <c:formatCode>0.0</c:formatCode>
                <c:ptCount val="5"/>
                <c:pt idx="0">
                  <c:v>68.426239013671875</c:v>
                </c:pt>
                <c:pt idx="1">
                  <c:v>76.024337768554688</c:v>
                </c:pt>
                <c:pt idx="2">
                  <c:v>75.608039855957031</c:v>
                </c:pt>
                <c:pt idx="3">
                  <c:v>75.175735473632813</c:v>
                </c:pt>
                <c:pt idx="4">
                  <c:v>74.778030395507813</c:v>
                </c:pt>
              </c:numCache>
            </c:numRef>
          </c:val>
        </c:ser>
        <c:ser>
          <c:idx val="1"/>
          <c:order val="1"/>
          <c:tx>
            <c:strRef>
              <c:f>'Emp by sex (ILO)'!$H$6</c:f>
              <c:strCache>
                <c:ptCount val="1"/>
                <c:pt idx="0">
                  <c:v>Industry</c:v>
                </c:pt>
              </c:strCache>
            </c:strRef>
          </c:tx>
          <c:spPr>
            <a:solidFill>
              <a:srgbClr val="E0E0E0"/>
            </a:solidFill>
            <a:ln>
              <a:noFill/>
            </a:ln>
          </c:spPr>
          <c:invertIfNegative val="0"/>
          <c:cat>
            <c:numRef>
              <c:f>'Emp by sex (ILO)'!$A$7:$A$11</c:f>
              <c:numCache>
                <c:formatCode>0</c:formatCode>
                <c:ptCount val="5"/>
                <c:pt idx="0">
                  <c:v>1991</c:v>
                </c:pt>
                <c:pt idx="1">
                  <c:v>2000</c:v>
                </c:pt>
                <c:pt idx="2">
                  <c:v>2005</c:v>
                </c:pt>
                <c:pt idx="3">
                  <c:v>2010</c:v>
                </c:pt>
                <c:pt idx="4">
                  <c:v>2012</c:v>
                </c:pt>
              </c:numCache>
            </c:numRef>
          </c:cat>
          <c:val>
            <c:numRef>
              <c:f>'Emp by sex (ILO)'!$H$7:$H$11</c:f>
              <c:numCache>
                <c:formatCode>0.0</c:formatCode>
                <c:ptCount val="5"/>
                <c:pt idx="0">
                  <c:v>5.7608909606933594</c:v>
                </c:pt>
                <c:pt idx="1">
                  <c:v>5.0256309509277344</c:v>
                </c:pt>
                <c:pt idx="2">
                  <c:v>4.9384613037109375</c:v>
                </c:pt>
                <c:pt idx="3">
                  <c:v>4.8803129196166992</c:v>
                </c:pt>
                <c:pt idx="4">
                  <c:v>4.8279109001159668</c:v>
                </c:pt>
              </c:numCache>
            </c:numRef>
          </c:val>
        </c:ser>
        <c:ser>
          <c:idx val="2"/>
          <c:order val="2"/>
          <c:tx>
            <c:strRef>
              <c:f>'Emp by sex (ILO)'!$I$6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(ILO)'!$I$7:$I$11</c:f>
              <c:numCache>
                <c:formatCode>0.0</c:formatCode>
                <c:ptCount val="5"/>
                <c:pt idx="0">
                  <c:v>25.8128662109375</c:v>
                </c:pt>
                <c:pt idx="1">
                  <c:v>18.950029373168945</c:v>
                </c:pt>
                <c:pt idx="2">
                  <c:v>19.453496932983398</c:v>
                </c:pt>
                <c:pt idx="3">
                  <c:v>19.943948745727539</c:v>
                </c:pt>
                <c:pt idx="4">
                  <c:v>20.39405632019043</c:v>
                </c:pt>
              </c:numCache>
            </c:numRef>
          </c:val>
        </c:ser>
        <c:dLbls>
          <c:showLegendKey val="0"/>
          <c:showVal val="0"/>
          <c:showCatName val="0"/>
          <c:showSerName val="0"/>
          <c:showPercent val="0"/>
          <c:showBubbleSize val="0"/>
        </c:dLbls>
        <c:gapWidth val="150"/>
        <c:overlap val="100"/>
        <c:axId val="63700992"/>
        <c:axId val="63702528"/>
      </c:barChart>
      <c:catAx>
        <c:axId val="63700992"/>
        <c:scaling>
          <c:orientation val="minMax"/>
        </c:scaling>
        <c:delete val="0"/>
        <c:axPos val="b"/>
        <c:numFmt formatCode="0" sourceLinked="1"/>
        <c:majorTickMark val="out"/>
        <c:minorTickMark val="none"/>
        <c:tickLblPos val="nextTo"/>
        <c:crossAx val="63702528"/>
        <c:crosses val="autoZero"/>
        <c:auto val="1"/>
        <c:lblAlgn val="ctr"/>
        <c:lblOffset val="100"/>
        <c:noMultiLvlLbl val="0"/>
      </c:catAx>
      <c:valAx>
        <c:axId val="63702528"/>
        <c:scaling>
          <c:orientation val="minMax"/>
        </c:scaling>
        <c:delete val="1"/>
        <c:axPos val="l"/>
        <c:majorGridlines/>
        <c:numFmt formatCode="0%" sourceLinked="1"/>
        <c:majorTickMark val="out"/>
        <c:minorTickMark val="none"/>
        <c:tickLblPos val="nextTo"/>
        <c:crossAx val="63700992"/>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(ILO)'!$C$36:$C$40</c:f>
              <c:numCache>
                <c:formatCode>0%</c:formatCode>
                <c:ptCount val="5"/>
                <c:pt idx="0">
                  <c:v>0.37228021496001601</c:v>
                </c:pt>
                <c:pt idx="1">
                  <c:v>0.41666439382481263</c:v>
                </c:pt>
                <c:pt idx="2">
                  <c:v>0.40854531651818515</c:v>
                </c:pt>
                <c:pt idx="3">
                  <c:v>0.40446080142919355</c:v>
                </c:pt>
                <c:pt idx="4">
                  <c:v>0.40100370420219211</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(ILO)'!$D$36:$D$40</c:f>
              <c:numCache>
                <c:formatCode>0%</c:formatCode>
                <c:ptCount val="5"/>
                <c:pt idx="0">
                  <c:v>0.62771967198881429</c:v>
                </c:pt>
                <c:pt idx="1">
                  <c:v>0.5833360194191608</c:v>
                </c:pt>
                <c:pt idx="2">
                  <c:v>0.59145446822189573</c:v>
                </c:pt>
                <c:pt idx="3">
                  <c:v>0.59553926025906601</c:v>
                </c:pt>
                <c:pt idx="4">
                  <c:v>0.59899641283421212</c:v>
                </c:pt>
              </c:numCache>
            </c:numRef>
          </c:val>
        </c:ser>
        <c:dLbls>
          <c:showLegendKey val="0"/>
          <c:showVal val="0"/>
          <c:showCatName val="0"/>
          <c:showSerName val="0"/>
          <c:showPercent val="0"/>
          <c:showBubbleSize val="0"/>
        </c:dLbls>
        <c:gapWidth val="150"/>
        <c:axId val="63711488"/>
        <c:axId val="63717376"/>
      </c:barChart>
      <c:catAx>
        <c:axId val="63711488"/>
        <c:scaling>
          <c:orientation val="minMax"/>
        </c:scaling>
        <c:delete val="0"/>
        <c:axPos val="b"/>
        <c:numFmt formatCode="General" sourceLinked="1"/>
        <c:majorTickMark val="out"/>
        <c:minorTickMark val="none"/>
        <c:tickLblPos val="nextTo"/>
        <c:crossAx val="63717376"/>
        <c:crosses val="autoZero"/>
        <c:auto val="1"/>
        <c:lblAlgn val="ctr"/>
        <c:lblOffset val="100"/>
        <c:noMultiLvlLbl val="0"/>
      </c:catAx>
      <c:valAx>
        <c:axId val="63717376"/>
        <c:scaling>
          <c:orientation val="minMax"/>
          <c:max val="1"/>
        </c:scaling>
        <c:delete val="0"/>
        <c:axPos val="l"/>
        <c:majorGridlines/>
        <c:numFmt formatCode="0%" sourceLinked="1"/>
        <c:majorTickMark val="out"/>
        <c:minorTickMark val="none"/>
        <c:tickLblPos val="nextTo"/>
        <c:crossAx val="6371148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(ILO)'!$E$36:$E$40</c:f>
              <c:numCache>
                <c:formatCode>0%</c:formatCode>
                <c:ptCount val="5"/>
                <c:pt idx="0">
                  <c:v>0.86710431342269911</c:v>
                </c:pt>
                <c:pt idx="1">
                  <c:v>0.86238614370093958</c:v>
                </c:pt>
                <c:pt idx="2">
                  <c:v>0.87420410404387927</c:v>
                </c:pt>
                <c:pt idx="3">
                  <c:v>0.88090696972213356</c:v>
                </c:pt>
                <c:pt idx="4">
                  <c:v>0.88386189759446354</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(ILO)'!$F$36:$F$40</c:f>
              <c:numCache>
                <c:formatCode>0%</c:formatCode>
                <c:ptCount val="5"/>
                <c:pt idx="0">
                  <c:v>0.13289577186269846</c:v>
                </c:pt>
                <c:pt idx="1">
                  <c:v>0.1376137383208994</c:v>
                </c:pt>
                <c:pt idx="2">
                  <c:v>0.12579601278059779</c:v>
                </c:pt>
                <c:pt idx="3">
                  <c:v>0.1190930872850899</c:v>
                </c:pt>
                <c:pt idx="4">
                  <c:v>0.11613803211189341</c:v>
                </c:pt>
              </c:numCache>
            </c:numRef>
          </c:val>
        </c:ser>
        <c:dLbls>
          <c:showLegendKey val="0"/>
          <c:showVal val="0"/>
          <c:showCatName val="0"/>
          <c:showSerName val="0"/>
          <c:showPercent val="0"/>
          <c:showBubbleSize val="0"/>
        </c:dLbls>
        <c:gapWidth val="150"/>
        <c:axId val="63725952"/>
        <c:axId val="63727488"/>
      </c:barChart>
      <c:catAx>
        <c:axId val="63725952"/>
        <c:scaling>
          <c:orientation val="minMax"/>
        </c:scaling>
        <c:delete val="0"/>
        <c:axPos val="b"/>
        <c:numFmt formatCode="General" sourceLinked="1"/>
        <c:majorTickMark val="out"/>
        <c:minorTickMark val="none"/>
        <c:tickLblPos val="nextTo"/>
        <c:crossAx val="63727488"/>
        <c:crosses val="autoZero"/>
        <c:auto val="1"/>
        <c:lblAlgn val="ctr"/>
        <c:lblOffset val="100"/>
        <c:noMultiLvlLbl val="0"/>
      </c:catAx>
      <c:valAx>
        <c:axId val="63727488"/>
        <c:scaling>
          <c:orientation val="minMax"/>
          <c:max val="1"/>
        </c:scaling>
        <c:delete val="1"/>
        <c:axPos val="l"/>
        <c:majorGridlines/>
        <c:numFmt formatCode="0%" sourceLinked="1"/>
        <c:majorTickMark val="out"/>
        <c:minorTickMark val="none"/>
        <c:tickLblPos val="nextTo"/>
        <c:crossAx val="63725952"/>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(ILO)'!$G$36:$G$40</c:f>
              <c:numCache>
                <c:formatCode>0%</c:formatCode>
                <c:ptCount val="5"/>
                <c:pt idx="0">
                  <c:v>0.6282659599049748</c:v>
                </c:pt>
                <c:pt idx="1">
                  <c:v>0.66143223502578175</c:v>
                </c:pt>
                <c:pt idx="2">
                  <c:v>0.66228260352044599</c:v>
                </c:pt>
                <c:pt idx="3">
                  <c:v>0.66272830011475092</c:v>
                </c:pt>
                <c:pt idx="4">
                  <c:v>0.66087484264054608</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(ILO)'!$H$36:$H$40</c:f>
              <c:numCache>
                <c:formatCode>0%</c:formatCode>
                <c:ptCount val="5"/>
                <c:pt idx="0">
                  <c:v>0.3717340400950252</c:v>
                </c:pt>
                <c:pt idx="1">
                  <c:v>0.33856757252952002</c:v>
                </c:pt>
                <c:pt idx="2">
                  <c:v>0.33771739647955407</c:v>
                </c:pt>
                <c:pt idx="3">
                  <c:v>0.33727156819960175</c:v>
                </c:pt>
                <c:pt idx="4">
                  <c:v>0.33912527883736893</c:v>
                </c:pt>
              </c:numCache>
            </c:numRef>
          </c:val>
        </c:ser>
        <c:dLbls>
          <c:showLegendKey val="0"/>
          <c:showVal val="0"/>
          <c:showCatName val="0"/>
          <c:showSerName val="0"/>
          <c:showPercent val="0"/>
          <c:showBubbleSize val="0"/>
        </c:dLbls>
        <c:gapWidth val="150"/>
        <c:axId val="63736448"/>
        <c:axId val="63742336"/>
      </c:barChart>
      <c:catAx>
        <c:axId val="63736448"/>
        <c:scaling>
          <c:orientation val="minMax"/>
        </c:scaling>
        <c:delete val="0"/>
        <c:axPos val="b"/>
        <c:numFmt formatCode="General" sourceLinked="1"/>
        <c:majorTickMark val="out"/>
        <c:minorTickMark val="none"/>
        <c:tickLblPos val="nextTo"/>
        <c:crossAx val="63742336"/>
        <c:crosses val="autoZero"/>
        <c:auto val="1"/>
        <c:lblAlgn val="ctr"/>
        <c:lblOffset val="100"/>
        <c:noMultiLvlLbl val="0"/>
      </c:catAx>
      <c:valAx>
        <c:axId val="63742336"/>
        <c:scaling>
          <c:orientation val="minMax"/>
          <c:max val="1"/>
        </c:scaling>
        <c:delete val="1"/>
        <c:axPos val="l"/>
        <c:majorGridlines/>
        <c:numFmt formatCode="0%" sourceLinked="1"/>
        <c:majorTickMark val="out"/>
        <c:minorTickMark val="none"/>
        <c:tickLblPos val="nextTo"/>
        <c:crossAx val="6373644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areaChart>
        <c:grouping val="stacked"/>
        <c:varyColors val="0"/>
        <c:ser>
          <c:idx val="0"/>
          <c:order val="0"/>
          <c:tx>
            <c:strRef>
              <c:f>'Productivity gaps1'!$I$5</c:f>
              <c:strCache>
                <c:ptCount val="1"/>
                <c:pt idx="0">
                  <c:v>Agriculture</c:v>
                </c:pt>
              </c:strCache>
            </c:strRef>
          </c:tx>
          <c:spPr>
            <a:solidFill>
              <a:schemeClr val="accent1"/>
            </a:solidFill>
          </c:spPr>
          <c:cat>
            <c:numRef>
              <c:f>'Productivity gaps1'!$H$6:$H$16</c:f>
              <c:numCache>
                <c:formatCode>0.00</c:formatCode>
                <c:ptCount val="11"/>
                <c:pt idx="0">
                  <c:v>0</c:v>
                </c:pt>
                <c:pt idx="1">
                  <c:v>0</c:v>
                </c:pt>
                <c:pt idx="2">
                  <c:v>27.750000000000004</c:v>
                </c:pt>
                <c:pt idx="3">
                  <c:v>55.500000000000007</c:v>
                </c:pt>
                <c:pt idx="4">
                  <c:v>55.500000000000007</c:v>
                </c:pt>
                <c:pt idx="5">
                  <c:v>68.600000381469755</c:v>
                </c:pt>
                <c:pt idx="6">
                  <c:v>81.70000076293951</c:v>
                </c:pt>
                <c:pt idx="7">
                  <c:v>81.70000076293951</c:v>
                </c:pt>
                <c:pt idx="8">
                  <c:v>90.650000572204661</c:v>
                </c:pt>
                <c:pt idx="9">
                  <c:v>99.600000381469812</c:v>
                </c:pt>
                <c:pt idx="10">
                  <c:v>99.600000381469812</c:v>
                </c:pt>
              </c:numCache>
            </c:numRef>
          </c:cat>
          <c:val>
            <c:numRef>
              <c:f>'Productivity gaps1'!$I$6:$I$16</c:f>
              <c:numCache>
                <c:formatCode>#,##0.0</c:formatCode>
                <c:ptCount val="11"/>
                <c:pt idx="0" formatCode="General">
                  <c:v>0</c:v>
                </c:pt>
                <c:pt idx="1">
                  <c:v>0.45626214867308629</c:v>
                </c:pt>
                <c:pt idx="2">
                  <c:v>0.45626214867308629</c:v>
                </c:pt>
                <c:pt idx="3">
                  <c:v>0.45626214867308629</c:v>
                </c:pt>
                <c:pt idx="4" formatCode="General">
                  <c:v>0</c:v>
                </c:pt>
              </c:numCache>
            </c:numRef>
          </c:val>
        </c:ser>
        <c:ser>
          <c:idx val="1"/>
          <c:order val="1"/>
          <c:tx>
            <c:strRef>
              <c:f>'Productivity gaps1'!$J$5</c:f>
              <c:strCache>
                <c:ptCount val="1"/>
                <c:pt idx="0">
                  <c:v>Services</c:v>
                </c:pt>
              </c:strCache>
            </c:strRef>
          </c:tx>
          <c:spPr>
            <a:solidFill>
              <a:schemeClr val="accent6"/>
            </a:solidFill>
          </c:spPr>
          <c:cat>
            <c:numRef>
              <c:f>'Productivity gaps1'!$H$6:$H$16</c:f>
              <c:numCache>
                <c:formatCode>0.00</c:formatCode>
                <c:ptCount val="11"/>
                <c:pt idx="0">
                  <c:v>0</c:v>
                </c:pt>
                <c:pt idx="1">
                  <c:v>0</c:v>
                </c:pt>
                <c:pt idx="2">
                  <c:v>27.750000000000004</c:v>
                </c:pt>
                <c:pt idx="3">
                  <c:v>55.500000000000007</c:v>
                </c:pt>
                <c:pt idx="4">
                  <c:v>55.500000000000007</c:v>
                </c:pt>
                <c:pt idx="5">
                  <c:v>68.600000381469755</c:v>
                </c:pt>
                <c:pt idx="6">
                  <c:v>81.70000076293951</c:v>
                </c:pt>
                <c:pt idx="7">
                  <c:v>81.70000076293951</c:v>
                </c:pt>
                <c:pt idx="8">
                  <c:v>90.650000572204661</c:v>
                </c:pt>
                <c:pt idx="9">
                  <c:v>99.600000381469812</c:v>
                </c:pt>
                <c:pt idx="10">
                  <c:v>99.600000381469812</c:v>
                </c:pt>
              </c:numCache>
            </c:numRef>
          </c:cat>
          <c:val>
            <c:numRef>
              <c:f>'Productivity gaps1'!$J$6:$J$16</c:f>
              <c:numCache>
                <c:formatCode>General</c:formatCode>
                <c:ptCount val="11"/>
                <c:pt idx="3">
                  <c:v>0</c:v>
                </c:pt>
                <c:pt idx="4" formatCode="#,##0.0">
                  <c:v>1.6524377377034418</c:v>
                </c:pt>
                <c:pt idx="5" formatCode="#,##0.0">
                  <c:v>1.6524377377034418</c:v>
                </c:pt>
                <c:pt idx="6" formatCode="#,##0.0">
                  <c:v>1.6524377377034418</c:v>
                </c:pt>
                <c:pt idx="7">
                  <c:v>0</c:v>
                </c:pt>
              </c:numCache>
            </c:numRef>
          </c:val>
        </c:ser>
        <c:ser>
          <c:idx val="2"/>
          <c:order val="2"/>
          <c:tx>
            <c:strRef>
              <c:f>'Productivity gaps1'!$K$5</c:f>
              <c:strCache>
                <c:ptCount val="1"/>
                <c:pt idx="0">
                  <c:v>Industry</c:v>
                </c:pt>
              </c:strCache>
            </c:strRef>
          </c:tx>
          <c:spPr>
            <a:solidFill>
              <a:schemeClr val="bg1">
                <a:lumMod val="75000"/>
              </a:schemeClr>
            </a:solidFill>
          </c:spPr>
          <c:cat>
            <c:numRef>
              <c:f>'Productivity gaps1'!$H$6:$H$16</c:f>
              <c:numCache>
                <c:formatCode>0.00</c:formatCode>
                <c:ptCount val="11"/>
                <c:pt idx="0">
                  <c:v>0</c:v>
                </c:pt>
                <c:pt idx="1">
                  <c:v>0</c:v>
                </c:pt>
                <c:pt idx="2">
                  <c:v>27.750000000000004</c:v>
                </c:pt>
                <c:pt idx="3">
                  <c:v>55.500000000000007</c:v>
                </c:pt>
                <c:pt idx="4">
                  <c:v>55.500000000000007</c:v>
                </c:pt>
                <c:pt idx="5">
                  <c:v>68.600000381469755</c:v>
                </c:pt>
                <c:pt idx="6">
                  <c:v>81.70000076293951</c:v>
                </c:pt>
                <c:pt idx="7">
                  <c:v>81.70000076293951</c:v>
                </c:pt>
                <c:pt idx="8">
                  <c:v>90.650000572204661</c:v>
                </c:pt>
                <c:pt idx="9">
                  <c:v>99.600000381469812</c:v>
                </c:pt>
                <c:pt idx="10">
                  <c:v>99.600000381469812</c:v>
                </c:pt>
              </c:numCache>
            </c:numRef>
          </c:cat>
          <c:val>
            <c:numRef>
              <c:f>'Productivity gaps1'!$K$6:$K$16</c:f>
              <c:numCache>
                <c:formatCode>General</c:formatCode>
                <c:ptCount val="11"/>
                <c:pt idx="6">
                  <c:v>0</c:v>
                </c:pt>
                <c:pt idx="7" formatCode="#,##0.0">
                  <c:v>1.7532727055264758</c:v>
                </c:pt>
                <c:pt idx="8" formatCode="#,##0.0">
                  <c:v>1.7532727055264758</c:v>
                </c:pt>
                <c:pt idx="9" formatCode="#,##0.0">
                  <c:v>1.7532727055264758</c:v>
                </c:pt>
                <c:pt idx="10">
                  <c:v>0</c:v>
                </c:pt>
              </c:numCache>
            </c:numRef>
          </c:val>
        </c:ser>
        <c:dLbls>
          <c:showLegendKey val="0"/>
          <c:showVal val="0"/>
          <c:showCatName val="0"/>
          <c:showSerName val="0"/>
          <c:showPercent val="0"/>
          <c:showBubbleSize val="0"/>
        </c:dLbls>
        <c:axId val="119489280"/>
        <c:axId val="119491968"/>
      </c:areaChart>
      <c:dateAx>
        <c:axId val="119489280"/>
        <c:scaling>
          <c:orientation val="minMax"/>
          <c:max val="101"/>
        </c:scaling>
        <c:delete val="0"/>
        <c:axPos val="b"/>
        <c:title>
          <c:tx>
            <c:rich>
              <a:bodyPr/>
              <a:lstStyle/>
              <a:p>
                <a:pPr>
                  <a:defRPr b="0"/>
                </a:pPr>
                <a:r>
                  <a:rPr lang="en-US" b="0"/>
                  <a:t>Cumulative share of total employment (%)</a:t>
                </a:r>
              </a:p>
            </c:rich>
          </c:tx>
          <c:layout/>
          <c:overlay val="0"/>
        </c:title>
        <c:numFmt formatCode="0" sourceLinked="0"/>
        <c:majorTickMark val="out"/>
        <c:minorTickMark val="none"/>
        <c:tickLblPos val="nextTo"/>
        <c:crossAx val="119491968"/>
        <c:crosses val="autoZero"/>
        <c:auto val="0"/>
        <c:lblOffset val="100"/>
        <c:baseTimeUnit val="days"/>
        <c:majorUnit val="10"/>
        <c:majorTimeUnit val="days"/>
      </c:dateAx>
      <c:valAx>
        <c:axId val="119491968"/>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119489280"/>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employment2'!$B$6</c:f>
              <c:numCache>
                <c:formatCode>#,##0.0_ ;\-#,##0.0\ </c:formatCode>
                <c:ptCount val="1"/>
                <c:pt idx="0">
                  <c:v>11.376588937498255</c:v>
                </c:pt>
              </c:numCache>
            </c:numRef>
          </c:xVal>
          <c:yVal>
            <c:numRef>
              <c:f>'Rel. prod. cf employment2'!$C$6</c:f>
              <c:numCache>
                <c:formatCode>#,##0.0_ ;\-#,##0.0\ </c:formatCode>
                <c:ptCount val="1"/>
                <c:pt idx="0">
                  <c:v>0.37746258634544849</c:v>
                </c:pt>
              </c:numCache>
            </c:numRef>
          </c:yVal>
          <c:bubbleSize>
            <c:numRef>
              <c:f>'Rel. prod. cf employment2'!$E$6</c:f>
              <c:numCache>
                <c:formatCode>#,##0_ ;\-#,##0\ </c:formatCode>
                <c:ptCount val="1"/>
                <c:pt idx="0">
                  <c:v>1274</c:v>
                </c:pt>
              </c:numCache>
            </c:numRef>
          </c:bubbleSize>
          <c:bubble3D val="1"/>
        </c:ser>
        <c:ser>
          <c:idx val="2"/>
          <c:order val="1"/>
          <c:tx>
            <c:strRef>
              <c:f>'Rel. prod. cf employment2'!$A$8</c:f>
              <c:strCache>
                <c:ptCount val="1"/>
                <c:pt idx="0">
                  <c:v>Manufacturing, mining &amp; utilities</c:v>
                </c:pt>
              </c:strCache>
            </c:strRef>
          </c:tx>
          <c:spPr>
            <a:solidFill>
              <a:srgbClr val="CC6600"/>
            </a:solidFill>
            <a:ln w="25400">
              <a:noFill/>
            </a:ln>
          </c:spPr>
          <c:invertIfNegative val="0"/>
          <c:xVal>
            <c:numRef>
              <c:f>'Rel. prod. cf employment2'!$B$8</c:f>
              <c:numCache>
                <c:formatCode>#,##0.0_ ;\-#,##0.0\ </c:formatCode>
                <c:ptCount val="1"/>
                <c:pt idx="0">
                  <c:v>1.964217784021776</c:v>
                </c:pt>
              </c:numCache>
            </c:numRef>
          </c:xVal>
          <c:yVal>
            <c:numRef>
              <c:f>'Rel. prod. cf employment2'!$C$8</c:f>
              <c:numCache>
                <c:formatCode>#,##0.0_ ;\-#,##0.0\ </c:formatCode>
                <c:ptCount val="1"/>
                <c:pt idx="0">
                  <c:v>3.8302525871569584</c:v>
                </c:pt>
              </c:numCache>
            </c:numRef>
          </c:yVal>
          <c:bubbleSize>
            <c:numRef>
              <c:f>'Rel. prod. cf employment2'!$E$8</c:f>
              <c:numCache>
                <c:formatCode>#,##0_ ;\-#,##0\ </c:formatCode>
                <c:ptCount val="1"/>
                <c:pt idx="0">
                  <c:v>154</c:v>
                </c:pt>
              </c:numCache>
            </c:numRef>
          </c:bubbleSize>
          <c:bubble3D val="1"/>
        </c:ser>
        <c:ser>
          <c:idx val="3"/>
          <c:order val="2"/>
          <c:tx>
            <c:v>Construction</c:v>
          </c:tx>
          <c:spPr>
            <a:solidFill>
              <a:srgbClr val="FFFF00"/>
            </a:solidFill>
            <a:ln w="25400">
              <a:noFill/>
            </a:ln>
          </c:spPr>
          <c:invertIfNegative val="0"/>
          <c:xVal>
            <c:numRef>
              <c:f>'Rel. prod. cf employment2'!$B$9</c:f>
              <c:numCache>
                <c:formatCode>#,##0.0_ ;\-#,##0.0\ </c:formatCode>
                <c:ptCount val="1"/>
                <c:pt idx="0">
                  <c:v>-7.1429630582226018</c:v>
                </c:pt>
              </c:numCache>
            </c:numRef>
          </c:xVal>
          <c:yVal>
            <c:numRef>
              <c:f>'Rel. prod. cf employment2'!$C$9</c:f>
              <c:numCache>
                <c:formatCode>#,##0.0_ ;\-#,##0.0\ </c:formatCode>
                <c:ptCount val="1"/>
                <c:pt idx="0">
                  <c:v>0.34454818411844701</c:v>
                </c:pt>
              </c:numCache>
            </c:numRef>
          </c:yVal>
          <c:bubbleSize>
            <c:numRef>
              <c:f>'Rel. prod. cf employment2'!$E$9</c:f>
              <c:numCache>
                <c:formatCode>#,##0_ ;\-#,##0\ </c:formatCode>
                <c:ptCount val="1"/>
                <c:pt idx="0">
                  <c:v>177</c:v>
                </c:pt>
              </c:numCache>
            </c:numRef>
          </c:bubbleSize>
          <c:bubble3D val="1"/>
        </c:ser>
        <c:ser>
          <c:idx val="4"/>
          <c:order val="3"/>
          <c:tx>
            <c:v>Wholesale, retail, hotels</c:v>
          </c:tx>
          <c:spPr>
            <a:solidFill>
              <a:srgbClr val="6666FF"/>
            </a:solidFill>
            <a:ln w="25400">
              <a:noFill/>
            </a:ln>
          </c:spPr>
          <c:invertIfNegative val="0"/>
          <c:xVal>
            <c:numRef>
              <c:f>'Rel. prod. cf employment2'!$B$10</c:f>
              <c:numCache>
                <c:formatCode>#,##0.0_ ;\-#,##0.0\ </c:formatCode>
                <c:ptCount val="1"/>
                <c:pt idx="0">
                  <c:v>-1.7073402853098045</c:v>
                </c:pt>
              </c:numCache>
            </c:numRef>
          </c:xVal>
          <c:yVal>
            <c:numRef>
              <c:f>'Rel. prod. cf employment2'!$C$10</c:f>
              <c:numCache>
                <c:formatCode>#,##0.0_ ;\-#,##0.0\ </c:formatCode>
                <c:ptCount val="1"/>
                <c:pt idx="0">
                  <c:v>2.1177137828671793</c:v>
                </c:pt>
              </c:numCache>
            </c:numRef>
          </c:yVal>
          <c:bubbleSize>
            <c:numRef>
              <c:f>'Rel. prod. cf employment2'!$E$10</c:f>
              <c:numCache>
                <c:formatCode>#,##0_ ;\-#,##0\ </c:formatCode>
                <c:ptCount val="1"/>
                <c:pt idx="0">
                  <c:v>167</c:v>
                </c:pt>
              </c:numCache>
            </c:numRef>
          </c:bubbleSize>
          <c:bubble3D val="1"/>
        </c:ser>
        <c:ser>
          <c:idx val="5"/>
          <c:order val="4"/>
          <c:tx>
            <c:v>Transport, storage, comms</c:v>
          </c:tx>
          <c:spPr>
            <a:solidFill>
              <a:srgbClr val="66FFFF"/>
            </a:solidFill>
            <a:ln w="25400">
              <a:noFill/>
            </a:ln>
          </c:spPr>
          <c:invertIfNegative val="0"/>
          <c:xVal>
            <c:numRef>
              <c:f>'Rel. prod. cf employment2'!$B$11</c:f>
              <c:numCache>
                <c:formatCode>#,##0.0_ ;\-#,##0.0\ </c:formatCode>
                <c:ptCount val="1"/>
                <c:pt idx="0">
                  <c:v>-0.84976090280254724</c:v>
                </c:pt>
              </c:numCache>
            </c:numRef>
          </c:xVal>
          <c:yVal>
            <c:numRef>
              <c:f>'Rel. prod. cf employment2'!$C$11</c:f>
              <c:numCache>
                <c:formatCode>#,##0.0_ ;\-#,##0.0\ </c:formatCode>
                <c:ptCount val="1"/>
                <c:pt idx="0">
                  <c:v>2.42150919132244</c:v>
                </c:pt>
              </c:numCache>
            </c:numRef>
          </c:yVal>
          <c:bubbleSize>
            <c:numRef>
              <c:f>'Rel. prod. cf employment2'!$E$11</c:f>
              <c:numCache>
                <c:formatCode>#,##0_ ;\-#,##0\ </c:formatCode>
                <c:ptCount val="1"/>
                <c:pt idx="0">
                  <c:v>46</c:v>
                </c:pt>
              </c:numCache>
            </c:numRef>
          </c:bubbleSize>
          <c:bubble3D val="1"/>
        </c:ser>
        <c:ser>
          <c:idx val="6"/>
          <c:order val="5"/>
          <c:tx>
            <c:v>Other</c:v>
          </c:tx>
          <c:spPr>
            <a:solidFill>
              <a:srgbClr val="FF00FF"/>
            </a:solidFill>
            <a:ln w="25400">
              <a:noFill/>
            </a:ln>
          </c:spPr>
          <c:invertIfNegative val="0"/>
          <c:xVal>
            <c:numRef>
              <c:f>'Rel. prod. cf employment2'!$B$12</c:f>
              <c:numCache>
                <c:formatCode>#,##0.0_ ;\-#,##0.0\ </c:formatCode>
                <c:ptCount val="1"/>
                <c:pt idx="0">
                  <c:v>-3.640742475185089</c:v>
                </c:pt>
              </c:numCache>
            </c:numRef>
          </c:xVal>
          <c:yVal>
            <c:numRef>
              <c:f>'Rel. prod. cf employment2'!$C$12</c:f>
              <c:numCache>
                <c:formatCode>#,##0.0_ ;\-#,##0.0\ </c:formatCode>
                <c:ptCount val="1"/>
                <c:pt idx="0">
                  <c:v>1.8743917527474723</c:v>
                </c:pt>
              </c:numCache>
            </c:numRef>
          </c:yVal>
          <c:bubbleSize>
            <c:numRef>
              <c:f>'Rel. prod. cf employment2'!$E$12</c:f>
              <c:numCache>
                <c:formatCode>#,##0_ ;\-#,##0\ </c:formatCode>
                <c:ptCount val="1"/>
                <c:pt idx="0">
                  <c:v>253</c:v>
                </c:pt>
              </c:numCache>
            </c:numRef>
          </c:bubbleSize>
          <c:bubble3D val="1"/>
        </c:ser>
        <c:dLbls>
          <c:showLegendKey val="0"/>
          <c:showVal val="0"/>
          <c:showCatName val="0"/>
          <c:showSerName val="0"/>
          <c:showPercent val="0"/>
          <c:showBubbleSize val="0"/>
        </c:dLbls>
        <c:bubbleScale val="100"/>
        <c:showNegBubbles val="0"/>
        <c:axId val="129375232"/>
        <c:axId val="130106496"/>
      </c:bubbleChart>
      <c:valAx>
        <c:axId val="129375232"/>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130106496"/>
        <c:crosses val="autoZero"/>
        <c:crossBetween val="midCat"/>
      </c:valAx>
      <c:valAx>
        <c:axId val="130106496"/>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12937523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employment2'!$B$23</c:f>
              <c:numCache>
                <c:formatCode>#,##0.0_ ;\-#,##0.0\ </c:formatCode>
                <c:ptCount val="1"/>
                <c:pt idx="0">
                  <c:v>-4.6182165768286936</c:v>
                </c:pt>
              </c:numCache>
            </c:numRef>
          </c:xVal>
          <c:yVal>
            <c:numRef>
              <c:f>'Rel. prod. cf employment2'!$C$23</c:f>
              <c:numCache>
                <c:formatCode>#,##0.0_ ;\-#,##0.0\ </c:formatCode>
                <c:ptCount val="1"/>
                <c:pt idx="0">
                  <c:v>0.41759677944092233</c:v>
                </c:pt>
              </c:numCache>
            </c:numRef>
          </c:yVal>
          <c:bubbleSize>
            <c:numRef>
              <c:f>'Rel. prod. cf employment2'!$E$23</c:f>
              <c:numCache>
                <c:formatCode>#,##0_ ;\-#,##0\ </c:formatCode>
                <c:ptCount val="1"/>
                <c:pt idx="0">
                  <c:v>1394</c:v>
                </c:pt>
              </c:numCache>
            </c:numRef>
          </c:bubbleSize>
          <c:bubble3D val="1"/>
        </c:ser>
        <c:ser>
          <c:idx val="2"/>
          <c:order val="1"/>
          <c:tx>
            <c:strRef>
              <c:f>'Rel. prod. cf employment2'!$A$25</c:f>
              <c:strCache>
                <c:ptCount val="1"/>
                <c:pt idx="0">
                  <c:v>Manufacturing, mining &amp; utilities</c:v>
                </c:pt>
              </c:strCache>
            </c:strRef>
          </c:tx>
          <c:spPr>
            <a:solidFill>
              <a:srgbClr val="CC6600"/>
            </a:solidFill>
            <a:ln w="25400">
              <a:noFill/>
            </a:ln>
          </c:spPr>
          <c:invertIfNegative val="0"/>
          <c:xVal>
            <c:numRef>
              <c:f>'Rel. prod. cf employment2'!$B$25</c:f>
              <c:numCache>
                <c:formatCode>#,##0.0_ ;\-#,##0.0\ </c:formatCode>
                <c:ptCount val="1"/>
                <c:pt idx="0">
                  <c:v>-1.3135722661831508</c:v>
                </c:pt>
              </c:numCache>
            </c:numRef>
          </c:xVal>
          <c:yVal>
            <c:numRef>
              <c:f>'Rel. prod. cf employment2'!$C$25</c:f>
              <c:numCache>
                <c:formatCode>#,##0.0_ ;\-#,##0.0\ </c:formatCode>
                <c:ptCount val="1"/>
                <c:pt idx="0">
                  <c:v>4.1804693374821733</c:v>
                </c:pt>
              </c:numCache>
            </c:numRef>
          </c:yVal>
          <c:bubbleSize>
            <c:numRef>
              <c:f>'Rel. prod. cf employment2'!$E$25</c:f>
              <c:numCache>
                <c:formatCode>#,##0_ ;\-#,##0\ </c:formatCode>
                <c:ptCount val="1"/>
                <c:pt idx="0">
                  <c:v>150</c:v>
                </c:pt>
              </c:numCache>
            </c:numRef>
          </c:bubbleSize>
          <c:bubble3D val="1"/>
        </c:ser>
        <c:ser>
          <c:idx val="3"/>
          <c:order val="2"/>
          <c:tx>
            <c:v>Construction</c:v>
          </c:tx>
          <c:spPr>
            <a:solidFill>
              <a:srgbClr val="FFFF00"/>
            </a:solidFill>
            <a:ln w="25400">
              <a:noFill/>
            </a:ln>
          </c:spPr>
          <c:invertIfNegative val="0"/>
          <c:xVal>
            <c:numRef>
              <c:f>'Rel. prod. cf employment2'!$B$26</c:f>
              <c:numCache>
                <c:formatCode>#,##0.0_ ;\-#,##0.0\ </c:formatCode>
                <c:ptCount val="1"/>
                <c:pt idx="0">
                  <c:v>1.5350368056445181</c:v>
                </c:pt>
              </c:numCache>
            </c:numRef>
          </c:xVal>
          <c:yVal>
            <c:numRef>
              <c:f>'Rel. prod. cf employment2'!$C$26</c:f>
              <c:numCache>
                <c:formatCode>#,##0.0_ ;\-#,##0.0\ </c:formatCode>
                <c:ptCount val="1"/>
                <c:pt idx="0">
                  <c:v>0.50478633528440087</c:v>
                </c:pt>
              </c:numCache>
            </c:numRef>
          </c:yVal>
          <c:bubbleSize>
            <c:numRef>
              <c:f>'Rel. prod. cf employment2'!$E$26</c:f>
              <c:numCache>
                <c:formatCode>#,##0_ ;\-#,##0\ </c:formatCode>
                <c:ptCount val="1"/>
                <c:pt idx="0">
                  <c:v>247</c:v>
                </c:pt>
              </c:numCache>
            </c:numRef>
          </c:bubbleSize>
          <c:bubble3D val="1"/>
        </c:ser>
        <c:ser>
          <c:idx val="4"/>
          <c:order val="3"/>
          <c:tx>
            <c:v>Wholesale, retail, hotels</c:v>
          </c:tx>
          <c:spPr>
            <a:solidFill>
              <a:srgbClr val="6666FF"/>
            </a:solidFill>
            <a:ln w="25400">
              <a:noFill/>
            </a:ln>
          </c:spPr>
          <c:invertIfNegative val="0"/>
          <c:xVal>
            <c:numRef>
              <c:f>'Rel. prod. cf employment2'!$B$27</c:f>
              <c:numCache>
                <c:formatCode>#,##0.0_ ;\-#,##0.0\ </c:formatCode>
                <c:ptCount val="1"/>
                <c:pt idx="0">
                  <c:v>1.4056504301382553</c:v>
                </c:pt>
              </c:numCache>
            </c:numRef>
          </c:xVal>
          <c:yVal>
            <c:numRef>
              <c:f>'Rel. prod. cf employment2'!$C$27</c:f>
              <c:numCache>
                <c:formatCode>#,##0.0_ ;\-#,##0.0\ </c:formatCode>
                <c:ptCount val="1"/>
                <c:pt idx="0">
                  <c:v>1.9569703188079239</c:v>
                </c:pt>
              </c:numCache>
            </c:numRef>
          </c:yVal>
          <c:bubbleSize>
            <c:numRef>
              <c:f>'Rel. prod. cf employment2'!$E$27</c:f>
              <c:numCache>
                <c:formatCode>#,##0_ ;\-#,##0\ </c:formatCode>
                <c:ptCount val="1"/>
                <c:pt idx="0">
                  <c:v>232</c:v>
                </c:pt>
              </c:numCache>
            </c:numRef>
          </c:bubbleSize>
          <c:bubble3D val="1"/>
        </c:ser>
        <c:ser>
          <c:idx val="5"/>
          <c:order val="4"/>
          <c:tx>
            <c:v>Transport, storage, comms</c:v>
          </c:tx>
          <c:spPr>
            <a:solidFill>
              <a:srgbClr val="66FFFF"/>
            </a:solidFill>
            <a:ln w="25400">
              <a:noFill/>
            </a:ln>
          </c:spPr>
          <c:invertIfNegative val="0"/>
          <c:xVal>
            <c:numRef>
              <c:f>'Rel. prod. cf employment2'!$B$28</c:f>
              <c:numCache>
                <c:formatCode>#,##0.0_ ;\-#,##0.0\ </c:formatCode>
                <c:ptCount val="1"/>
                <c:pt idx="0">
                  <c:v>0.67680998039003137</c:v>
                </c:pt>
              </c:numCache>
            </c:numRef>
          </c:xVal>
          <c:yVal>
            <c:numRef>
              <c:f>'Rel. prod. cf employment2'!$C$28</c:f>
              <c:numCache>
                <c:formatCode>#,##0.0_ ;\-#,##0.0\ </c:formatCode>
                <c:ptCount val="1"/>
                <c:pt idx="0">
                  <c:v>2.8631047271571877</c:v>
                </c:pt>
              </c:numCache>
            </c:numRef>
          </c:yVal>
          <c:bubbleSize>
            <c:numRef>
              <c:f>'Rel. prod. cf employment2'!$E$28</c:f>
              <c:numCache>
                <c:formatCode>#,##0_ ;\-#,##0\ </c:formatCode>
                <c:ptCount val="1"/>
                <c:pt idx="0">
                  <c:v>71</c:v>
                </c:pt>
              </c:numCache>
            </c:numRef>
          </c:bubbleSize>
          <c:bubble3D val="1"/>
        </c:ser>
        <c:ser>
          <c:idx val="6"/>
          <c:order val="5"/>
          <c:tx>
            <c:v>Other</c:v>
          </c:tx>
          <c:spPr>
            <a:solidFill>
              <a:srgbClr val="FF00FF"/>
            </a:solidFill>
            <a:ln w="25400">
              <a:noFill/>
            </a:ln>
          </c:spPr>
          <c:invertIfNegative val="0"/>
          <c:xVal>
            <c:numRef>
              <c:f>'Rel. prod. cf employment2'!$B$29</c:f>
              <c:numCache>
                <c:formatCode>#,##0.0_ ;\-#,##0.0\ </c:formatCode>
                <c:ptCount val="1"/>
                <c:pt idx="0">
                  <c:v>2.3142916268390508</c:v>
                </c:pt>
              </c:numCache>
            </c:numRef>
          </c:xVal>
          <c:yVal>
            <c:numRef>
              <c:f>'Rel. prod. cf employment2'!$C$29</c:f>
              <c:numCache>
                <c:formatCode>#,##0.0_ ;\-#,##0.0\ </c:formatCode>
                <c:ptCount val="1"/>
                <c:pt idx="0">
                  <c:v>1.2888199843544461</c:v>
                </c:pt>
              </c:numCache>
            </c:numRef>
          </c:yVal>
          <c:bubbleSize>
            <c:numRef>
              <c:f>'Rel. prod. cf employment2'!$E$29</c:f>
              <c:numCache>
                <c:formatCode>#,##0_ ;\-#,##0\ </c:formatCode>
                <c:ptCount val="1"/>
                <c:pt idx="0">
                  <c:v>356</c:v>
                </c:pt>
              </c:numCache>
            </c:numRef>
          </c:bubbleSize>
          <c:bubble3D val="1"/>
        </c:ser>
        <c:dLbls>
          <c:showLegendKey val="0"/>
          <c:showVal val="0"/>
          <c:showCatName val="0"/>
          <c:showSerName val="0"/>
          <c:showPercent val="0"/>
          <c:showBubbleSize val="0"/>
        </c:dLbls>
        <c:bubbleScale val="100"/>
        <c:showNegBubbles val="0"/>
        <c:axId val="137033600"/>
        <c:axId val="137056256"/>
      </c:bubbleChart>
      <c:valAx>
        <c:axId val="137033600"/>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137056256"/>
        <c:crosses val="autoZero"/>
        <c:crossBetween val="midCat"/>
      </c:valAx>
      <c:valAx>
        <c:axId val="137056256"/>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13703360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employment2'!$B$40</c:f>
              <c:numCache>
                <c:formatCode>#,##0.0_ ;\-#,##0.0\ </c:formatCode>
                <c:ptCount val="1"/>
                <c:pt idx="0">
                  <c:v>-4.2645684779936133</c:v>
                </c:pt>
              </c:numCache>
            </c:numRef>
          </c:xVal>
          <c:yVal>
            <c:numRef>
              <c:f>'Rel. prod. cf employment2'!$C$40</c:f>
              <c:numCache>
                <c:formatCode>#,##0.0_ ;\-#,##0.0\ </c:formatCode>
                <c:ptCount val="1"/>
                <c:pt idx="0">
                  <c:v>0.46700825852108441</c:v>
                </c:pt>
              </c:numCache>
            </c:numRef>
          </c:yVal>
          <c:bubbleSize>
            <c:numRef>
              <c:f>'Rel. prod. cf employment2'!$E$40</c:f>
              <c:numCache>
                <c:formatCode>#,##0_ ;\-#,##0\ </c:formatCode>
                <c:ptCount val="1"/>
                <c:pt idx="0">
                  <c:v>1529</c:v>
                </c:pt>
              </c:numCache>
            </c:numRef>
          </c:bubbleSize>
          <c:bubble3D val="1"/>
        </c:ser>
        <c:ser>
          <c:idx val="2"/>
          <c:order val="1"/>
          <c:tx>
            <c:strRef>
              <c:f>'Rel. prod. cf employment2'!$A$42</c:f>
              <c:strCache>
                <c:ptCount val="1"/>
                <c:pt idx="0">
                  <c:v>Manufacturing, mining &amp; utilities</c:v>
                </c:pt>
              </c:strCache>
            </c:strRef>
          </c:tx>
          <c:spPr>
            <a:solidFill>
              <a:srgbClr val="CC6600"/>
            </a:solidFill>
            <a:ln w="25400">
              <a:noFill/>
            </a:ln>
          </c:spPr>
          <c:invertIfNegative val="0"/>
          <c:xVal>
            <c:numRef>
              <c:f>'Rel. prod. cf employment2'!$B$42</c:f>
              <c:numCache>
                <c:formatCode>#,##0.0_ ;\-#,##0.0\ </c:formatCode>
                <c:ptCount val="1"/>
                <c:pt idx="0">
                  <c:v>0.89992623555446283</c:v>
                </c:pt>
              </c:numCache>
            </c:numRef>
          </c:xVal>
          <c:yVal>
            <c:numRef>
              <c:f>'Rel. prod. cf employment2'!$C$42</c:f>
              <c:numCache>
                <c:formatCode>#,##0.0_ ;\-#,##0.0\ </c:formatCode>
                <c:ptCount val="1"/>
                <c:pt idx="0">
                  <c:v>2.1990709330414817</c:v>
                </c:pt>
              </c:numCache>
            </c:numRef>
          </c:yVal>
          <c:bubbleSize>
            <c:numRef>
              <c:f>'Rel. prod. cf employment2'!$E$42</c:f>
              <c:numCache>
                <c:formatCode>#,##0_ ;\-#,##0\ </c:formatCode>
                <c:ptCount val="1"/>
                <c:pt idx="0">
                  <c:v>204</c:v>
                </c:pt>
              </c:numCache>
            </c:numRef>
          </c:bubbleSize>
          <c:bubble3D val="1"/>
        </c:ser>
        <c:ser>
          <c:idx val="3"/>
          <c:order val="2"/>
          <c:tx>
            <c:v>Construction</c:v>
          </c:tx>
          <c:spPr>
            <a:solidFill>
              <a:srgbClr val="FFFF00"/>
            </a:solidFill>
            <a:ln w="25400">
              <a:noFill/>
            </a:ln>
          </c:spPr>
          <c:invertIfNegative val="0"/>
          <c:xVal>
            <c:numRef>
              <c:f>'Rel. prod. cf employment2'!$B$43</c:f>
              <c:numCache>
                <c:formatCode>#,##0.0_ ;\-#,##0.0\ </c:formatCode>
                <c:ptCount val="1"/>
                <c:pt idx="0">
                  <c:v>-1.7511679370543405</c:v>
                </c:pt>
              </c:numCache>
            </c:numRef>
          </c:xVal>
          <c:yVal>
            <c:numRef>
              <c:f>'Rel. prod. cf employment2'!$C$43</c:f>
              <c:numCache>
                <c:formatCode>#,##0.0_ ;\-#,##0.0\ </c:formatCode>
                <c:ptCount val="1"/>
                <c:pt idx="0">
                  <c:v>0.58752749658644987</c:v>
                </c:pt>
              </c:numCache>
            </c:numRef>
          </c:yVal>
          <c:bubbleSize>
            <c:numRef>
              <c:f>'Rel. prod. cf employment2'!$E$43</c:f>
              <c:numCache>
                <c:formatCode>#,##0_ ;\-#,##0\ </c:formatCode>
                <c:ptCount val="1"/>
                <c:pt idx="0">
                  <c:v>242</c:v>
                </c:pt>
              </c:numCache>
            </c:numRef>
          </c:bubbleSize>
          <c:bubble3D val="1"/>
        </c:ser>
        <c:ser>
          <c:idx val="4"/>
          <c:order val="3"/>
          <c:tx>
            <c:v>Wholesale, retail, hotels</c:v>
          </c:tx>
          <c:spPr>
            <a:solidFill>
              <a:srgbClr val="6666FF"/>
            </a:solidFill>
            <a:ln w="25400">
              <a:noFill/>
            </a:ln>
          </c:spPr>
          <c:invertIfNegative val="0"/>
          <c:xVal>
            <c:numRef>
              <c:f>'Rel. prod. cf employment2'!$B$44</c:f>
              <c:numCache>
                <c:formatCode>#,##0.0_ ;\-#,##0.0\ </c:formatCode>
                <c:ptCount val="1"/>
                <c:pt idx="0">
                  <c:v>1.1674452913695603</c:v>
                </c:pt>
              </c:numCache>
            </c:numRef>
          </c:xVal>
          <c:yVal>
            <c:numRef>
              <c:f>'Rel. prod. cf employment2'!$C$44</c:f>
              <c:numCache>
                <c:formatCode>#,##0.0_ ;\-#,##0.0\ </c:formatCode>
                <c:ptCount val="1"/>
                <c:pt idx="0">
                  <c:v>2.1782200873190165</c:v>
                </c:pt>
              </c:numCache>
            </c:numRef>
          </c:yVal>
          <c:bubbleSize>
            <c:numRef>
              <c:f>'Rel. prod. cf employment2'!$E$44</c:f>
              <c:numCache>
                <c:formatCode>#,##0_ ;\-#,##0\ </c:formatCode>
                <c:ptCount val="1"/>
                <c:pt idx="0">
                  <c:v>309</c:v>
                </c:pt>
              </c:numCache>
            </c:numRef>
          </c:bubbleSize>
          <c:bubble3D val="1"/>
        </c:ser>
        <c:ser>
          <c:idx val="5"/>
          <c:order val="4"/>
          <c:tx>
            <c:v>Transport, storage, comms</c:v>
          </c:tx>
          <c:spPr>
            <a:solidFill>
              <a:srgbClr val="66FFFF"/>
            </a:solidFill>
            <a:ln w="25400">
              <a:noFill/>
            </a:ln>
          </c:spPr>
          <c:invertIfNegative val="0"/>
          <c:xVal>
            <c:numRef>
              <c:f>'Rel. prod. cf employment2'!$B$45</c:f>
              <c:numCache>
                <c:formatCode>#,##0.0_ ;\-#,##0.0\ </c:formatCode>
                <c:ptCount val="1"/>
                <c:pt idx="0">
                  <c:v>1.9557413326776487</c:v>
                </c:pt>
              </c:numCache>
            </c:numRef>
          </c:xVal>
          <c:yVal>
            <c:numRef>
              <c:f>'Rel. prod. cf employment2'!$C$45</c:f>
              <c:numCache>
                <c:formatCode>#,##0.0_ ;\-#,##0.0\ </c:formatCode>
                <c:ptCount val="1"/>
                <c:pt idx="0">
                  <c:v>3.2508539077049092</c:v>
                </c:pt>
              </c:numCache>
            </c:numRef>
          </c:yVal>
          <c:bubbleSize>
            <c:numRef>
              <c:f>'Rel. prod. cf employment2'!$E$45</c:f>
              <c:numCache>
                <c:formatCode>#,##0_ ;\-#,##0\ </c:formatCode>
                <c:ptCount val="1"/>
                <c:pt idx="0">
                  <c:v>141</c:v>
                </c:pt>
              </c:numCache>
            </c:numRef>
          </c:bubbleSize>
          <c:bubble3D val="1"/>
        </c:ser>
        <c:ser>
          <c:idx val="6"/>
          <c:order val="5"/>
          <c:tx>
            <c:v>Other</c:v>
          </c:tx>
          <c:spPr>
            <a:solidFill>
              <a:srgbClr val="FF00FF"/>
            </a:solidFill>
            <a:ln w="25400">
              <a:noFill/>
            </a:ln>
          </c:spPr>
          <c:invertIfNegative val="0"/>
          <c:xVal>
            <c:numRef>
              <c:f>'Rel. prod. cf employment2'!$B$46</c:f>
              <c:numCache>
                <c:formatCode>#,##0.0_ ;\-#,##0.0\ </c:formatCode>
                <c:ptCount val="1"/>
                <c:pt idx="0">
                  <c:v>1.9926235554462757</c:v>
                </c:pt>
              </c:numCache>
            </c:numRef>
          </c:xVal>
          <c:yVal>
            <c:numRef>
              <c:f>'Rel. prod. cf employment2'!$C$46</c:f>
              <c:numCache>
                <c:formatCode>#,##0.0_ ;\-#,##0.0\ </c:formatCode>
                <c:ptCount val="1"/>
                <c:pt idx="0">
                  <c:v>0.97648300049773151</c:v>
                </c:pt>
              </c:numCache>
            </c:numRef>
          </c:yVal>
          <c:bubbleSize>
            <c:numRef>
              <c:f>'Rel. prod. cf employment2'!$E$46</c:f>
              <c:numCache>
                <c:formatCode>#,##0_ ;\-#,##0\ </c:formatCode>
                <c:ptCount val="1"/>
                <c:pt idx="0">
                  <c:v>480</c:v>
                </c:pt>
              </c:numCache>
            </c:numRef>
          </c:bubbleSize>
          <c:bubble3D val="1"/>
        </c:ser>
        <c:dLbls>
          <c:showLegendKey val="0"/>
          <c:showVal val="0"/>
          <c:showCatName val="0"/>
          <c:showSerName val="0"/>
          <c:showPercent val="0"/>
          <c:showBubbleSize val="0"/>
        </c:dLbls>
        <c:bubbleScale val="100"/>
        <c:showNegBubbles val="0"/>
        <c:axId val="170249216"/>
        <c:axId val="229776768"/>
      </c:bubbleChart>
      <c:valAx>
        <c:axId val="170249216"/>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229776768"/>
        <c:crosses val="autoZero"/>
        <c:crossBetween val="midCat"/>
      </c:valAx>
      <c:valAx>
        <c:axId val="229776768"/>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17024921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employment2'!$B$57</c:f>
              <c:numCache>
                <c:formatCode>#,##0.0_ ;\-#,##0.0\ </c:formatCode>
                <c:ptCount val="1"/>
                <c:pt idx="0">
                  <c:v>1.2659803635025284</c:v>
                </c:pt>
              </c:numCache>
            </c:numRef>
          </c:xVal>
          <c:yVal>
            <c:numRef>
              <c:f>'Rel. prod. cf employment2'!$C$57</c:f>
              <c:numCache>
                <c:formatCode>#,##0.0_ ;\-#,##0.0\ </c:formatCode>
                <c:ptCount val="1"/>
                <c:pt idx="0">
                  <c:v>0.41351287791115776</c:v>
                </c:pt>
              </c:numCache>
            </c:numRef>
          </c:yVal>
          <c:bubbleSize>
            <c:numRef>
              <c:f>'Rel. prod. cf employment2'!$E$57</c:f>
              <c:numCache>
                <c:formatCode>#,##0_ ;\-#,##0\ </c:formatCode>
                <c:ptCount val="1"/>
                <c:pt idx="0">
                  <c:v>1714</c:v>
                </c:pt>
              </c:numCache>
            </c:numRef>
          </c:bubbleSize>
          <c:bubble3D val="1"/>
        </c:ser>
        <c:ser>
          <c:idx val="2"/>
          <c:order val="1"/>
          <c:tx>
            <c:strRef>
              <c:f>'Rel. prod. cf employment2'!$A$59</c:f>
              <c:strCache>
                <c:ptCount val="1"/>
                <c:pt idx="0">
                  <c:v>Manufacturing, mining &amp; utilities</c:v>
                </c:pt>
              </c:strCache>
            </c:strRef>
          </c:tx>
          <c:spPr>
            <a:solidFill>
              <a:srgbClr val="CC6600"/>
            </a:solidFill>
            <a:ln w="25400">
              <a:noFill/>
            </a:ln>
          </c:spPr>
          <c:invertIfNegative val="0"/>
          <c:xVal>
            <c:numRef>
              <c:f>'Rel. prod. cf employment2'!$B$59</c:f>
              <c:numCache>
                <c:formatCode>#,##0.0_ ;\-#,##0.0\ </c:formatCode>
                <c:ptCount val="1"/>
                <c:pt idx="0">
                  <c:v>-1.1733186113727143</c:v>
                </c:pt>
              </c:numCache>
            </c:numRef>
          </c:xVal>
          <c:yVal>
            <c:numRef>
              <c:f>'Rel. prod. cf employment2'!$C$59</c:f>
              <c:numCache>
                <c:formatCode>#,##0.0_ ;\-#,##0.0\ </c:formatCode>
                <c:ptCount val="1"/>
                <c:pt idx="0">
                  <c:v>3.0162947682524499</c:v>
                </c:pt>
              </c:numCache>
            </c:numRef>
          </c:yVal>
          <c:bubbleSize>
            <c:numRef>
              <c:f>'Rel. prod. cf employment2'!$E$59</c:f>
              <c:numCache>
                <c:formatCode>#,##0_ ;\-#,##0\ </c:formatCode>
                <c:ptCount val="1"/>
                <c:pt idx="0">
                  <c:v>186</c:v>
                </c:pt>
              </c:numCache>
            </c:numRef>
          </c:bubbleSize>
          <c:bubble3D val="1"/>
        </c:ser>
        <c:ser>
          <c:idx val="3"/>
          <c:order val="2"/>
          <c:tx>
            <c:v>Construction</c:v>
          </c:tx>
          <c:spPr>
            <a:solidFill>
              <a:srgbClr val="FFFF00"/>
            </a:solidFill>
            <a:ln w="25400">
              <a:noFill/>
            </a:ln>
          </c:spPr>
          <c:invertIfNegative val="0"/>
          <c:xVal>
            <c:numRef>
              <c:f>'Rel. prod. cf employment2'!$B$60</c:f>
              <c:numCache>
                <c:formatCode>#,##0.0_ ;\-#,##0.0\ </c:formatCode>
                <c:ptCount val="1"/>
                <c:pt idx="0">
                  <c:v>-0.8776345273276398</c:v>
                </c:pt>
              </c:numCache>
            </c:numRef>
          </c:xVal>
          <c:yVal>
            <c:numRef>
              <c:f>'Rel. prod. cf employment2'!$C$60</c:f>
              <c:numCache>
                <c:formatCode>#,##0.0_ ;\-#,##0.0\ </c:formatCode>
                <c:ptCount val="1"/>
                <c:pt idx="0">
                  <c:v>0.34504953373500785</c:v>
                </c:pt>
              </c:numCache>
            </c:numRef>
          </c:yVal>
          <c:bubbleSize>
            <c:numRef>
              <c:f>'Rel. prod. cf employment2'!$E$60</c:f>
              <c:numCache>
                <c:formatCode>#,##0_ ;\-#,##0\ </c:formatCode>
                <c:ptCount val="1"/>
                <c:pt idx="0">
                  <c:v>237</c:v>
                </c:pt>
              </c:numCache>
            </c:numRef>
          </c:bubbleSize>
          <c:bubble3D val="1"/>
        </c:ser>
        <c:ser>
          <c:idx val="4"/>
          <c:order val="3"/>
          <c:tx>
            <c:v>Wholesale, retail, hotels</c:v>
          </c:tx>
          <c:spPr>
            <a:solidFill>
              <a:srgbClr val="6666FF"/>
            </a:solidFill>
            <a:ln w="25400">
              <a:noFill/>
            </a:ln>
          </c:spPr>
          <c:invertIfNegative val="0"/>
          <c:xVal>
            <c:numRef>
              <c:f>'Rel. prod. cf employment2'!$B$61</c:f>
              <c:numCache>
                <c:formatCode>#,##0.0_ ;\-#,##0.0\ </c:formatCode>
                <c:ptCount val="1"/>
                <c:pt idx="0">
                  <c:v>0.14933047554097811</c:v>
                </c:pt>
              </c:numCache>
            </c:numRef>
          </c:xVal>
          <c:yVal>
            <c:numRef>
              <c:f>'Rel. prod. cf employment2'!$C$61</c:f>
              <c:numCache>
                <c:formatCode>#,##0.0_ ;\-#,##0.0\ </c:formatCode>
                <c:ptCount val="1"/>
                <c:pt idx="0">
                  <c:v>2.1759219239367158</c:v>
                </c:pt>
              </c:numCache>
            </c:numRef>
          </c:yVal>
          <c:bubbleSize>
            <c:numRef>
              <c:f>'Rel. prod. cf employment2'!$E$61</c:f>
              <c:numCache>
                <c:formatCode>#,##0_ ;\-#,##0\ </c:formatCode>
                <c:ptCount val="1"/>
                <c:pt idx="0">
                  <c:v>343</c:v>
                </c:pt>
              </c:numCache>
            </c:numRef>
          </c:bubbleSize>
          <c:bubble3D val="1"/>
        </c:ser>
        <c:ser>
          <c:idx val="5"/>
          <c:order val="4"/>
          <c:tx>
            <c:v>Transport, storage, comms</c:v>
          </c:tx>
          <c:spPr>
            <a:solidFill>
              <a:srgbClr val="66FFFF"/>
            </a:solidFill>
            <a:ln w="25400">
              <a:noFill/>
            </a:ln>
          </c:spPr>
          <c:invertIfNegative val="0"/>
          <c:xVal>
            <c:numRef>
              <c:f>'Rel. prod. cf employment2'!$B$62</c:f>
              <c:numCache>
                <c:formatCode>#,##0.0_ ;\-#,##0.0\ </c:formatCode>
                <c:ptCount val="1"/>
                <c:pt idx="0">
                  <c:v>0.27208564717089434</c:v>
                </c:pt>
              </c:numCache>
            </c:numRef>
          </c:xVal>
          <c:yVal>
            <c:numRef>
              <c:f>'Rel. prod. cf employment2'!$C$62</c:f>
              <c:numCache>
                <c:formatCode>#,##0.0_ ;\-#,##0.0\ </c:formatCode>
                <c:ptCount val="1"/>
                <c:pt idx="0">
                  <c:v>3.7898221605798916</c:v>
                </c:pt>
              </c:numCache>
            </c:numRef>
          </c:yVal>
          <c:bubbleSize>
            <c:numRef>
              <c:f>'Rel. prod. cf employment2'!$E$62</c:f>
              <c:numCache>
                <c:formatCode>#,##0_ ;\-#,##0\ </c:formatCode>
                <c:ptCount val="1"/>
                <c:pt idx="0">
                  <c:v>163</c:v>
                </c:pt>
              </c:numCache>
            </c:numRef>
          </c:bubbleSize>
          <c:bubble3D val="1"/>
        </c:ser>
        <c:ser>
          <c:idx val="6"/>
          <c:order val="5"/>
          <c:tx>
            <c:v>Other</c:v>
          </c:tx>
          <c:spPr>
            <a:solidFill>
              <a:srgbClr val="FF00FF"/>
            </a:solidFill>
            <a:ln w="25400">
              <a:noFill/>
            </a:ln>
          </c:spPr>
          <c:invertIfNegative val="0"/>
          <c:xVal>
            <c:numRef>
              <c:f>'Rel. prod. cf employment2'!$B$63</c:f>
              <c:numCache>
                <c:formatCode>#,##0.0_ ;\-#,##0.0\ </c:formatCode>
                <c:ptCount val="1"/>
                <c:pt idx="0">
                  <c:v>0.36355665248595415</c:v>
                </c:pt>
              </c:numCache>
            </c:numRef>
          </c:xVal>
          <c:yVal>
            <c:numRef>
              <c:f>'Rel. prod. cf employment2'!$C$63</c:f>
              <c:numCache>
                <c:formatCode>#,##0.0_ ;\-#,##0.0\ </c:formatCode>
                <c:ptCount val="1"/>
                <c:pt idx="0">
                  <c:v>0.8647097370303678</c:v>
                </c:pt>
              </c:numCache>
            </c:numRef>
          </c:yVal>
          <c:bubbleSize>
            <c:numRef>
              <c:f>'Rel. prod. cf employment2'!$E$63</c:f>
              <c:numCache>
                <c:formatCode>#,##0_ ;\-#,##0\ </c:formatCode>
                <c:ptCount val="1"/>
                <c:pt idx="0">
                  <c:v>537</c:v>
                </c:pt>
              </c:numCache>
            </c:numRef>
          </c:bubbleSize>
          <c:bubble3D val="1"/>
        </c:ser>
        <c:dLbls>
          <c:showLegendKey val="0"/>
          <c:showVal val="0"/>
          <c:showCatName val="0"/>
          <c:showSerName val="0"/>
          <c:showPercent val="0"/>
          <c:showBubbleSize val="0"/>
        </c:dLbls>
        <c:bubbleScale val="100"/>
        <c:showNegBubbles val="0"/>
        <c:axId val="250335232"/>
        <c:axId val="250337536"/>
      </c:bubbleChart>
      <c:valAx>
        <c:axId val="250335232"/>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250337536"/>
        <c:crosses val="autoZero"/>
        <c:crossBetween val="midCat"/>
      </c:valAx>
      <c:valAx>
        <c:axId val="250337536"/>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25033523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 of prod change2'!$B$4</c:f>
              <c:strCache>
                <c:ptCount val="1"/>
                <c:pt idx="0">
                  <c:v>Within sector</c:v>
                </c:pt>
              </c:strCache>
            </c:strRef>
          </c:tx>
          <c:invertIfNegative val="0"/>
          <c:cat>
            <c:strRef>
              <c:f>'Decomp. of prod change2'!$A$5:$A$8</c:f>
              <c:strCache>
                <c:ptCount val="4"/>
                <c:pt idx="0">
                  <c:v>1991-2000</c:v>
                </c:pt>
                <c:pt idx="1">
                  <c:v>2000-05</c:v>
                </c:pt>
                <c:pt idx="2">
                  <c:v>2005-10</c:v>
                </c:pt>
                <c:pt idx="3">
                  <c:v>2010-13</c:v>
                </c:pt>
              </c:strCache>
            </c:strRef>
          </c:cat>
          <c:val>
            <c:numRef>
              <c:f>'Decomp. of prod change2'!$B$5:$B$8</c:f>
              <c:numCache>
                <c:formatCode>0.00%</c:formatCode>
                <c:ptCount val="4"/>
                <c:pt idx="0">
                  <c:v>-7.6361073955195882E-2</c:v>
                </c:pt>
                <c:pt idx="1">
                  <c:v>7.1199451209875239E-2</c:v>
                </c:pt>
                <c:pt idx="2">
                  <c:v>3.4473085006830585E-2</c:v>
                </c:pt>
                <c:pt idx="3">
                  <c:v>2.696455319492282E-2</c:v>
                </c:pt>
              </c:numCache>
            </c:numRef>
          </c:val>
        </c:ser>
        <c:ser>
          <c:idx val="1"/>
          <c:order val="1"/>
          <c:tx>
            <c:strRef>
              <c:f>'Decomp. of prod change2'!$C$4</c:f>
              <c:strCache>
                <c:ptCount val="1"/>
                <c:pt idx="0">
                  <c:v>Structural change</c:v>
                </c:pt>
              </c:strCache>
            </c:strRef>
          </c:tx>
          <c:spPr>
            <a:solidFill>
              <a:schemeClr val="accent6"/>
            </a:solidFill>
          </c:spPr>
          <c:invertIfNegative val="0"/>
          <c:cat>
            <c:strRef>
              <c:f>'Decomp. of prod change2'!$A$5:$A$8</c:f>
              <c:strCache>
                <c:ptCount val="4"/>
                <c:pt idx="0">
                  <c:v>1991-2000</c:v>
                </c:pt>
                <c:pt idx="1">
                  <c:v>2000-05</c:v>
                </c:pt>
                <c:pt idx="2">
                  <c:v>2005-10</c:v>
                </c:pt>
                <c:pt idx="3">
                  <c:v>2010-13</c:v>
                </c:pt>
              </c:strCache>
            </c:strRef>
          </c:cat>
          <c:val>
            <c:numRef>
              <c:f>'Decomp. of prod change2'!$C$5:$C$8</c:f>
              <c:numCache>
                <c:formatCode>0.00%</c:formatCode>
                <c:ptCount val="4"/>
                <c:pt idx="0">
                  <c:v>-2.8505005579673268E-2</c:v>
                </c:pt>
                <c:pt idx="1">
                  <c:v>-1.2001978025317758E-2</c:v>
                </c:pt>
                <c:pt idx="2">
                  <c:v>-3.6548730311175906E-3</c:v>
                </c:pt>
                <c:pt idx="3">
                  <c:v>3.2539393332869634E-2</c:v>
                </c:pt>
              </c:numCache>
            </c:numRef>
          </c:val>
        </c:ser>
        <c:dLbls>
          <c:showLegendKey val="0"/>
          <c:showVal val="0"/>
          <c:showCatName val="0"/>
          <c:showSerName val="0"/>
          <c:showPercent val="0"/>
          <c:showBubbleSize val="0"/>
        </c:dLbls>
        <c:gapWidth val="150"/>
        <c:overlap val="100"/>
        <c:axId val="35042432"/>
        <c:axId val="35043968"/>
      </c:barChart>
      <c:catAx>
        <c:axId val="35042432"/>
        <c:scaling>
          <c:orientation val="minMax"/>
        </c:scaling>
        <c:delete val="0"/>
        <c:axPos val="b"/>
        <c:majorTickMark val="out"/>
        <c:minorTickMark val="none"/>
        <c:tickLblPos val="low"/>
        <c:crossAx val="35043968"/>
        <c:crosses val="autoZero"/>
        <c:auto val="1"/>
        <c:lblAlgn val="ctr"/>
        <c:lblOffset val="100"/>
        <c:noMultiLvlLbl val="0"/>
      </c:catAx>
      <c:valAx>
        <c:axId val="35043968"/>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35042432"/>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gaps2'!$I$5</c:f>
              <c:strCache>
                <c:ptCount val="1"/>
                <c:pt idx="0">
                  <c:v>Construction</c:v>
                </c:pt>
              </c:strCache>
            </c:strRef>
          </c:tx>
          <c:spPr>
            <a:solidFill>
              <a:srgbClr val="13CF44"/>
            </a:solidFill>
            <a:ln w="3175">
              <a:solidFill>
                <a:schemeClr val="bg1">
                  <a:lumMod val="50000"/>
                </a:schemeClr>
              </a:solidFill>
            </a:ln>
          </c:spPr>
          <c:cat>
            <c:numRef>
              <c:f>'Productivity gaps2'!$H$6:$H$24</c:f>
              <c:numCache>
                <c:formatCode>0.00</c:formatCode>
                <c:ptCount val="19"/>
                <c:pt idx="0">
                  <c:v>0</c:v>
                </c:pt>
                <c:pt idx="1">
                  <c:v>0</c:v>
                </c:pt>
                <c:pt idx="2">
                  <c:v>3.7264150943396226</c:v>
                </c:pt>
                <c:pt idx="3">
                  <c:v>7.4528301886792452</c:v>
                </c:pt>
                <c:pt idx="4">
                  <c:v>7.4528301886792452</c:v>
                </c:pt>
                <c:pt idx="5">
                  <c:v>34.40251572327044</c:v>
                </c:pt>
                <c:pt idx="6">
                  <c:v>61.352201257861637</c:v>
                </c:pt>
                <c:pt idx="7">
                  <c:v>61.352201257861637</c:v>
                </c:pt>
                <c:pt idx="8">
                  <c:v>69.795597484276726</c:v>
                </c:pt>
                <c:pt idx="9">
                  <c:v>78.23899371069183</c:v>
                </c:pt>
                <c:pt idx="10">
                  <c:v>78.23899371069183</c:v>
                </c:pt>
                <c:pt idx="11">
                  <c:v>83.63207547169813</c:v>
                </c:pt>
                <c:pt idx="12">
                  <c:v>89.025157232704416</c:v>
                </c:pt>
                <c:pt idx="13">
                  <c:v>89.025157232704416</c:v>
                </c:pt>
                <c:pt idx="14">
                  <c:v>91.949685534591197</c:v>
                </c:pt>
                <c:pt idx="15">
                  <c:v>94.874213836477992</c:v>
                </c:pt>
                <c:pt idx="16">
                  <c:v>94.874213836477992</c:v>
                </c:pt>
                <c:pt idx="17">
                  <c:v>97.437106918238996</c:v>
                </c:pt>
                <c:pt idx="18">
                  <c:v>100</c:v>
                </c:pt>
              </c:numCache>
            </c:numRef>
          </c:cat>
          <c:val>
            <c:numRef>
              <c:f>'Productivity gaps2'!$I$6:$I$24</c:f>
              <c:numCache>
                <c:formatCode>#,##0.0</c:formatCode>
                <c:ptCount val="19"/>
                <c:pt idx="0" formatCode="General">
                  <c:v>0</c:v>
                </c:pt>
                <c:pt idx="1">
                  <c:v>0.34504953373500785</c:v>
                </c:pt>
                <c:pt idx="2">
                  <c:v>0.34504953373500785</c:v>
                </c:pt>
                <c:pt idx="3">
                  <c:v>0.34504953373500785</c:v>
                </c:pt>
                <c:pt idx="4" formatCode="General">
                  <c:v>0</c:v>
                </c:pt>
              </c:numCache>
            </c:numRef>
          </c:val>
        </c:ser>
        <c:ser>
          <c:idx val="1"/>
          <c:order val="1"/>
          <c:tx>
            <c:strRef>
              <c:f>'Productivity gaps2'!$J$5</c:f>
              <c:strCache>
                <c:ptCount val="1"/>
                <c:pt idx="0">
                  <c:v>Agriculture</c:v>
                </c:pt>
              </c:strCache>
            </c:strRef>
          </c:tx>
          <c:spPr>
            <a:solidFill>
              <a:srgbClr val="6666FF"/>
            </a:solidFill>
            <a:ln w="3175">
              <a:solidFill>
                <a:schemeClr val="bg1">
                  <a:lumMod val="50000"/>
                </a:schemeClr>
              </a:solidFill>
            </a:ln>
          </c:spPr>
          <c:cat>
            <c:numRef>
              <c:f>'Productivity gaps2'!$H$6:$H$24</c:f>
              <c:numCache>
                <c:formatCode>0.00</c:formatCode>
                <c:ptCount val="19"/>
                <c:pt idx="0">
                  <c:v>0</c:v>
                </c:pt>
                <c:pt idx="1">
                  <c:v>0</c:v>
                </c:pt>
                <c:pt idx="2">
                  <c:v>3.7264150943396226</c:v>
                </c:pt>
                <c:pt idx="3">
                  <c:v>7.4528301886792452</c:v>
                </c:pt>
                <c:pt idx="4">
                  <c:v>7.4528301886792452</c:v>
                </c:pt>
                <c:pt idx="5">
                  <c:v>34.40251572327044</c:v>
                </c:pt>
                <c:pt idx="6">
                  <c:v>61.352201257861637</c:v>
                </c:pt>
                <c:pt idx="7">
                  <c:v>61.352201257861637</c:v>
                </c:pt>
                <c:pt idx="8">
                  <c:v>69.795597484276726</c:v>
                </c:pt>
                <c:pt idx="9">
                  <c:v>78.23899371069183</c:v>
                </c:pt>
                <c:pt idx="10">
                  <c:v>78.23899371069183</c:v>
                </c:pt>
                <c:pt idx="11">
                  <c:v>83.63207547169813</c:v>
                </c:pt>
                <c:pt idx="12">
                  <c:v>89.025157232704416</c:v>
                </c:pt>
                <c:pt idx="13">
                  <c:v>89.025157232704416</c:v>
                </c:pt>
                <c:pt idx="14">
                  <c:v>91.949685534591197</c:v>
                </c:pt>
                <c:pt idx="15">
                  <c:v>94.874213836477992</c:v>
                </c:pt>
                <c:pt idx="16">
                  <c:v>94.874213836477992</c:v>
                </c:pt>
                <c:pt idx="17">
                  <c:v>97.437106918238996</c:v>
                </c:pt>
                <c:pt idx="18">
                  <c:v>100</c:v>
                </c:pt>
              </c:numCache>
            </c:numRef>
          </c:cat>
          <c:val>
            <c:numRef>
              <c:f>'Productivity gaps2'!$J$6:$J$24</c:f>
              <c:numCache>
                <c:formatCode>General</c:formatCode>
                <c:ptCount val="19"/>
                <c:pt idx="3">
                  <c:v>0</c:v>
                </c:pt>
                <c:pt idx="4" formatCode="#,##0.000">
                  <c:v>0.41351287791115776</c:v>
                </c:pt>
                <c:pt idx="5" formatCode="#,##0.000">
                  <c:v>0.41351287791115776</c:v>
                </c:pt>
                <c:pt idx="6" formatCode="#,##0.000">
                  <c:v>0.41351287791115776</c:v>
                </c:pt>
                <c:pt idx="7">
                  <c:v>0</c:v>
                </c:pt>
              </c:numCache>
            </c:numRef>
          </c:val>
        </c:ser>
        <c:ser>
          <c:idx val="2"/>
          <c:order val="2"/>
          <c:tx>
            <c:strRef>
              <c:f>'Productivity gaps2'!$K$5</c:f>
              <c:strCache>
                <c:ptCount val="1"/>
                <c:pt idx="0">
                  <c:v>Other</c:v>
                </c:pt>
              </c:strCache>
            </c:strRef>
          </c:tx>
          <c:spPr>
            <a:solidFill>
              <a:srgbClr val="CC6600"/>
            </a:solidFill>
            <a:ln w="3175">
              <a:solidFill>
                <a:schemeClr val="bg1">
                  <a:lumMod val="50000"/>
                </a:schemeClr>
              </a:solidFill>
            </a:ln>
          </c:spPr>
          <c:cat>
            <c:numRef>
              <c:f>'Productivity gaps2'!$H$6:$H$24</c:f>
              <c:numCache>
                <c:formatCode>0.00</c:formatCode>
                <c:ptCount val="19"/>
                <c:pt idx="0">
                  <c:v>0</c:v>
                </c:pt>
                <c:pt idx="1">
                  <c:v>0</c:v>
                </c:pt>
                <c:pt idx="2">
                  <c:v>3.7264150943396226</c:v>
                </c:pt>
                <c:pt idx="3">
                  <c:v>7.4528301886792452</c:v>
                </c:pt>
                <c:pt idx="4">
                  <c:v>7.4528301886792452</c:v>
                </c:pt>
                <c:pt idx="5">
                  <c:v>34.40251572327044</c:v>
                </c:pt>
                <c:pt idx="6">
                  <c:v>61.352201257861637</c:v>
                </c:pt>
                <c:pt idx="7">
                  <c:v>61.352201257861637</c:v>
                </c:pt>
                <c:pt idx="8">
                  <c:v>69.795597484276726</c:v>
                </c:pt>
                <c:pt idx="9">
                  <c:v>78.23899371069183</c:v>
                </c:pt>
                <c:pt idx="10">
                  <c:v>78.23899371069183</c:v>
                </c:pt>
                <c:pt idx="11">
                  <c:v>83.63207547169813</c:v>
                </c:pt>
                <c:pt idx="12">
                  <c:v>89.025157232704416</c:v>
                </c:pt>
                <c:pt idx="13">
                  <c:v>89.025157232704416</c:v>
                </c:pt>
                <c:pt idx="14">
                  <c:v>91.949685534591197</c:v>
                </c:pt>
                <c:pt idx="15">
                  <c:v>94.874213836477992</c:v>
                </c:pt>
                <c:pt idx="16">
                  <c:v>94.874213836477992</c:v>
                </c:pt>
                <c:pt idx="17">
                  <c:v>97.437106918238996</c:v>
                </c:pt>
                <c:pt idx="18">
                  <c:v>100</c:v>
                </c:pt>
              </c:numCache>
            </c:numRef>
          </c:cat>
          <c:val>
            <c:numRef>
              <c:f>'Productivity gaps2'!$K$6:$K$24</c:f>
              <c:numCache>
                <c:formatCode>General</c:formatCode>
                <c:ptCount val="19"/>
                <c:pt idx="6">
                  <c:v>0</c:v>
                </c:pt>
                <c:pt idx="7" formatCode="#,##0.000">
                  <c:v>0.8647097370303678</c:v>
                </c:pt>
                <c:pt idx="8" formatCode="#,##0.000">
                  <c:v>0.8647097370303678</c:v>
                </c:pt>
                <c:pt idx="9" formatCode="#,##0.000">
                  <c:v>0.8647097370303678</c:v>
                </c:pt>
                <c:pt idx="10">
                  <c:v>0</c:v>
                </c:pt>
              </c:numCache>
            </c:numRef>
          </c:val>
        </c:ser>
        <c:ser>
          <c:idx val="3"/>
          <c:order val="3"/>
          <c:tx>
            <c:strRef>
              <c:f>'Productivity gaps2'!$L$5</c:f>
              <c:strCache>
                <c:ptCount val="1"/>
                <c:pt idx="0">
                  <c:v>Wholesale, retail, hotels</c:v>
                </c:pt>
              </c:strCache>
            </c:strRef>
          </c:tx>
          <c:spPr>
            <a:solidFill>
              <a:srgbClr val="FF00FF"/>
            </a:solidFill>
            <a:ln w="3175">
              <a:solidFill>
                <a:schemeClr val="bg1">
                  <a:lumMod val="50000"/>
                </a:schemeClr>
              </a:solidFill>
            </a:ln>
          </c:spPr>
          <c:cat>
            <c:numRef>
              <c:f>'Productivity gaps2'!$H$6:$H$24</c:f>
              <c:numCache>
                <c:formatCode>0.00</c:formatCode>
                <c:ptCount val="19"/>
                <c:pt idx="0">
                  <c:v>0</c:v>
                </c:pt>
                <c:pt idx="1">
                  <c:v>0</c:v>
                </c:pt>
                <c:pt idx="2">
                  <c:v>3.7264150943396226</c:v>
                </c:pt>
                <c:pt idx="3">
                  <c:v>7.4528301886792452</c:v>
                </c:pt>
                <c:pt idx="4">
                  <c:v>7.4528301886792452</c:v>
                </c:pt>
                <c:pt idx="5">
                  <c:v>34.40251572327044</c:v>
                </c:pt>
                <c:pt idx="6">
                  <c:v>61.352201257861637</c:v>
                </c:pt>
                <c:pt idx="7">
                  <c:v>61.352201257861637</c:v>
                </c:pt>
                <c:pt idx="8">
                  <c:v>69.795597484276726</c:v>
                </c:pt>
                <c:pt idx="9">
                  <c:v>78.23899371069183</c:v>
                </c:pt>
                <c:pt idx="10">
                  <c:v>78.23899371069183</c:v>
                </c:pt>
                <c:pt idx="11">
                  <c:v>83.63207547169813</c:v>
                </c:pt>
                <c:pt idx="12">
                  <c:v>89.025157232704416</c:v>
                </c:pt>
                <c:pt idx="13">
                  <c:v>89.025157232704416</c:v>
                </c:pt>
                <c:pt idx="14">
                  <c:v>91.949685534591197</c:v>
                </c:pt>
                <c:pt idx="15">
                  <c:v>94.874213836477992</c:v>
                </c:pt>
                <c:pt idx="16">
                  <c:v>94.874213836477992</c:v>
                </c:pt>
                <c:pt idx="17">
                  <c:v>97.437106918238996</c:v>
                </c:pt>
                <c:pt idx="18">
                  <c:v>100</c:v>
                </c:pt>
              </c:numCache>
            </c:numRef>
          </c:cat>
          <c:val>
            <c:numRef>
              <c:f>'Productivity gaps2'!$L$6:$L$24</c:f>
              <c:numCache>
                <c:formatCode>General</c:formatCode>
                <c:ptCount val="19"/>
                <c:pt idx="9">
                  <c:v>0</c:v>
                </c:pt>
                <c:pt idx="10" formatCode="#,##0.0">
                  <c:v>2.1759219239367158</c:v>
                </c:pt>
                <c:pt idx="11" formatCode="#,##0.0">
                  <c:v>2.1759219239367158</c:v>
                </c:pt>
                <c:pt idx="12" formatCode="#,##0.0">
                  <c:v>2.1759219239367158</c:v>
                </c:pt>
                <c:pt idx="13">
                  <c:v>0</c:v>
                </c:pt>
              </c:numCache>
            </c:numRef>
          </c:val>
        </c:ser>
        <c:ser>
          <c:idx val="4"/>
          <c:order val="4"/>
          <c:tx>
            <c:strRef>
              <c:f>'Productivity gaps2'!$M$5</c:f>
              <c:strCache>
                <c:ptCount val="1"/>
                <c:pt idx="0">
                  <c:v>Manufacturing, mining &amp; utilities</c:v>
                </c:pt>
              </c:strCache>
            </c:strRef>
          </c:tx>
          <c:spPr>
            <a:solidFill>
              <a:srgbClr val="66FFFF"/>
            </a:solidFill>
            <a:ln w="3175">
              <a:solidFill>
                <a:schemeClr val="bg1">
                  <a:lumMod val="50000"/>
                </a:schemeClr>
              </a:solidFill>
            </a:ln>
          </c:spPr>
          <c:cat>
            <c:numRef>
              <c:f>'Productivity gaps2'!$H$6:$H$24</c:f>
              <c:numCache>
                <c:formatCode>0.00</c:formatCode>
                <c:ptCount val="19"/>
                <c:pt idx="0">
                  <c:v>0</c:v>
                </c:pt>
                <c:pt idx="1">
                  <c:v>0</c:v>
                </c:pt>
                <c:pt idx="2">
                  <c:v>3.7264150943396226</c:v>
                </c:pt>
                <c:pt idx="3">
                  <c:v>7.4528301886792452</c:v>
                </c:pt>
                <c:pt idx="4">
                  <c:v>7.4528301886792452</c:v>
                </c:pt>
                <c:pt idx="5">
                  <c:v>34.40251572327044</c:v>
                </c:pt>
                <c:pt idx="6">
                  <c:v>61.352201257861637</c:v>
                </c:pt>
                <c:pt idx="7">
                  <c:v>61.352201257861637</c:v>
                </c:pt>
                <c:pt idx="8">
                  <c:v>69.795597484276726</c:v>
                </c:pt>
                <c:pt idx="9">
                  <c:v>78.23899371069183</c:v>
                </c:pt>
                <c:pt idx="10">
                  <c:v>78.23899371069183</c:v>
                </c:pt>
                <c:pt idx="11">
                  <c:v>83.63207547169813</c:v>
                </c:pt>
                <c:pt idx="12">
                  <c:v>89.025157232704416</c:v>
                </c:pt>
                <c:pt idx="13">
                  <c:v>89.025157232704416</c:v>
                </c:pt>
                <c:pt idx="14">
                  <c:v>91.949685534591197</c:v>
                </c:pt>
                <c:pt idx="15">
                  <c:v>94.874213836477992</c:v>
                </c:pt>
                <c:pt idx="16">
                  <c:v>94.874213836477992</c:v>
                </c:pt>
                <c:pt idx="17">
                  <c:v>97.437106918238996</c:v>
                </c:pt>
                <c:pt idx="18">
                  <c:v>100</c:v>
                </c:pt>
              </c:numCache>
            </c:numRef>
          </c:cat>
          <c:val>
            <c:numRef>
              <c:f>'Productivity gaps2'!$M$6:$M$24</c:f>
              <c:numCache>
                <c:formatCode>General</c:formatCode>
                <c:ptCount val="19"/>
                <c:pt idx="12">
                  <c:v>0</c:v>
                </c:pt>
                <c:pt idx="13" formatCode="#,##0.0">
                  <c:v>3.0162947682524499</c:v>
                </c:pt>
                <c:pt idx="14" formatCode="#,##0.0">
                  <c:v>3.0162947682524499</c:v>
                </c:pt>
                <c:pt idx="15" formatCode="#,##0.0">
                  <c:v>3.0162947682524499</c:v>
                </c:pt>
                <c:pt idx="16">
                  <c:v>0</c:v>
                </c:pt>
              </c:numCache>
            </c:numRef>
          </c:val>
        </c:ser>
        <c:ser>
          <c:idx val="5"/>
          <c:order val="5"/>
          <c:tx>
            <c:strRef>
              <c:f>'Productivity gaps2'!$N$5</c:f>
              <c:strCache>
                <c:ptCount val="1"/>
                <c:pt idx="0">
                  <c:v>Transport, storage, comms</c:v>
                </c:pt>
              </c:strCache>
            </c:strRef>
          </c:tx>
          <c:spPr>
            <a:solidFill>
              <a:srgbClr val="000000"/>
            </a:solidFill>
            <a:ln w="3175">
              <a:solidFill>
                <a:schemeClr val="bg1">
                  <a:lumMod val="50000"/>
                </a:schemeClr>
              </a:solidFill>
            </a:ln>
          </c:spPr>
          <c:cat>
            <c:numRef>
              <c:f>'Productivity gaps2'!$H$6:$H$24</c:f>
              <c:numCache>
                <c:formatCode>0.00</c:formatCode>
                <c:ptCount val="19"/>
                <c:pt idx="0">
                  <c:v>0</c:v>
                </c:pt>
                <c:pt idx="1">
                  <c:v>0</c:v>
                </c:pt>
                <c:pt idx="2">
                  <c:v>3.7264150943396226</c:v>
                </c:pt>
                <c:pt idx="3">
                  <c:v>7.4528301886792452</c:v>
                </c:pt>
                <c:pt idx="4">
                  <c:v>7.4528301886792452</c:v>
                </c:pt>
                <c:pt idx="5">
                  <c:v>34.40251572327044</c:v>
                </c:pt>
                <c:pt idx="6">
                  <c:v>61.352201257861637</c:v>
                </c:pt>
                <c:pt idx="7">
                  <c:v>61.352201257861637</c:v>
                </c:pt>
                <c:pt idx="8">
                  <c:v>69.795597484276726</c:v>
                </c:pt>
                <c:pt idx="9">
                  <c:v>78.23899371069183</c:v>
                </c:pt>
                <c:pt idx="10">
                  <c:v>78.23899371069183</c:v>
                </c:pt>
                <c:pt idx="11">
                  <c:v>83.63207547169813</c:v>
                </c:pt>
                <c:pt idx="12">
                  <c:v>89.025157232704416</c:v>
                </c:pt>
                <c:pt idx="13">
                  <c:v>89.025157232704416</c:v>
                </c:pt>
                <c:pt idx="14">
                  <c:v>91.949685534591197</c:v>
                </c:pt>
                <c:pt idx="15">
                  <c:v>94.874213836477992</c:v>
                </c:pt>
                <c:pt idx="16">
                  <c:v>94.874213836477992</c:v>
                </c:pt>
                <c:pt idx="17">
                  <c:v>97.437106918238996</c:v>
                </c:pt>
                <c:pt idx="18">
                  <c:v>100</c:v>
                </c:pt>
              </c:numCache>
            </c:numRef>
          </c:cat>
          <c:val>
            <c:numRef>
              <c:f>'Productivity gaps2'!$N$6:$N$24</c:f>
              <c:numCache>
                <c:formatCode>General</c:formatCode>
                <c:ptCount val="19"/>
                <c:pt idx="15">
                  <c:v>0</c:v>
                </c:pt>
                <c:pt idx="16" formatCode="#,##0.0">
                  <c:v>3.7898221605798916</c:v>
                </c:pt>
                <c:pt idx="17" formatCode="#,##0.0">
                  <c:v>3.7898221605798916</c:v>
                </c:pt>
                <c:pt idx="18" formatCode="#,##0.0">
                  <c:v>3.7898221605798916</c:v>
                </c:pt>
              </c:numCache>
            </c:numRef>
          </c:val>
        </c:ser>
        <c:dLbls>
          <c:showLegendKey val="0"/>
          <c:showVal val="0"/>
          <c:showCatName val="0"/>
          <c:showSerName val="0"/>
          <c:showPercent val="0"/>
          <c:showBubbleSize val="0"/>
        </c:dLbls>
        <c:axId val="35077120"/>
        <c:axId val="35079296"/>
      </c:areaChart>
      <c:dateAx>
        <c:axId val="35077120"/>
        <c:scaling>
          <c:orientation val="minMax"/>
          <c:max val="100"/>
        </c:scaling>
        <c:delete val="0"/>
        <c:axPos val="b"/>
        <c:title>
          <c:tx>
            <c:rich>
              <a:bodyPr/>
              <a:lstStyle/>
              <a:p>
                <a:pPr>
                  <a:defRPr b="0"/>
                </a:pPr>
                <a:r>
                  <a:rPr lang="en-GB" b="0"/>
                  <a:t>Cumulative employment share (%)</a:t>
                </a:r>
              </a:p>
            </c:rich>
          </c:tx>
          <c:layout/>
          <c:overlay val="0"/>
        </c:title>
        <c:numFmt formatCode="0" sourceLinked="0"/>
        <c:majorTickMark val="out"/>
        <c:minorTickMark val="none"/>
        <c:tickLblPos val="nextTo"/>
        <c:crossAx val="35079296"/>
        <c:crosses val="autoZero"/>
        <c:auto val="0"/>
        <c:lblOffset val="100"/>
        <c:baseTimeUnit val="days"/>
        <c:majorUnit val="10"/>
        <c:majorTimeUnit val="days"/>
      </c:dateAx>
      <c:valAx>
        <c:axId val="35079296"/>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35077120"/>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'Sectoral employ by sex2'!$A$6</c:f>
              <c:strCache>
                <c:ptCount val="1"/>
                <c:pt idx="0">
                  <c:v>Agriculture</c:v>
                </c:pt>
              </c:strCache>
            </c:strRef>
          </c:tx>
          <c:spPr>
            <a:solidFill>
              <a:schemeClr val="accent1"/>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sex2'!$B$6:$F$6</c:f>
              <c:numCache>
                <c:formatCode>General</c:formatCode>
                <c:ptCount val="5"/>
                <c:pt idx="0">
                  <c:v>26.8</c:v>
                </c:pt>
                <c:pt idx="1">
                  <c:v>45.5</c:v>
                </c:pt>
                <c:pt idx="2">
                  <c:v>42.5</c:v>
                </c:pt>
                <c:pt idx="3">
                  <c:v>39.6</c:v>
                </c:pt>
                <c:pt idx="4">
                  <c:v>41</c:v>
                </c:pt>
              </c:numCache>
            </c:numRef>
          </c:val>
        </c:ser>
        <c:ser>
          <c:idx val="1"/>
          <c:order val="1"/>
          <c:tx>
            <c:strRef>
              <c:f>'Sectoral employ by sex2'!$A$7</c:f>
              <c:strCache>
                <c:ptCount val="1"/>
                <c:pt idx="0">
                  <c:v>Mining &amp; utilities (included in Manufacturing)</c:v>
                </c:pt>
              </c:strCache>
            </c:strRef>
          </c:tx>
          <c:spPr>
            <a:solidFill>
              <a:schemeClr val="tx1"/>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sex2'!$B$7:$F$7</c:f>
              <c:numCache>
                <c:formatCode>General</c:formatCode>
                <c:ptCount val="5"/>
              </c:numCache>
            </c:numRef>
          </c:val>
        </c:ser>
        <c:ser>
          <c:idx val="2"/>
          <c:order val="2"/>
          <c:tx>
            <c:strRef>
              <c:f>'Sectoral employ by sex2'!$A$8</c:f>
              <c:strCache>
                <c:ptCount val="1"/>
                <c:pt idx="0">
                  <c:v>Manufacturing, mining &amp; utilities</c:v>
                </c:pt>
              </c:strCache>
            </c:strRef>
          </c:tx>
          <c:spPr>
            <a:solidFill>
              <a:schemeClr val="accent4"/>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sex2'!$B$8:$F$8</c:f>
              <c:numCache>
                <c:formatCode>General</c:formatCode>
                <c:ptCount val="5"/>
                <c:pt idx="0">
                  <c:v>7.8000000000000007</c:v>
                </c:pt>
                <c:pt idx="1">
                  <c:v>9.6999999999999993</c:v>
                </c:pt>
                <c:pt idx="2">
                  <c:v>8.1</c:v>
                </c:pt>
                <c:pt idx="3">
                  <c:v>9</c:v>
                </c:pt>
                <c:pt idx="4">
                  <c:v>7.8000000000000007</c:v>
                </c:pt>
              </c:numCache>
            </c:numRef>
          </c:val>
        </c:ser>
        <c:ser>
          <c:idx val="3"/>
          <c:order val="3"/>
          <c:tx>
            <c:strRef>
              <c:f>'Sectoral employ by sex2'!$A$9</c:f>
              <c:strCache>
                <c:ptCount val="1"/>
                <c:pt idx="0">
                  <c:v>Construction</c:v>
                </c:pt>
              </c:strCache>
            </c:strRef>
          </c:tx>
          <c:spPr>
            <a:solidFill>
              <a:schemeClr val="accent5">
                <a:lumMod val="50000"/>
              </a:schemeClr>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sex2'!$B$9:$F$9</c:f>
              <c:numCache>
                <c:formatCode>General</c:formatCode>
                <c:ptCount val="5"/>
                <c:pt idx="0">
                  <c:v>27.5</c:v>
                </c:pt>
                <c:pt idx="1">
                  <c:v>14.9</c:v>
                </c:pt>
                <c:pt idx="2">
                  <c:v>17.5</c:v>
                </c:pt>
                <c:pt idx="3">
                  <c:v>14.5</c:v>
                </c:pt>
                <c:pt idx="4">
                  <c:v>12.9</c:v>
                </c:pt>
              </c:numCache>
            </c:numRef>
          </c:val>
        </c:ser>
        <c:ser>
          <c:idx val="4"/>
          <c:order val="4"/>
          <c:tx>
            <c:strRef>
              <c:f>'Sectoral employ by sex2'!$A$10</c:f>
              <c:strCache>
                <c:ptCount val="1"/>
                <c:pt idx="0">
                  <c:v>Wholesale, retail, hotels</c:v>
                </c:pt>
              </c:strCache>
            </c:strRef>
          </c:tx>
          <c:spPr>
            <a:solidFill>
              <a:schemeClr val="accent2"/>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sex2'!$B$10:$F$10</c:f>
              <c:numCache>
                <c:formatCode>General</c:formatCode>
                <c:ptCount val="5"/>
                <c:pt idx="0">
                  <c:v>13.3</c:v>
                </c:pt>
                <c:pt idx="1">
                  <c:v>11.5</c:v>
                </c:pt>
                <c:pt idx="2">
                  <c:v>12.200000000000001</c:v>
                </c:pt>
                <c:pt idx="3">
                  <c:v>13.500000000000002</c:v>
                </c:pt>
                <c:pt idx="4">
                  <c:v>13.700000000000001</c:v>
                </c:pt>
              </c:numCache>
            </c:numRef>
          </c:val>
        </c:ser>
        <c:ser>
          <c:idx val="5"/>
          <c:order val="5"/>
          <c:tx>
            <c:strRef>
              <c:f>'Sectoral employ by sex2'!$A$11</c:f>
              <c:strCache>
                <c:ptCount val="1"/>
                <c:pt idx="0">
                  <c:v>Transport, storage, comms</c:v>
                </c:pt>
              </c:strCache>
            </c:strRef>
          </c:tx>
          <c:spPr>
            <a:solidFill>
              <a:schemeClr val="bg1">
                <a:lumMod val="50000"/>
              </a:schemeClr>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sex2'!$B$11:$F$11</c:f>
              <c:numCache>
                <c:formatCode>General</c:formatCode>
                <c:ptCount val="5"/>
                <c:pt idx="0">
                  <c:v>5.3000000000000007</c:v>
                </c:pt>
                <c:pt idx="1">
                  <c:v>3.7</c:v>
                </c:pt>
                <c:pt idx="2">
                  <c:v>4.8000000000000007</c:v>
                </c:pt>
                <c:pt idx="3">
                  <c:v>8</c:v>
                </c:pt>
                <c:pt idx="4">
                  <c:v>8.5</c:v>
                </c:pt>
              </c:numCache>
            </c:numRef>
          </c:val>
        </c:ser>
        <c:ser>
          <c:idx val="6"/>
          <c:order val="6"/>
          <c:tx>
            <c:strRef>
              <c:f>'Sectoral employ by sex2'!$A$12</c:f>
              <c:strCache>
                <c:ptCount val="1"/>
                <c:pt idx="0">
                  <c:v>Other</c:v>
                </c:pt>
              </c:strCache>
            </c:strRef>
          </c:tx>
          <c:spPr>
            <a:solidFill>
              <a:schemeClr val="accent5"/>
            </a:solidFill>
          </c:spPr>
          <c:invertIfNegative val="0"/>
          <c:cat>
            <c:numRef>
              <c:f>'Sectoral employ by sex2'!$B$5:$F$5</c:f>
              <c:numCache>
                <c:formatCode>General</c:formatCode>
                <c:ptCount val="5"/>
                <c:pt idx="0">
                  <c:v>1991</c:v>
                </c:pt>
                <c:pt idx="1">
                  <c:v>2000</c:v>
                </c:pt>
                <c:pt idx="2">
                  <c:v>2005</c:v>
                </c:pt>
                <c:pt idx="3">
                  <c:v>2010</c:v>
                </c:pt>
                <c:pt idx="4">
                  <c:v>2013</c:v>
                </c:pt>
              </c:numCache>
            </c:numRef>
          </c:cat>
          <c:val>
            <c:numRef>
              <c:f>'Sectoral employ by sex2'!$B$12:$F$12</c:f>
              <c:numCache>
                <c:formatCode>General</c:formatCode>
                <c:ptCount val="5"/>
                <c:pt idx="0">
                  <c:v>19.3</c:v>
                </c:pt>
                <c:pt idx="1">
                  <c:v>14.9</c:v>
                </c:pt>
                <c:pt idx="2">
                  <c:v>14.9</c:v>
                </c:pt>
                <c:pt idx="3">
                  <c:v>15.300000000000002</c:v>
                </c:pt>
                <c:pt idx="4">
                  <c:v>16.100000000000001</c:v>
                </c:pt>
              </c:numCache>
            </c:numRef>
          </c:val>
        </c:ser>
        <c:dLbls>
          <c:showLegendKey val="0"/>
          <c:showVal val="0"/>
          <c:showCatName val="0"/>
          <c:showSerName val="0"/>
          <c:showPercent val="0"/>
          <c:showBubbleSize val="0"/>
        </c:dLbls>
        <c:gapWidth val="150"/>
        <c:overlap val="100"/>
        <c:axId val="35408896"/>
        <c:axId val="35410688"/>
      </c:barChart>
      <c:catAx>
        <c:axId val="35408896"/>
        <c:scaling>
          <c:orientation val="minMax"/>
        </c:scaling>
        <c:delete val="0"/>
        <c:axPos val="b"/>
        <c:numFmt formatCode="General" sourceLinked="1"/>
        <c:majorTickMark val="out"/>
        <c:minorTickMark val="none"/>
        <c:tickLblPos val="nextTo"/>
        <c:crossAx val="35410688"/>
        <c:crosses val="autoZero"/>
        <c:auto val="1"/>
        <c:lblAlgn val="ctr"/>
        <c:lblOffset val="100"/>
        <c:noMultiLvlLbl val="0"/>
      </c:catAx>
      <c:valAx>
        <c:axId val="35410688"/>
        <c:scaling>
          <c:orientation val="minMax"/>
          <c:max val="1"/>
          <c:min val="0"/>
        </c:scaling>
        <c:delete val="0"/>
        <c:axPos val="l"/>
        <c:majorGridlines/>
        <c:numFmt formatCode="0%" sourceLinked="1"/>
        <c:majorTickMark val="out"/>
        <c:minorTickMark val="none"/>
        <c:tickLblPos val="nextTo"/>
        <c:crossAx val="35408896"/>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12</xdr:row>
      <xdr:rowOff>38100</xdr:rowOff>
    </xdr:from>
    <xdr:to>
      <xdr:col>5</xdr:col>
      <xdr:colOff>281940</xdr:colOff>
      <xdr:row>29</xdr:row>
      <xdr:rowOff>68580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0</xdr:colOff>
      <xdr:row>17</xdr:row>
      <xdr:rowOff>0</xdr:rowOff>
    </xdr:from>
    <xdr:to>
      <xdr:col>16</xdr:col>
      <xdr:colOff>182880</xdr:colOff>
      <xdr:row>35</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8</xdr:col>
      <xdr:colOff>22860</xdr:colOff>
      <xdr:row>2</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20</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37</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54</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xdr:from>
      <xdr:col>7</xdr:col>
      <xdr:colOff>11430</xdr:colOff>
      <xdr:row>1</xdr:row>
      <xdr:rowOff>179070</xdr:rowOff>
    </xdr:from>
    <xdr:to>
      <xdr:col>16</xdr:col>
      <xdr:colOff>194310</xdr:colOff>
      <xdr:row>16</xdr:row>
      <xdr:rowOff>148590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14</xdr:row>
      <xdr:rowOff>0</xdr:rowOff>
    </xdr:from>
    <xdr:to>
      <xdr:col>6</xdr:col>
      <xdr:colOff>317460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217932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720090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lo.org/global/research/global-reports/weso/2015/lang--en/index.htm" TargetMode="External"/><Relationship Id="rId2" Type="http://schemas.openxmlformats.org/officeDocument/2006/relationships/hyperlink" Target="https://data.un.org/" TargetMode="External"/><Relationship Id="rId1" Type="http://schemas.openxmlformats.org/officeDocument/2006/relationships/hyperlink" Target="https://data.un.org/"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tabSelected="1" workbookViewId="0">
      <selection activeCell="A5" sqref="A5"/>
    </sheetView>
  </sheetViews>
  <sheetFormatPr defaultRowHeight="12" x14ac:dyDescent="0.25"/>
  <cols>
    <col min="1" max="1" width="13.5703125" style="155" customWidth="1"/>
    <col min="2" max="2" width="14.42578125" style="155" customWidth="1"/>
    <col min="3" max="3" width="53.140625" style="155" customWidth="1"/>
    <col min="4" max="16384" width="9.140625" style="155"/>
  </cols>
  <sheetData>
    <row r="1" spans="1:3" ht="14.4" x14ac:dyDescent="0.25">
      <c r="A1" s="105" t="s">
        <v>57</v>
      </c>
      <c r="C1" s="156" t="s">
        <v>39</v>
      </c>
    </row>
    <row r="3" spans="1:3" s="157" customFormat="1" ht="19.2" customHeight="1" x14ac:dyDescent="0.25">
      <c r="A3" s="157" t="s">
        <v>58</v>
      </c>
      <c r="B3" s="157" t="s">
        <v>59</v>
      </c>
      <c r="C3" s="157" t="s">
        <v>60</v>
      </c>
    </row>
    <row r="4" spans="1:3" x14ac:dyDescent="0.25">
      <c r="A4" s="155" t="s">
        <v>61</v>
      </c>
      <c r="B4" s="155" t="s">
        <v>62</v>
      </c>
      <c r="C4" s="155" t="s">
        <v>63</v>
      </c>
    </row>
    <row r="5" spans="1:3" x14ac:dyDescent="0.25">
      <c r="A5" s="169">
        <v>42222</v>
      </c>
      <c r="B5" s="168" t="s">
        <v>62</v>
      </c>
      <c r="C5" s="167" t="s">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55"/>
  <sheetViews>
    <sheetView showGridLines="0" workbookViewId="0">
      <pane xSplit="2" topLeftCell="C1" activePane="topRight" state="frozen"/>
      <selection activeCell="A2" sqref="A2"/>
      <selection pane="topRight" activeCell="A3" sqref="A3:A4"/>
    </sheetView>
  </sheetViews>
  <sheetFormatPr defaultColWidth="11.7109375" defaultRowHeight="12" x14ac:dyDescent="0.25"/>
  <cols>
    <col min="1" max="1" width="30.28515625" style="3" customWidth="1"/>
    <col min="2" max="2" width="17.7109375" style="36" customWidth="1"/>
    <col min="3" max="3" width="15.85546875" style="3" bestFit="1" customWidth="1"/>
    <col min="4" max="6" width="15.28515625" style="3" bestFit="1" customWidth="1"/>
    <col min="7" max="7" width="11.140625" style="3" customWidth="1"/>
    <col min="8" max="11" width="10.85546875" style="3" customWidth="1"/>
    <col min="12" max="12" width="9.5703125" style="3" bestFit="1" customWidth="1"/>
    <col min="13" max="14" width="9" style="3" bestFit="1" customWidth="1"/>
    <col min="15" max="15" width="7.7109375" style="3" bestFit="1" customWidth="1"/>
    <col min="16" max="17" width="7" style="3" bestFit="1" customWidth="1"/>
    <col min="18" max="19" width="7.7109375" style="3" bestFit="1" customWidth="1"/>
    <col min="20" max="20" width="7.85546875" style="3" customWidth="1"/>
    <col min="21" max="25" width="9.7109375" style="4" customWidth="1"/>
    <col min="26" max="16384" width="11.7109375" style="3"/>
  </cols>
  <sheetData>
    <row r="1" spans="1:25" ht="14.4" x14ac:dyDescent="0.25">
      <c r="A1" s="1" t="s">
        <v>0</v>
      </c>
      <c r="B1" s="2"/>
    </row>
    <row r="2" spans="1:25" s="7" customFormat="1" ht="14.4" x14ac:dyDescent="0.25">
      <c r="A2" s="5" t="s">
        <v>39</v>
      </c>
      <c r="B2" s="6"/>
      <c r="C2" s="119"/>
      <c r="D2" s="120"/>
      <c r="E2" s="120"/>
      <c r="F2" s="120"/>
      <c r="G2" s="120"/>
      <c r="H2" s="120"/>
      <c r="I2" s="38"/>
      <c r="J2" s="366"/>
      <c r="K2" s="361"/>
      <c r="L2" s="361"/>
      <c r="M2" s="361"/>
      <c r="N2" s="361"/>
      <c r="O2" s="361"/>
      <c r="P2" s="38"/>
      <c r="Q2" s="366"/>
      <c r="R2" s="361"/>
      <c r="S2" s="361"/>
      <c r="T2" s="361"/>
      <c r="U2" s="361"/>
      <c r="V2" s="361"/>
      <c r="W2" s="361"/>
      <c r="X2" s="361"/>
      <c r="Y2" s="361"/>
    </row>
    <row r="3" spans="1:25" s="7" customFormat="1" ht="12" customHeight="1" x14ac:dyDescent="0.25">
      <c r="A3" s="341" t="s">
        <v>144</v>
      </c>
      <c r="B3" s="6"/>
      <c r="C3" s="119"/>
      <c r="D3" s="120"/>
      <c r="E3" s="120"/>
      <c r="F3" s="120"/>
      <c r="G3" s="120"/>
      <c r="H3" s="120"/>
      <c r="I3" s="152"/>
      <c r="J3" s="153"/>
      <c r="K3" s="152"/>
      <c r="L3" s="152"/>
      <c r="M3" s="152"/>
      <c r="N3" s="152"/>
      <c r="O3" s="152"/>
      <c r="P3" s="152"/>
      <c r="Q3" s="153"/>
      <c r="R3" s="152"/>
      <c r="S3" s="152"/>
      <c r="T3" s="152"/>
      <c r="U3" s="152"/>
      <c r="V3" s="152"/>
      <c r="W3" s="152"/>
      <c r="X3" s="152"/>
      <c r="Y3" s="152"/>
    </row>
    <row r="4" spans="1:25" s="7" customFormat="1" ht="12" customHeight="1" x14ac:dyDescent="0.25">
      <c r="A4" s="341" t="s">
        <v>145</v>
      </c>
      <c r="B4" s="6"/>
      <c r="C4" s="119"/>
      <c r="D4" s="120"/>
      <c r="E4" s="120"/>
      <c r="F4" s="120"/>
      <c r="G4" s="120"/>
      <c r="H4" s="120"/>
      <c r="I4" s="152"/>
      <c r="J4" s="153"/>
      <c r="K4" s="152"/>
      <c r="L4" s="152"/>
      <c r="M4" s="152"/>
      <c r="N4" s="152"/>
      <c r="O4" s="152"/>
      <c r="P4" s="152"/>
      <c r="Q4" s="153"/>
      <c r="R4" s="152"/>
      <c r="S4" s="152"/>
      <c r="T4" s="152"/>
      <c r="U4" s="152"/>
      <c r="V4" s="152"/>
      <c r="W4" s="152"/>
      <c r="X4" s="152"/>
      <c r="Y4" s="152"/>
    </row>
    <row r="5" spans="1:25" s="7" customFormat="1" ht="14.4" x14ac:dyDescent="0.25">
      <c r="A5" s="5"/>
      <c r="B5" s="6"/>
      <c r="C5" s="119"/>
      <c r="D5" s="120"/>
      <c r="E5" s="120"/>
      <c r="F5" s="120"/>
      <c r="G5" s="120"/>
      <c r="H5" s="120"/>
      <c r="I5" s="152"/>
      <c r="J5" s="153"/>
      <c r="K5" s="152"/>
      <c r="L5" s="152"/>
      <c r="M5" s="152"/>
      <c r="N5" s="152"/>
      <c r="O5" s="152"/>
      <c r="P5" s="152"/>
      <c r="Q5" s="153"/>
      <c r="R5" s="152"/>
      <c r="S5" s="152"/>
      <c r="T5" s="152"/>
      <c r="U5" s="152"/>
      <c r="V5" s="152"/>
      <c r="W5" s="152"/>
      <c r="X5" s="152"/>
      <c r="Y5" s="152"/>
    </row>
    <row r="6" spans="1:25" s="7" customFormat="1" x14ac:dyDescent="0.25">
      <c r="A6" s="8" t="s">
        <v>1</v>
      </c>
      <c r="B6" s="9"/>
      <c r="C6" s="361"/>
      <c r="D6" s="361"/>
      <c r="E6" s="361"/>
      <c r="F6" s="361"/>
      <c r="G6" s="361"/>
      <c r="H6" s="361"/>
      <c r="I6" s="38"/>
      <c r="U6" s="361"/>
      <c r="V6" s="361"/>
      <c r="W6" s="361"/>
      <c r="X6" s="361"/>
      <c r="Y6" s="361"/>
    </row>
    <row r="7" spans="1:25" s="10" customFormat="1" ht="25.5" customHeight="1" x14ac:dyDescent="0.25">
      <c r="A7" s="364" t="s">
        <v>2</v>
      </c>
      <c r="B7" s="362" t="s">
        <v>15</v>
      </c>
      <c r="C7" s="352" t="s">
        <v>12</v>
      </c>
      <c r="D7" s="352"/>
      <c r="E7" s="352"/>
      <c r="F7" s="353"/>
      <c r="G7" s="362" t="s">
        <v>15</v>
      </c>
      <c r="H7" s="346" t="s">
        <v>16</v>
      </c>
      <c r="I7" s="347"/>
      <c r="J7" s="347"/>
      <c r="K7" s="348"/>
      <c r="L7" s="354" t="s">
        <v>24</v>
      </c>
      <c r="M7" s="355"/>
      <c r="N7" s="355"/>
      <c r="O7" s="356"/>
    </row>
    <row r="8" spans="1:25" s="11" customFormat="1" ht="12.6" customHeight="1" x14ac:dyDescent="0.25">
      <c r="A8" s="365"/>
      <c r="B8" s="363"/>
      <c r="C8" s="85"/>
      <c r="D8" s="85"/>
      <c r="E8" s="85"/>
      <c r="F8" s="90">
        <v>2004</v>
      </c>
      <c r="G8" s="363"/>
      <c r="H8" s="93"/>
      <c r="I8" s="86"/>
      <c r="J8" s="86"/>
      <c r="K8" s="86">
        <v>2004</v>
      </c>
      <c r="L8" s="87"/>
      <c r="M8" s="87"/>
      <c r="N8" s="87"/>
      <c r="O8" s="87">
        <v>2004</v>
      </c>
    </row>
    <row r="9" spans="1:25" s="16" customFormat="1" x14ac:dyDescent="0.25">
      <c r="A9" s="12"/>
      <c r="B9" s="14"/>
      <c r="C9" s="13"/>
      <c r="D9" s="13"/>
      <c r="E9" s="13"/>
      <c r="F9" s="91"/>
      <c r="G9" s="97"/>
      <c r="H9" s="94"/>
      <c r="I9" s="13"/>
      <c r="J9" s="13"/>
      <c r="K9" s="13"/>
      <c r="L9" s="15"/>
      <c r="M9" s="15"/>
      <c r="N9" s="15"/>
      <c r="O9" s="15"/>
    </row>
    <row r="10" spans="1:25" s="18" customFormat="1" x14ac:dyDescent="0.25">
      <c r="A10" s="37" t="s">
        <v>3</v>
      </c>
      <c r="B10" s="17" t="s">
        <v>13</v>
      </c>
      <c r="C10" s="118"/>
      <c r="D10" s="118"/>
      <c r="E10" s="118"/>
      <c r="F10" s="128">
        <v>483253541.73319697</v>
      </c>
      <c r="G10" s="98"/>
      <c r="H10" s="40">
        <f t="shared" ref="H10:K12" si="0">+H$13*(H18/100)</f>
        <v>0</v>
      </c>
      <c r="I10" s="40">
        <f t="shared" si="0"/>
        <v>0</v>
      </c>
      <c r="J10" s="40">
        <f t="shared" si="0"/>
        <v>0</v>
      </c>
      <c r="K10" s="40">
        <f t="shared" si="0"/>
        <v>1308.4089679800002</v>
      </c>
      <c r="L10" s="48"/>
      <c r="M10" s="48"/>
      <c r="N10" s="48"/>
      <c r="O10" s="48">
        <f t="shared" ref="L10:O13" si="1">F10/(K10*1000)</f>
        <v>369.34441261073943</v>
      </c>
      <c r="P10" s="122"/>
    </row>
    <row r="11" spans="1:25" s="18" customFormat="1" x14ac:dyDescent="0.25">
      <c r="A11" s="37" t="s">
        <v>4</v>
      </c>
      <c r="B11" s="17" t="s">
        <v>13</v>
      </c>
      <c r="C11" s="118"/>
      <c r="D11" s="118"/>
      <c r="E11" s="118"/>
      <c r="F11" s="128">
        <v>598921791.16909099</v>
      </c>
      <c r="G11" s="98"/>
      <c r="H11" s="40">
        <f t="shared" si="0"/>
        <v>0</v>
      </c>
      <c r="I11" s="40">
        <f t="shared" si="0"/>
        <v>0</v>
      </c>
      <c r="J11" s="40">
        <f t="shared" si="0"/>
        <v>0</v>
      </c>
      <c r="K11" s="40">
        <f t="shared" si="0"/>
        <v>421.99135185087613</v>
      </c>
      <c r="L11" s="48"/>
      <c r="M11" s="48"/>
      <c r="N11" s="48"/>
      <c r="O11" s="48">
        <f t="shared" si="1"/>
        <v>1419.2750361878004</v>
      </c>
      <c r="P11" s="122"/>
    </row>
    <row r="12" spans="1:25" s="18" customFormat="1" x14ac:dyDescent="0.25">
      <c r="A12" s="37" t="s">
        <v>5</v>
      </c>
      <c r="B12" s="17" t="s">
        <v>13</v>
      </c>
      <c r="C12" s="118"/>
      <c r="D12" s="118"/>
      <c r="E12" s="118"/>
      <c r="F12" s="128">
        <v>826216815.67775095</v>
      </c>
      <c r="G12" s="98"/>
      <c r="H12" s="40">
        <f>+H$13*(H20/100)</f>
        <v>0</v>
      </c>
      <c r="I12" s="40">
        <f>+I$13*(I20/100)</f>
        <v>0</v>
      </c>
      <c r="J12" s="40">
        <f>+J$13*(J20/100)</f>
        <v>0</v>
      </c>
      <c r="K12" s="40">
        <f t="shared" si="0"/>
        <v>617.66335061825021</v>
      </c>
      <c r="L12" s="48"/>
      <c r="M12" s="48"/>
      <c r="N12" s="48"/>
      <c r="O12" s="48">
        <f t="shared" si="1"/>
        <v>1337.6490848141616</v>
      </c>
      <c r="P12" s="122"/>
    </row>
    <row r="13" spans="1:25" s="10" customFormat="1" x14ac:dyDescent="0.25">
      <c r="A13" s="47" t="s">
        <v>14</v>
      </c>
      <c r="B13" s="112" t="s">
        <v>34</v>
      </c>
      <c r="C13" s="71">
        <f t="shared" ref="C13:F13" si="2">+C10+C11+C12</f>
        <v>0</v>
      </c>
      <c r="D13" s="71">
        <f t="shared" si="2"/>
        <v>0</v>
      </c>
      <c r="E13" s="71">
        <f t="shared" si="2"/>
        <v>0</v>
      </c>
      <c r="F13" s="92">
        <f t="shared" si="2"/>
        <v>1908392148.580039</v>
      </c>
      <c r="G13" s="111" t="s">
        <v>33</v>
      </c>
      <c r="H13" s="95"/>
      <c r="I13" s="49"/>
      <c r="J13" s="49"/>
      <c r="K13" s="129">
        <v>2357.4936360000002</v>
      </c>
      <c r="L13" s="50" t="e">
        <f t="shared" si="1"/>
        <v>#DIV/0!</v>
      </c>
      <c r="M13" s="50" t="e">
        <f t="shared" si="1"/>
        <v>#DIV/0!</v>
      </c>
      <c r="N13" s="50" t="e">
        <f t="shared" si="1"/>
        <v>#DIV/0!</v>
      </c>
      <c r="O13" s="50">
        <f t="shared" si="1"/>
        <v>809.50044548923609</v>
      </c>
    </row>
    <row r="14" spans="1:25" s="19" customFormat="1" x14ac:dyDescent="0.25">
      <c r="A14" s="113"/>
      <c r="B14" s="114"/>
      <c r="C14" s="115"/>
      <c r="D14" s="115"/>
      <c r="E14" s="115"/>
      <c r="F14" s="115"/>
      <c r="G14" s="96"/>
      <c r="H14" s="51">
        <f>SUM(H10:H12)</f>
        <v>0</v>
      </c>
      <c r="I14" s="51">
        <f>SUM(I10:I12)</f>
        <v>0</v>
      </c>
      <c r="J14" s="51">
        <f>SUM(J10:J12)</f>
        <v>0</v>
      </c>
      <c r="K14" s="51">
        <f>SUM(K10:K12)</f>
        <v>2348.0636704491262</v>
      </c>
      <c r="L14" s="52"/>
      <c r="M14" s="52"/>
      <c r="N14" s="52"/>
      <c r="O14" s="52"/>
      <c r="P14" s="51"/>
    </row>
    <row r="15" spans="1:25" s="19" customFormat="1" x14ac:dyDescent="0.25">
      <c r="B15" s="21"/>
      <c r="C15" s="22"/>
      <c r="D15" s="22"/>
      <c r="E15" s="22"/>
      <c r="F15" s="22"/>
      <c r="G15" s="22"/>
      <c r="H15" s="22"/>
      <c r="I15" s="22"/>
      <c r="J15" s="22"/>
      <c r="K15" s="23"/>
      <c r="L15" s="23"/>
      <c r="M15" s="23"/>
      <c r="N15" s="23"/>
    </row>
    <row r="16" spans="1:25" s="19" customFormat="1" ht="30.6" customHeight="1" x14ac:dyDescent="0.25">
      <c r="A16" s="24" t="s">
        <v>35</v>
      </c>
      <c r="B16" s="25" t="s">
        <v>15</v>
      </c>
      <c r="C16" s="349" t="s">
        <v>22</v>
      </c>
      <c r="D16" s="350"/>
      <c r="E16" s="350"/>
      <c r="F16" s="350"/>
      <c r="G16" s="351"/>
      <c r="H16" s="346" t="s">
        <v>37</v>
      </c>
      <c r="I16" s="347"/>
      <c r="J16" s="347"/>
      <c r="K16" s="348"/>
      <c r="L16" s="357" t="s">
        <v>23</v>
      </c>
      <c r="M16" s="357"/>
      <c r="N16" s="357"/>
      <c r="O16" s="357"/>
      <c r="P16" s="23"/>
      <c r="Q16" s="23"/>
    </row>
    <row r="17" spans="1:25" s="20" customFormat="1" x14ac:dyDescent="0.25">
      <c r="A17" s="41" t="s">
        <v>8</v>
      </c>
      <c r="B17" s="25"/>
      <c r="C17" s="126">
        <v>1991</v>
      </c>
      <c r="D17" s="126">
        <v>2000</v>
      </c>
      <c r="E17" s="126">
        <v>2005</v>
      </c>
      <c r="F17" s="126">
        <v>2010</v>
      </c>
      <c r="G17" s="127">
        <v>2013</v>
      </c>
      <c r="H17" s="86"/>
      <c r="I17" s="86"/>
      <c r="J17" s="86"/>
      <c r="K17" s="86">
        <v>2004</v>
      </c>
      <c r="L17" s="88"/>
      <c r="M17" s="88"/>
      <c r="N17" s="88"/>
      <c r="O17" s="88">
        <v>2004</v>
      </c>
      <c r="P17" s="42"/>
      <c r="Q17" s="42"/>
    </row>
    <row r="18" spans="1:25" s="19" customFormat="1" x14ac:dyDescent="0.25">
      <c r="A18" s="116" t="s">
        <v>3</v>
      </c>
      <c r="B18" s="25" t="s">
        <v>13</v>
      </c>
      <c r="C18" s="43">
        <v>36.617772906751497</v>
      </c>
      <c r="D18" s="43">
        <v>27.422468959668301</v>
      </c>
      <c r="E18" s="43">
        <v>23.9546098366121</v>
      </c>
      <c r="F18" s="43">
        <v>22.0716611783593</v>
      </c>
      <c r="G18" s="43">
        <v>27.414016973402902</v>
      </c>
      <c r="H18" s="43"/>
      <c r="I18" s="43"/>
      <c r="J18" s="128"/>
      <c r="K18" s="43">
        <v>55.5</v>
      </c>
      <c r="L18" s="60"/>
      <c r="M18" s="60"/>
      <c r="N18" s="60"/>
      <c r="O18" s="60">
        <f t="shared" ref="O18:O19" si="3">+O10/O$13</f>
        <v>0.45626214867308629</v>
      </c>
      <c r="P18" s="23"/>
      <c r="Q18" s="23"/>
    </row>
    <row r="19" spans="1:25" s="19" customFormat="1" x14ac:dyDescent="0.25">
      <c r="A19" s="117" t="s">
        <v>4</v>
      </c>
      <c r="B19" s="25" t="s">
        <v>13</v>
      </c>
      <c r="C19" s="43">
        <v>36.933055084300399</v>
      </c>
      <c r="D19" s="43">
        <v>38.8546300552972</v>
      </c>
      <c r="E19" s="43">
        <v>31.262476837203799</v>
      </c>
      <c r="F19" s="43">
        <v>28.2083793226121</v>
      </c>
      <c r="G19" s="43">
        <v>21.747246921434801</v>
      </c>
      <c r="H19" s="43"/>
      <c r="I19" s="43"/>
      <c r="J19" s="128"/>
      <c r="K19" s="43">
        <v>17.899999618530298</v>
      </c>
      <c r="L19" s="60"/>
      <c r="M19" s="60"/>
      <c r="N19" s="60"/>
      <c r="O19" s="60">
        <f t="shared" si="3"/>
        <v>1.7532727055264758</v>
      </c>
      <c r="P19" s="23"/>
      <c r="Q19" s="23"/>
    </row>
    <row r="20" spans="1:25" s="19" customFormat="1" x14ac:dyDescent="0.25">
      <c r="A20" s="46" t="s">
        <v>5</v>
      </c>
      <c r="B20" s="25" t="s">
        <v>13</v>
      </c>
      <c r="C20" s="43">
        <v>26.449172008948</v>
      </c>
      <c r="D20" s="43">
        <v>33.7229009850344</v>
      </c>
      <c r="E20" s="43">
        <v>44.782913326184001</v>
      </c>
      <c r="F20" s="43">
        <v>49.719959499028498</v>
      </c>
      <c r="G20" s="43">
        <v>50.838736105162099</v>
      </c>
      <c r="H20" s="43"/>
      <c r="I20" s="43"/>
      <c r="J20" s="43"/>
      <c r="K20" s="43">
        <v>26.200000762939499</v>
      </c>
      <c r="L20" s="60"/>
      <c r="M20" s="60"/>
      <c r="N20" s="60"/>
      <c r="O20" s="60">
        <f>+O12/O$13</f>
        <v>1.6524377377034418</v>
      </c>
      <c r="P20" s="23"/>
      <c r="Q20" s="23"/>
    </row>
    <row r="21" spans="1:25" s="68" customFormat="1" x14ac:dyDescent="0.25">
      <c r="A21" s="47" t="s">
        <v>14</v>
      </c>
      <c r="B21" s="64"/>
      <c r="C21" s="61">
        <f t="shared" ref="C21:K21" si="4">SUM(C18:C20)</f>
        <v>99.999999999999901</v>
      </c>
      <c r="D21" s="61">
        <f t="shared" si="4"/>
        <v>99.999999999999901</v>
      </c>
      <c r="E21" s="61">
        <f t="shared" si="4"/>
        <v>99.999999999999901</v>
      </c>
      <c r="F21" s="61">
        <f t="shared" si="4"/>
        <v>99.999999999999886</v>
      </c>
      <c r="G21" s="61">
        <f t="shared" si="4"/>
        <v>99.999999999999801</v>
      </c>
      <c r="H21" s="65">
        <f t="shared" si="4"/>
        <v>0</v>
      </c>
      <c r="I21" s="65">
        <f t="shared" si="4"/>
        <v>0</v>
      </c>
      <c r="J21" s="65">
        <f t="shared" si="4"/>
        <v>0</v>
      </c>
      <c r="K21" s="65">
        <f t="shared" si="4"/>
        <v>99.600000381469798</v>
      </c>
      <c r="L21" s="66" t="e">
        <f>+L13/L$13</f>
        <v>#DIV/0!</v>
      </c>
      <c r="M21" s="66" t="e">
        <f>+M13/M$13</f>
        <v>#DIV/0!</v>
      </c>
      <c r="N21" s="66" t="e">
        <f>+N13/N$13</f>
        <v>#DIV/0!</v>
      </c>
      <c r="O21" s="66">
        <f>+O13/O$13</f>
        <v>1</v>
      </c>
      <c r="P21" s="67"/>
      <c r="Q21" s="67"/>
    </row>
    <row r="22" spans="1:25" s="19" customFormat="1" x14ac:dyDescent="0.25">
      <c r="A22" s="102" t="s">
        <v>38</v>
      </c>
      <c r="B22" s="101"/>
      <c r="C22" s="43">
        <v>24.375215818157301</v>
      </c>
      <c r="D22" s="43">
        <v>33.656996073129697</v>
      </c>
      <c r="E22" s="43">
        <v>23.723869557434</v>
      </c>
      <c r="F22" s="43">
        <v>14.8850318552911</v>
      </c>
      <c r="G22" s="43">
        <v>11.1867478678578</v>
      </c>
      <c r="H22" s="55"/>
      <c r="I22" s="55"/>
      <c r="J22" s="55"/>
      <c r="K22" s="55"/>
      <c r="L22" s="55">
        <f>SUM(L18:L20)</f>
        <v>0</v>
      </c>
      <c r="M22" s="55">
        <f>SUM(M18:M20)</f>
        <v>0</v>
      </c>
      <c r="N22" s="55">
        <f>SUM(N18:N20)</f>
        <v>0</v>
      </c>
      <c r="O22" s="55">
        <f>SUM(O18:O20)</f>
        <v>3.8619725919030041</v>
      </c>
      <c r="P22" s="22"/>
      <c r="Q22" s="22"/>
    </row>
    <row r="23" spans="1:25" s="19" customFormat="1" x14ac:dyDescent="0.25">
      <c r="A23" s="54" t="s">
        <v>7</v>
      </c>
      <c r="B23" s="53"/>
      <c r="H23" s="56"/>
      <c r="I23" s="56"/>
      <c r="J23" s="56"/>
      <c r="K23" s="56"/>
      <c r="L23" s="56"/>
      <c r="M23" s="56"/>
      <c r="N23" s="56"/>
      <c r="O23" s="56"/>
      <c r="P23" s="56"/>
      <c r="Q23" s="56"/>
      <c r="R23" s="56"/>
      <c r="S23" s="56"/>
      <c r="T23" s="28"/>
      <c r="U23" s="23"/>
      <c r="V23" s="23"/>
      <c r="W23" s="23"/>
      <c r="X23" s="23"/>
      <c r="Y23" s="23"/>
    </row>
    <row r="24" spans="1:25" s="19" customFormat="1" x14ac:dyDescent="0.25">
      <c r="A24" s="29" t="s">
        <v>7</v>
      </c>
      <c r="B24" s="25"/>
      <c r="C24" s="57"/>
      <c r="D24" s="58"/>
      <c r="E24" s="58"/>
      <c r="F24" s="59" t="s">
        <v>9</v>
      </c>
      <c r="G24" s="62"/>
      <c r="H24" s="62"/>
      <c r="I24" s="62"/>
      <c r="J24" s="99">
        <v>3</v>
      </c>
      <c r="L24" s="22"/>
      <c r="M24" s="22"/>
      <c r="N24" s="22"/>
      <c r="O24" s="22"/>
      <c r="P24" s="22"/>
      <c r="Q24" s="22"/>
      <c r="R24" s="22"/>
      <c r="S24" s="23"/>
      <c r="T24" s="23"/>
      <c r="U24" s="23"/>
      <c r="V24" s="23"/>
      <c r="W24" s="23"/>
    </row>
    <row r="25" spans="1:25" s="19" customFormat="1" ht="14.4" x14ac:dyDescent="0.25">
      <c r="A25" s="24" t="s">
        <v>36</v>
      </c>
      <c r="B25" s="25"/>
      <c r="C25" s="358" t="s">
        <v>25</v>
      </c>
      <c r="D25" s="359"/>
      <c r="E25" s="359"/>
      <c r="F25" s="360"/>
      <c r="G25" s="343" t="s">
        <v>10</v>
      </c>
      <c r="H25" s="344"/>
      <c r="I25" s="344"/>
      <c r="J25" s="345"/>
      <c r="K25" s="30"/>
      <c r="L25" s="30"/>
      <c r="M25" s="22"/>
      <c r="N25" s="22"/>
      <c r="O25" s="22"/>
      <c r="P25" s="22"/>
      <c r="Q25" s="22"/>
      <c r="R25" s="22"/>
      <c r="S25" s="23"/>
      <c r="T25" s="23"/>
      <c r="U25" s="23"/>
    </row>
    <row r="26" spans="1:25" s="19" customFormat="1" ht="24" x14ac:dyDescent="0.25">
      <c r="A26" s="31" t="s">
        <v>11</v>
      </c>
      <c r="B26" s="25"/>
      <c r="C26" s="89"/>
      <c r="D26" s="89"/>
      <c r="E26" s="89"/>
      <c r="F26" s="121"/>
      <c r="G26" s="63"/>
      <c r="H26" s="63"/>
      <c r="I26" s="63"/>
      <c r="J26" s="63"/>
      <c r="K26" s="32"/>
      <c r="L26" s="32"/>
      <c r="M26" s="22"/>
      <c r="N26" s="22"/>
      <c r="O26" s="22"/>
      <c r="P26" s="22"/>
      <c r="Q26" s="22"/>
      <c r="R26" s="22"/>
      <c r="S26" s="23"/>
      <c r="T26" s="23"/>
      <c r="U26" s="23"/>
    </row>
    <row r="27" spans="1:25" s="19" customFormat="1" x14ac:dyDescent="0.25">
      <c r="A27" s="44" t="s">
        <v>3</v>
      </c>
      <c r="B27" s="25"/>
      <c r="C27" s="26"/>
      <c r="D27" s="26"/>
      <c r="E27" s="26" t="e">
        <f>(+N10/N10)*100</f>
        <v>#DIV/0!</v>
      </c>
      <c r="F27" s="26" t="e">
        <f>(+O10/$N10)*100</f>
        <v>#DIV/0!</v>
      </c>
      <c r="G27" s="33"/>
      <c r="H27" s="33"/>
      <c r="I27" s="33"/>
      <c r="J27" s="33" t="e">
        <f>EXP(LN(O10/N10)/J$24)-1</f>
        <v>#DIV/0!</v>
      </c>
      <c r="K27" s="22"/>
      <c r="L27" s="22"/>
      <c r="M27" s="22"/>
      <c r="N27" s="22"/>
      <c r="O27" s="22"/>
      <c r="P27" s="22"/>
      <c r="Q27" s="22"/>
      <c r="R27" s="22"/>
      <c r="S27" s="23"/>
      <c r="T27" s="23"/>
      <c r="U27" s="23"/>
    </row>
    <row r="28" spans="1:25" s="19" customFormat="1" x14ac:dyDescent="0.25">
      <c r="A28" s="45" t="s">
        <v>4</v>
      </c>
      <c r="B28" s="25"/>
      <c r="C28" s="26"/>
      <c r="D28" s="26"/>
      <c r="E28" s="26" t="e">
        <f>(+N11/N11)*100</f>
        <v>#DIV/0!</v>
      </c>
      <c r="F28" s="26" t="e">
        <f>(+O11/$N11)*100</f>
        <v>#DIV/0!</v>
      </c>
      <c r="G28" s="33"/>
      <c r="H28" s="33"/>
      <c r="I28" s="33"/>
      <c r="J28" s="33" t="e">
        <f>EXP(LN(O11/N11)/J$24)-1</f>
        <v>#DIV/0!</v>
      </c>
      <c r="K28" s="22"/>
      <c r="L28" s="22"/>
      <c r="M28" s="22"/>
      <c r="N28" s="22"/>
      <c r="O28" s="22"/>
      <c r="P28" s="22"/>
      <c r="Q28" s="22"/>
      <c r="R28" s="22"/>
      <c r="S28" s="23"/>
      <c r="T28" s="23"/>
      <c r="U28" s="23"/>
    </row>
    <row r="29" spans="1:25" s="19" customFormat="1" x14ac:dyDescent="0.25">
      <c r="A29" s="27" t="s">
        <v>5</v>
      </c>
      <c r="B29" s="25"/>
      <c r="C29" s="26"/>
      <c r="D29" s="26"/>
      <c r="E29" s="26" t="e">
        <f>(+N12/N12)*100</f>
        <v>#DIV/0!</v>
      </c>
      <c r="F29" s="26" t="e">
        <f>(+O12/$N12)*100</f>
        <v>#DIV/0!</v>
      </c>
      <c r="G29" s="33"/>
      <c r="H29" s="33"/>
      <c r="I29" s="33"/>
      <c r="J29" s="33" t="e">
        <f>EXP(LN(O12/N12)/J$24)-1</f>
        <v>#DIV/0!</v>
      </c>
      <c r="K29" s="22"/>
      <c r="L29" s="22"/>
      <c r="M29" s="22"/>
      <c r="N29" s="22"/>
      <c r="O29" s="22"/>
      <c r="P29" s="22"/>
      <c r="Q29" s="22"/>
      <c r="R29" s="22"/>
      <c r="S29" s="23"/>
      <c r="T29" s="23"/>
      <c r="U29" s="23"/>
    </row>
    <row r="30" spans="1:25" s="68" customFormat="1" x14ac:dyDescent="0.25">
      <c r="A30" s="34" t="s">
        <v>6</v>
      </c>
      <c r="B30" s="64"/>
      <c r="C30" s="65"/>
      <c r="D30" s="65"/>
      <c r="E30" s="65" t="e">
        <f>(+N13/N13)*100</f>
        <v>#DIV/0!</v>
      </c>
      <c r="F30" s="65" t="e">
        <f>(+O13/$N13)*100</f>
        <v>#DIV/0!</v>
      </c>
      <c r="G30" s="69"/>
      <c r="H30" s="69"/>
      <c r="I30" s="69"/>
      <c r="J30" s="69" t="e">
        <f>EXP(LN(O13/N13)/J$24)-1</f>
        <v>#DIV/0!</v>
      </c>
      <c r="K30" s="70"/>
      <c r="L30" s="70"/>
      <c r="M30" s="70"/>
      <c r="N30" s="70"/>
      <c r="O30" s="70"/>
      <c r="P30" s="70"/>
      <c r="Q30" s="70"/>
      <c r="R30" s="70"/>
      <c r="S30" s="67"/>
      <c r="T30" s="67"/>
      <c r="U30" s="67"/>
    </row>
    <row r="31" spans="1:25" s="19" customFormat="1" x14ac:dyDescent="0.25">
      <c r="B31" s="21"/>
      <c r="C31" s="35"/>
      <c r="D31" s="22"/>
      <c r="E31" s="22"/>
      <c r="F31" s="22"/>
      <c r="G31" s="22"/>
      <c r="H31" s="100">
        <f>SUM(H27:H30)</f>
        <v>0</v>
      </c>
      <c r="I31" s="100">
        <f>SUM(I27:I30)</f>
        <v>0</v>
      </c>
      <c r="J31" s="100" t="e">
        <f>SUM(J27:J30)</f>
        <v>#DIV/0!</v>
      </c>
      <c r="K31" s="22"/>
      <c r="L31" s="22"/>
      <c r="M31" s="22"/>
      <c r="N31" s="22"/>
      <c r="O31" s="22"/>
      <c r="P31" s="22"/>
      <c r="Q31" s="22"/>
      <c r="R31" s="22"/>
      <c r="S31" s="22"/>
      <c r="T31" s="22"/>
      <c r="U31" s="23"/>
      <c r="V31" s="23"/>
      <c r="W31" s="23"/>
      <c r="X31" s="23"/>
      <c r="Y31" s="23"/>
    </row>
    <row r="33" spans="7:7" x14ac:dyDescent="0.25">
      <c r="G33" s="3">
        <v>1991</v>
      </c>
    </row>
    <row r="34" spans="7:7" x14ac:dyDescent="0.25">
      <c r="G34" s="3">
        <f>+G33+1</f>
        <v>1992</v>
      </c>
    </row>
    <row r="35" spans="7:7" x14ac:dyDescent="0.25">
      <c r="G35" s="3">
        <f t="shared" ref="G35:G55" si="5">+G34+1</f>
        <v>1993</v>
      </c>
    </row>
    <row r="36" spans="7:7" x14ac:dyDescent="0.25">
      <c r="G36" s="3">
        <f t="shared" si="5"/>
        <v>1994</v>
      </c>
    </row>
    <row r="37" spans="7:7" x14ac:dyDescent="0.25">
      <c r="G37" s="3">
        <f t="shared" si="5"/>
        <v>1995</v>
      </c>
    </row>
    <row r="38" spans="7:7" x14ac:dyDescent="0.25">
      <c r="G38" s="3">
        <f t="shared" si="5"/>
        <v>1996</v>
      </c>
    </row>
    <row r="39" spans="7:7" x14ac:dyDescent="0.25">
      <c r="G39" s="3">
        <f t="shared" si="5"/>
        <v>1997</v>
      </c>
    </row>
    <row r="40" spans="7:7" x14ac:dyDescent="0.25">
      <c r="G40" s="3">
        <f t="shared" si="5"/>
        <v>1998</v>
      </c>
    </row>
    <row r="41" spans="7:7" x14ac:dyDescent="0.25">
      <c r="G41" s="3">
        <f t="shared" si="5"/>
        <v>1999</v>
      </c>
    </row>
    <row r="42" spans="7:7" x14ac:dyDescent="0.25">
      <c r="G42" s="3">
        <f t="shared" si="5"/>
        <v>2000</v>
      </c>
    </row>
    <row r="43" spans="7:7" x14ac:dyDescent="0.25">
      <c r="G43" s="3">
        <f t="shared" si="5"/>
        <v>2001</v>
      </c>
    </row>
    <row r="44" spans="7:7" x14ac:dyDescent="0.25">
      <c r="G44" s="3">
        <f t="shared" si="5"/>
        <v>2002</v>
      </c>
    </row>
    <row r="45" spans="7:7" x14ac:dyDescent="0.25">
      <c r="G45" s="3">
        <f t="shared" si="5"/>
        <v>2003</v>
      </c>
    </row>
    <row r="46" spans="7:7" x14ac:dyDescent="0.25">
      <c r="G46" s="3">
        <f t="shared" si="5"/>
        <v>2004</v>
      </c>
    </row>
    <row r="47" spans="7:7" x14ac:dyDescent="0.25">
      <c r="G47" s="3">
        <f t="shared" si="5"/>
        <v>2005</v>
      </c>
    </row>
    <row r="48" spans="7:7" x14ac:dyDescent="0.25">
      <c r="G48" s="3">
        <f t="shared" si="5"/>
        <v>2006</v>
      </c>
    </row>
    <row r="49" spans="7:7" x14ac:dyDescent="0.25">
      <c r="G49" s="3">
        <f t="shared" si="5"/>
        <v>2007</v>
      </c>
    </row>
    <row r="50" spans="7:7" x14ac:dyDescent="0.25">
      <c r="G50" s="3">
        <f t="shared" si="5"/>
        <v>2008</v>
      </c>
    </row>
    <row r="51" spans="7:7" x14ac:dyDescent="0.25">
      <c r="G51" s="3">
        <f t="shared" si="5"/>
        <v>2009</v>
      </c>
    </row>
    <row r="52" spans="7:7" x14ac:dyDescent="0.25">
      <c r="G52" s="3">
        <f t="shared" si="5"/>
        <v>2010</v>
      </c>
    </row>
    <row r="53" spans="7:7" x14ac:dyDescent="0.25">
      <c r="G53" s="3">
        <f t="shared" si="5"/>
        <v>2011</v>
      </c>
    </row>
    <row r="54" spans="7:7" x14ac:dyDescent="0.25">
      <c r="G54" s="3">
        <f t="shared" si="5"/>
        <v>2012</v>
      </c>
    </row>
    <row r="55" spans="7:7" x14ac:dyDescent="0.25">
      <c r="G55" s="3">
        <f t="shared" si="5"/>
        <v>2013</v>
      </c>
    </row>
  </sheetData>
  <autoFilter ref="A9:AE30"/>
  <mergeCells count="16">
    <mergeCell ref="U2:Y2"/>
    <mergeCell ref="C6:H6"/>
    <mergeCell ref="U6:Y6"/>
    <mergeCell ref="G7:G8"/>
    <mergeCell ref="A7:A8"/>
    <mergeCell ref="B7:B8"/>
    <mergeCell ref="J2:O2"/>
    <mergeCell ref="Q2:T2"/>
    <mergeCell ref="G25:J25"/>
    <mergeCell ref="H7:K7"/>
    <mergeCell ref="C16:G16"/>
    <mergeCell ref="C7:F7"/>
    <mergeCell ref="L7:O7"/>
    <mergeCell ref="H16:K16"/>
    <mergeCell ref="L16:O16"/>
    <mergeCell ref="C25:F25"/>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6"/>
  <sheetViews>
    <sheetView showGridLines="0" workbookViewId="0">
      <selection activeCell="A11" sqref="A11"/>
    </sheetView>
  </sheetViews>
  <sheetFormatPr defaultRowHeight="12" x14ac:dyDescent="0.25"/>
  <cols>
    <col min="2" max="2" width="29.5703125" customWidth="1"/>
    <col min="3" max="6" width="14.140625" customWidth="1"/>
  </cols>
  <sheetData>
    <row r="1" spans="1:11" ht="14.4" x14ac:dyDescent="0.25">
      <c r="A1" s="72" t="s">
        <v>40</v>
      </c>
    </row>
    <row r="2" spans="1:11" x14ac:dyDescent="0.25">
      <c r="A2" s="342" t="s">
        <v>146</v>
      </c>
    </row>
    <row r="3" spans="1:11" x14ac:dyDescent="0.25">
      <c r="A3" s="367" t="s">
        <v>17</v>
      </c>
      <c r="C3" s="367"/>
      <c r="D3" s="367" t="s">
        <v>18</v>
      </c>
      <c r="E3" s="367" t="s">
        <v>19</v>
      </c>
      <c r="F3" s="367"/>
    </row>
    <row r="4" spans="1:11" x14ac:dyDescent="0.25">
      <c r="A4" s="368"/>
      <c r="B4" s="39"/>
      <c r="C4" s="368"/>
      <c r="D4" s="368"/>
      <c r="E4" s="368"/>
      <c r="F4" s="368"/>
    </row>
    <row r="5" spans="1:11" ht="36" x14ac:dyDescent="0.25">
      <c r="A5" s="73" t="s">
        <v>20</v>
      </c>
      <c r="B5" s="74" t="s">
        <v>2</v>
      </c>
      <c r="C5" s="75" t="s">
        <v>41</v>
      </c>
      <c r="D5" s="75" t="s">
        <v>42</v>
      </c>
      <c r="E5" s="75" t="s">
        <v>26</v>
      </c>
      <c r="F5" s="75" t="str">
        <f>+D5</f>
        <v>Relative productivity 2004</v>
      </c>
      <c r="H5" s="73"/>
      <c r="I5" s="158" t="s">
        <v>3</v>
      </c>
      <c r="J5" s="158" t="s">
        <v>5</v>
      </c>
      <c r="K5" s="73" t="s">
        <v>4</v>
      </c>
    </row>
    <row r="6" spans="1:11" x14ac:dyDescent="0.25">
      <c r="A6" s="76">
        <v>1</v>
      </c>
      <c r="B6" s="77" t="s">
        <v>3</v>
      </c>
      <c r="C6" s="103">
        <f>(VLOOKUP($B6,'GVA-productivity1'!$A$18:$O$20,11,FALSE)/100)</f>
        <v>0.55500000000000005</v>
      </c>
      <c r="D6" s="78">
        <f>VLOOKUP($B6,'GVA-productivity1'!$A$18:$O$20,15,FALSE)</f>
        <v>0.45626214867308629</v>
      </c>
      <c r="E6" s="103">
        <f>+C6</f>
        <v>0.55500000000000005</v>
      </c>
      <c r="F6" s="78">
        <f>+D6</f>
        <v>0.45626214867308629</v>
      </c>
      <c r="H6" s="159">
        <v>0</v>
      </c>
      <c r="I6" s="160">
        <v>0</v>
      </c>
      <c r="J6" s="160"/>
      <c r="K6" s="160"/>
    </row>
    <row r="7" spans="1:11" x14ac:dyDescent="0.25">
      <c r="A7" s="76">
        <v>3</v>
      </c>
      <c r="B7" s="79" t="s">
        <v>5</v>
      </c>
      <c r="C7" s="103">
        <f>(VLOOKUP($B7,'GVA-productivity1'!$A$18:$O$20,11,FALSE)/100)</f>
        <v>0.26200000762939502</v>
      </c>
      <c r="D7" s="78">
        <f>VLOOKUP($B7,'GVA-productivity1'!$A$18:$O$20,15,FALSE)</f>
        <v>1.6524377377034418</v>
      </c>
      <c r="E7" s="103">
        <f>+E6+C7</f>
        <v>0.81700000762939506</v>
      </c>
      <c r="F7" s="78">
        <f>+D7</f>
        <v>1.6524377377034418</v>
      </c>
      <c r="H7" s="159">
        <v>0</v>
      </c>
      <c r="I7" s="161">
        <f>+$F$6</f>
        <v>0.45626214867308629</v>
      </c>
      <c r="J7" s="160"/>
      <c r="K7" s="160"/>
    </row>
    <row r="8" spans="1:11" x14ac:dyDescent="0.25">
      <c r="A8" s="76">
        <v>2</v>
      </c>
      <c r="B8" s="77" t="s">
        <v>4</v>
      </c>
      <c r="C8" s="103">
        <f>(VLOOKUP($B8,'GVA-productivity1'!$A$18:$O$20,11,FALSE)/100)</f>
        <v>0.17899999618530299</v>
      </c>
      <c r="D8" s="78">
        <f>VLOOKUP($B8,'GVA-productivity1'!$A$18:$O$20,15,FALSE)</f>
        <v>1.7532727055264758</v>
      </c>
      <c r="E8" s="103">
        <f>+E7+C8</f>
        <v>0.99600000381469811</v>
      </c>
      <c r="F8" s="78">
        <f>+D8</f>
        <v>1.7532727055264758</v>
      </c>
      <c r="H8" s="159">
        <f>AVERAGE(H7,H9)</f>
        <v>27.750000000000004</v>
      </c>
      <c r="I8" s="161">
        <f>+$F$6</f>
        <v>0.45626214867308629</v>
      </c>
      <c r="J8" s="160"/>
      <c r="K8" s="160"/>
    </row>
    <row r="9" spans="1:11" x14ac:dyDescent="0.25">
      <c r="B9" s="80" t="s">
        <v>21</v>
      </c>
      <c r="C9" s="84">
        <f>SUM(C6:C8)</f>
        <v>0.99600000381469811</v>
      </c>
      <c r="D9" s="81">
        <f>SUM(D6:D8)</f>
        <v>3.8619725919030041</v>
      </c>
      <c r="E9" s="82"/>
      <c r="F9" s="82"/>
      <c r="H9" s="159">
        <f>+$E$6*100</f>
        <v>55.500000000000007</v>
      </c>
      <c r="I9" s="161">
        <f>+$F$6</f>
        <v>0.45626214867308629</v>
      </c>
      <c r="J9" s="160">
        <v>0</v>
      </c>
      <c r="K9" s="162"/>
    </row>
    <row r="10" spans="1:11" x14ac:dyDescent="0.25">
      <c r="H10" s="159">
        <f>+$E$6*100</f>
        <v>55.500000000000007</v>
      </c>
      <c r="I10" s="160">
        <v>0</v>
      </c>
      <c r="J10" s="163">
        <f>+$F$7</f>
        <v>1.6524377377034418</v>
      </c>
      <c r="K10" s="162"/>
    </row>
    <row r="11" spans="1:11" x14ac:dyDescent="0.25">
      <c r="A11" s="104"/>
      <c r="B11" s="83"/>
      <c r="H11" s="159">
        <f>AVERAGE(H10,H12)</f>
        <v>68.600000381469755</v>
      </c>
      <c r="I11" s="160"/>
      <c r="J11" s="163">
        <f>+$F$7</f>
        <v>1.6524377377034418</v>
      </c>
      <c r="K11" s="160"/>
    </row>
    <row r="12" spans="1:11" x14ac:dyDescent="0.25">
      <c r="H12" s="159">
        <f>+$E$7*100</f>
        <v>81.70000076293951</v>
      </c>
      <c r="I12" s="160"/>
      <c r="J12" s="163">
        <f>+$F$7</f>
        <v>1.6524377377034418</v>
      </c>
      <c r="K12" s="160">
        <v>0</v>
      </c>
    </row>
    <row r="13" spans="1:11" x14ac:dyDescent="0.25">
      <c r="H13" s="159">
        <f>+$E$7*100</f>
        <v>81.70000076293951</v>
      </c>
      <c r="I13" s="160"/>
      <c r="J13" s="160">
        <v>0</v>
      </c>
      <c r="K13" s="163">
        <f>+$F$8</f>
        <v>1.7532727055264758</v>
      </c>
    </row>
    <row r="14" spans="1:11" x14ac:dyDescent="0.25">
      <c r="H14" s="159">
        <f>AVERAGE(H13,H15)</f>
        <v>90.650000572204661</v>
      </c>
      <c r="I14" s="160"/>
      <c r="J14" s="160"/>
      <c r="K14" s="163">
        <f>+$F$8</f>
        <v>1.7532727055264758</v>
      </c>
    </row>
    <row r="15" spans="1:11" x14ac:dyDescent="0.25">
      <c r="H15" s="164">
        <f>+$E$8*100</f>
        <v>99.600000381469812</v>
      </c>
      <c r="I15" s="165"/>
      <c r="J15" s="165"/>
      <c r="K15" s="166">
        <f>+$F$8</f>
        <v>1.7532727055264758</v>
      </c>
    </row>
    <row r="16" spans="1:11" x14ac:dyDescent="0.25">
      <c r="H16" s="159">
        <f>+$E$8*100</f>
        <v>99.600000381469812</v>
      </c>
      <c r="I16" s="160"/>
      <c r="J16" s="160"/>
      <c r="K16" s="160">
        <v>0</v>
      </c>
    </row>
  </sheetData>
  <sortState ref="A6:F8">
    <sortCondition ref="D6:D8"/>
  </sortState>
  <mergeCells count="5">
    <mergeCell ref="A3:A4"/>
    <mergeCell ref="C3:C4"/>
    <mergeCell ref="D3:D4"/>
    <mergeCell ref="E3:E4"/>
    <mergeCell ref="F3:F4"/>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104"/>
  <sheetViews>
    <sheetView showGridLines="0" workbookViewId="0"/>
  </sheetViews>
  <sheetFormatPr defaultRowHeight="12" x14ac:dyDescent="0.25"/>
  <cols>
    <col min="1" max="1" width="10.42578125" style="172" customWidth="1"/>
    <col min="2" max="2" width="39" style="172" customWidth="1"/>
    <col min="3" max="3" width="4" style="172" customWidth="1"/>
    <col min="4" max="4" width="10.85546875" style="172" customWidth="1"/>
    <col min="5" max="5" width="10.85546875" style="173" customWidth="1"/>
    <col min="6" max="6" width="10.85546875" style="172" customWidth="1"/>
    <col min="7" max="9" width="11.5703125" style="172" bestFit="1" customWidth="1"/>
    <col min="10" max="11" width="8.5703125" style="172" customWidth="1"/>
    <col min="12" max="12" width="8.5703125" style="174" customWidth="1"/>
    <col min="13" max="15" width="8.5703125" style="172" customWidth="1"/>
    <col min="16" max="16384" width="9.140625" style="172"/>
  </cols>
  <sheetData>
    <row r="1" spans="1:15" ht="14.4" x14ac:dyDescent="0.25">
      <c r="A1" s="170" t="s">
        <v>65</v>
      </c>
      <c r="B1" s="171"/>
      <c r="C1" s="171"/>
    </row>
    <row r="2" spans="1:15" s="173" customFormat="1" x14ac:dyDescent="0.25">
      <c r="A2" s="173" t="s">
        <v>66</v>
      </c>
      <c r="B2" s="175" t="s">
        <v>67</v>
      </c>
      <c r="C2" s="175"/>
      <c r="L2" s="174"/>
    </row>
    <row r="3" spans="1:15" s="173" customFormat="1" x14ac:dyDescent="0.25">
      <c r="B3" s="175" t="s">
        <v>68</v>
      </c>
      <c r="C3" s="175"/>
      <c r="L3" s="174"/>
    </row>
    <row r="4" spans="1:15" s="178" customFormat="1" x14ac:dyDescent="0.25">
      <c r="A4" s="176" t="s">
        <v>69</v>
      </c>
      <c r="B4" s="177" t="s">
        <v>70</v>
      </c>
      <c r="C4" s="176"/>
      <c r="L4" s="179"/>
    </row>
    <row r="5" spans="1:15" s="178" customFormat="1" x14ac:dyDescent="0.25">
      <c r="A5" s="180" t="s">
        <v>71</v>
      </c>
      <c r="B5" s="176" t="s">
        <v>72</v>
      </c>
      <c r="C5" s="176"/>
      <c r="L5" s="179"/>
    </row>
    <row r="6" spans="1:15" s="178" customFormat="1" ht="12" customHeight="1" x14ac:dyDescent="0.25">
      <c r="A6" s="180" t="s">
        <v>73</v>
      </c>
      <c r="B6" s="181" t="s">
        <v>74</v>
      </c>
      <c r="C6" s="182"/>
      <c r="L6" s="179"/>
    </row>
    <row r="7" spans="1:15" s="178" customFormat="1" ht="12" customHeight="1" x14ac:dyDescent="0.25">
      <c r="A7" s="180"/>
      <c r="B7" s="183" t="s">
        <v>75</v>
      </c>
      <c r="C7" s="184" t="s">
        <v>76</v>
      </c>
      <c r="L7" s="179"/>
    </row>
    <row r="8" spans="1:15" s="178" customFormat="1" ht="12" customHeight="1" x14ac:dyDescent="0.25">
      <c r="A8" s="180"/>
      <c r="B8" s="183" t="s">
        <v>77</v>
      </c>
      <c r="C8" s="184" t="s">
        <v>78</v>
      </c>
      <c r="L8" s="179"/>
    </row>
    <row r="9" spans="1:15" s="178" customFormat="1" ht="11.4" customHeight="1" x14ac:dyDescent="0.25">
      <c r="A9" s="180" t="s">
        <v>79</v>
      </c>
      <c r="B9" s="185" t="s">
        <v>80</v>
      </c>
      <c r="C9" s="182"/>
      <c r="L9" s="179"/>
    </row>
    <row r="10" spans="1:15" s="178" customFormat="1" x14ac:dyDescent="0.25">
      <c r="A10" s="186">
        <v>2</v>
      </c>
      <c r="B10" s="177" t="s">
        <v>81</v>
      </c>
      <c r="C10" s="176"/>
      <c r="L10" s="179"/>
    </row>
    <row r="11" spans="1:15" s="178" customFormat="1" x14ac:dyDescent="0.25">
      <c r="A11" s="180" t="s">
        <v>71</v>
      </c>
      <c r="B11" s="176" t="s">
        <v>82</v>
      </c>
      <c r="C11" s="176"/>
      <c r="L11" s="179"/>
    </row>
    <row r="12" spans="1:15" s="178" customFormat="1" x14ac:dyDescent="0.25">
      <c r="A12" s="180" t="s">
        <v>73</v>
      </c>
      <c r="B12" s="176" t="s">
        <v>83</v>
      </c>
      <c r="C12" s="176"/>
      <c r="L12" s="179"/>
    </row>
    <row r="13" spans="1:15" s="178" customFormat="1" x14ac:dyDescent="0.25">
      <c r="A13" s="180" t="s">
        <v>79</v>
      </c>
      <c r="B13" s="185" t="s">
        <v>84</v>
      </c>
      <c r="C13" s="176"/>
      <c r="L13" s="179"/>
    </row>
    <row r="14" spans="1:15" s="188" customFormat="1" ht="14.4" customHeight="1" x14ac:dyDescent="0.25">
      <c r="A14" s="383" t="s">
        <v>85</v>
      </c>
      <c r="B14" s="384"/>
      <c r="C14" s="187"/>
      <c r="D14" s="409" t="s">
        <v>86</v>
      </c>
      <c r="E14" s="410"/>
      <c r="F14" s="410"/>
      <c r="G14" s="410"/>
      <c r="H14" s="410"/>
      <c r="I14" s="411"/>
      <c r="J14" s="412" t="s">
        <v>87</v>
      </c>
      <c r="K14" s="413"/>
      <c r="L14" s="413"/>
      <c r="M14" s="413"/>
      <c r="N14" s="413"/>
      <c r="O14" s="414"/>
    </row>
    <row r="15" spans="1:15" ht="15.6" customHeight="1" x14ac:dyDescent="0.25">
      <c r="A15" s="374"/>
      <c r="B15" s="375"/>
      <c r="C15" s="189"/>
      <c r="D15" s="406" t="s">
        <v>88</v>
      </c>
      <c r="E15" s="407"/>
      <c r="F15" s="407"/>
      <c r="G15" s="407"/>
      <c r="H15" s="407"/>
      <c r="I15" s="408"/>
      <c r="J15" s="399" t="s">
        <v>89</v>
      </c>
      <c r="K15" s="400"/>
      <c r="L15" s="400"/>
      <c r="M15" s="400"/>
      <c r="N15" s="400"/>
      <c r="O15" s="401"/>
    </row>
    <row r="16" spans="1:15" s="193" customFormat="1" x14ac:dyDescent="0.25">
      <c r="A16" s="377"/>
      <c r="B16" s="378"/>
      <c r="C16" s="190"/>
      <c r="D16" s="191">
        <v>1975</v>
      </c>
      <c r="E16" s="191">
        <v>1991</v>
      </c>
      <c r="F16" s="191">
        <v>2000</v>
      </c>
      <c r="G16" s="191">
        <v>2005</v>
      </c>
      <c r="H16" s="191">
        <v>2010</v>
      </c>
      <c r="I16" s="191">
        <v>2013</v>
      </c>
      <c r="J16" s="192">
        <v>1975</v>
      </c>
      <c r="K16" s="192">
        <v>1991</v>
      </c>
      <c r="L16" s="192">
        <v>2000</v>
      </c>
      <c r="M16" s="192">
        <v>2005</v>
      </c>
      <c r="N16" s="192">
        <v>2010</v>
      </c>
      <c r="O16" s="192">
        <v>2013</v>
      </c>
    </row>
    <row r="17" spans="1:15" x14ac:dyDescent="0.25">
      <c r="A17" s="386" t="s">
        <v>3</v>
      </c>
      <c r="B17" s="382"/>
      <c r="C17" s="76">
        <v>1</v>
      </c>
      <c r="D17" s="194"/>
      <c r="E17" s="195">
        <v>927626.88945041294</v>
      </c>
      <c r="F17" s="195">
        <v>216207.10415412398</v>
      </c>
      <c r="G17" s="195">
        <v>490026.41795993503</v>
      </c>
      <c r="H17" s="195">
        <v>1105123.73543226</v>
      </c>
      <c r="I17" s="195">
        <v>1801276.17594996</v>
      </c>
      <c r="J17" s="196" t="e">
        <f t="shared" ref="J17:O24" si="0">(+D17/D$26)*100</f>
        <v>#DIV/0!</v>
      </c>
      <c r="K17" s="196">
        <f t="shared" si="0"/>
        <v>33.684501527955199</v>
      </c>
      <c r="L17" s="196">
        <f t="shared" si="0"/>
        <v>27.340276508922578</v>
      </c>
      <c r="M17" s="196">
        <f t="shared" si="0"/>
        <v>23.760404511863104</v>
      </c>
      <c r="N17" s="196">
        <f t="shared" si="0"/>
        <v>21.84686921583685</v>
      </c>
      <c r="O17" s="196">
        <f t="shared" si="0"/>
        <v>24.250722008398451</v>
      </c>
    </row>
    <row r="18" spans="1:15" x14ac:dyDescent="0.25">
      <c r="A18" s="381" t="s">
        <v>90</v>
      </c>
      <c r="B18" s="382"/>
      <c r="C18" s="76">
        <v>2</v>
      </c>
      <c r="D18" s="194"/>
      <c r="E18" s="195">
        <v>0</v>
      </c>
      <c r="F18" s="195">
        <v>0</v>
      </c>
      <c r="G18" s="195">
        <v>0</v>
      </c>
      <c r="H18" s="195">
        <v>0</v>
      </c>
      <c r="I18" s="195">
        <v>0</v>
      </c>
      <c r="J18" s="196" t="e">
        <f t="shared" si="0"/>
        <v>#DIV/0!</v>
      </c>
      <c r="K18" s="196">
        <f t="shared" si="0"/>
        <v>0</v>
      </c>
      <c r="L18" s="196">
        <f t="shared" si="0"/>
        <v>0</v>
      </c>
      <c r="M18" s="196">
        <f t="shared" si="0"/>
        <v>0</v>
      </c>
      <c r="N18" s="196">
        <f t="shared" si="0"/>
        <v>0</v>
      </c>
      <c r="O18" s="196">
        <f t="shared" si="0"/>
        <v>0</v>
      </c>
    </row>
    <row r="19" spans="1:15" x14ac:dyDescent="0.25">
      <c r="A19" s="381" t="s">
        <v>91</v>
      </c>
      <c r="B19" s="382"/>
      <c r="C19" s="76">
        <v>3</v>
      </c>
      <c r="D19" s="194"/>
      <c r="E19" s="195">
        <v>1044539.6056817501</v>
      </c>
      <c r="F19" s="195">
        <v>285273.93136664701</v>
      </c>
      <c r="G19" s="195">
        <v>527856.508764987</v>
      </c>
      <c r="H19" s="195">
        <v>831885.75691373099</v>
      </c>
      <c r="I19" s="195">
        <v>1110524.9532978402</v>
      </c>
      <c r="J19" s="196" t="e">
        <f t="shared" si="0"/>
        <v>#DIV/0!</v>
      </c>
      <c r="K19" s="196">
        <f t="shared" si="0"/>
        <v>37.929900851022566</v>
      </c>
      <c r="L19" s="196">
        <f t="shared" si="0"/>
        <v>36.074060539618777</v>
      </c>
      <c r="M19" s="196">
        <f t="shared" si="0"/>
        <v>25.594710229482676</v>
      </c>
      <c r="N19" s="196">
        <f t="shared" si="0"/>
        <v>16.445307209606785</v>
      </c>
      <c r="O19" s="196">
        <f t="shared" si="0"/>
        <v>14.951084284236792</v>
      </c>
    </row>
    <row r="20" spans="1:15" x14ac:dyDescent="0.25">
      <c r="A20" s="381" t="s">
        <v>92</v>
      </c>
      <c r="B20" s="382"/>
      <c r="C20" s="76">
        <v>4</v>
      </c>
      <c r="D20" s="194"/>
      <c r="E20" s="195">
        <v>166356.79527109102</v>
      </c>
      <c r="F20" s="195">
        <v>18302.227573750803</v>
      </c>
      <c r="G20" s="195">
        <v>104955.239205536</v>
      </c>
      <c r="H20" s="195">
        <v>577350.820969939</v>
      </c>
      <c r="I20" s="195">
        <v>869877.62983900902</v>
      </c>
      <c r="J20" s="196" t="e">
        <f t="shared" si="0"/>
        <v>#DIV/0!</v>
      </c>
      <c r="K20" s="196">
        <f t="shared" si="0"/>
        <v>6.0408401138681551</v>
      </c>
      <c r="L20" s="196">
        <f t="shared" si="0"/>
        <v>2.3143918630854556</v>
      </c>
      <c r="M20" s="196">
        <f t="shared" si="0"/>
        <v>5.0890704006223242</v>
      </c>
      <c r="N20" s="196">
        <f t="shared" si="0"/>
        <v>11.413480204053986</v>
      </c>
      <c r="O20" s="196">
        <f t="shared" si="0"/>
        <v>11.711230550987073</v>
      </c>
    </row>
    <row r="21" spans="1:15" x14ac:dyDescent="0.25">
      <c r="A21" s="381" t="s">
        <v>93</v>
      </c>
      <c r="B21" s="382"/>
      <c r="C21" s="76">
        <v>5</v>
      </c>
      <c r="D21" s="194"/>
      <c r="E21" s="195">
        <v>119381.833786378</v>
      </c>
      <c r="F21" s="195">
        <v>93389.524382901902</v>
      </c>
      <c r="G21" s="195">
        <v>382183.38556317298</v>
      </c>
      <c r="H21" s="195">
        <v>1141799.05457147</v>
      </c>
      <c r="I21" s="195">
        <v>1329447.8999769101</v>
      </c>
      <c r="J21" s="196" t="e">
        <f t="shared" si="0"/>
        <v>#DIV/0!</v>
      </c>
      <c r="K21" s="196">
        <f t="shared" si="0"/>
        <v>4.3350592876515641</v>
      </c>
      <c r="L21" s="196">
        <f t="shared" si="0"/>
        <v>11.809489006638653</v>
      </c>
      <c r="M21" s="196">
        <f t="shared" si="0"/>
        <v>18.531310774017879</v>
      </c>
      <c r="N21" s="196">
        <f t="shared" si="0"/>
        <v>22.571892916798262</v>
      </c>
      <c r="O21" s="196">
        <f t="shared" si="0"/>
        <v>17.898461034153375</v>
      </c>
    </row>
    <row r="22" spans="1:15" x14ac:dyDescent="0.25">
      <c r="A22" s="381" t="s">
        <v>94</v>
      </c>
      <c r="B22" s="382"/>
      <c r="C22" s="76">
        <v>6</v>
      </c>
      <c r="D22" s="194"/>
      <c r="E22" s="195">
        <v>99032.1899368905</v>
      </c>
      <c r="F22" s="195">
        <v>40939.193257074105</v>
      </c>
      <c r="G22" s="195">
        <v>171117.78987561099</v>
      </c>
      <c r="H22" s="195">
        <v>629806.11864290596</v>
      </c>
      <c r="I22" s="195">
        <v>1179119.4106082101</v>
      </c>
      <c r="J22" s="196" t="e">
        <f t="shared" si="0"/>
        <v>#DIV/0!</v>
      </c>
      <c r="K22" s="196">
        <f t="shared" si="0"/>
        <v>3.5961117462025212</v>
      </c>
      <c r="L22" s="196">
        <f t="shared" si="0"/>
        <v>5.1769291674279856</v>
      </c>
      <c r="M22" s="196">
        <f t="shared" si="0"/>
        <v>8.2971606378840885</v>
      </c>
      <c r="N22" s="196">
        <f t="shared" si="0"/>
        <v>12.450453704121701</v>
      </c>
      <c r="O22" s="196">
        <f t="shared" si="0"/>
        <v>15.874576826780112</v>
      </c>
    </row>
    <row r="23" spans="1:15" x14ac:dyDescent="0.25">
      <c r="A23" s="381" t="s">
        <v>95</v>
      </c>
      <c r="B23" s="382"/>
      <c r="C23" s="76">
        <v>7</v>
      </c>
      <c r="D23" s="194"/>
      <c r="E23" s="195">
        <v>396931.22295295104</v>
      </c>
      <c r="F23" s="195">
        <v>136688.74172185399</v>
      </c>
      <c r="G23" s="195">
        <v>386226.29603088897</v>
      </c>
      <c r="H23" s="195">
        <v>772533.855019068</v>
      </c>
      <c r="I23" s="195">
        <v>1137475.77434635</v>
      </c>
      <c r="J23" s="196" t="e">
        <f t="shared" si="0"/>
        <v>#DIV/0!</v>
      </c>
      <c r="K23" s="196">
        <f t="shared" si="0"/>
        <v>14.413586473299974</v>
      </c>
      <c r="L23" s="196">
        <f t="shared" si="0"/>
        <v>17.284852914306555</v>
      </c>
      <c r="M23" s="196">
        <f t="shared" si="0"/>
        <v>18.727343446129918</v>
      </c>
      <c r="N23" s="196">
        <f t="shared" si="0"/>
        <v>15.271996749582408</v>
      </c>
      <c r="O23" s="196">
        <f t="shared" si="0"/>
        <v>15.313925295444205</v>
      </c>
    </row>
    <row r="24" spans="1:15" s="201" customFormat="1" x14ac:dyDescent="0.25">
      <c r="A24" s="402" t="s">
        <v>96</v>
      </c>
      <c r="B24" s="403"/>
      <c r="C24" s="197"/>
      <c r="D24" s="198"/>
      <c r="E24" s="199">
        <v>2753868.5370794702</v>
      </c>
      <c r="F24" s="199">
        <v>790800.72245635197</v>
      </c>
      <c r="G24" s="199">
        <v>2062365.63740013</v>
      </c>
      <c r="H24" s="199">
        <v>5058499.3415493695</v>
      </c>
      <c r="I24" s="199">
        <v>7427721.8440182796</v>
      </c>
      <c r="J24" s="200" t="e">
        <f t="shared" si="0"/>
        <v>#DIV/0!</v>
      </c>
      <c r="K24" s="200">
        <f t="shared" si="0"/>
        <v>99.999999999999844</v>
      </c>
      <c r="L24" s="200">
        <f t="shared" si="0"/>
        <v>100.00000000000003</v>
      </c>
      <c r="M24" s="200">
        <f t="shared" si="0"/>
        <v>99.999999999999943</v>
      </c>
      <c r="N24" s="200">
        <f t="shared" si="0"/>
        <v>99.999999999999915</v>
      </c>
      <c r="O24" s="200">
        <f t="shared" si="0"/>
        <v>100.00000000000003</v>
      </c>
    </row>
    <row r="25" spans="1:15" s="205" customFormat="1" x14ac:dyDescent="0.25">
      <c r="A25" s="379" t="s">
        <v>97</v>
      </c>
      <c r="B25" s="380"/>
      <c r="C25" s="202"/>
      <c r="D25" s="203"/>
      <c r="E25" s="203"/>
      <c r="F25" s="203"/>
      <c r="G25" s="203"/>
      <c r="H25" s="203"/>
      <c r="I25" s="203"/>
      <c r="J25" s="204"/>
      <c r="K25" s="204"/>
      <c r="L25" s="204"/>
      <c r="M25" s="204"/>
      <c r="N25" s="204"/>
      <c r="O25" s="204"/>
    </row>
    <row r="26" spans="1:15" s="205" customFormat="1" x14ac:dyDescent="0.25">
      <c r="A26" s="369" t="s">
        <v>98</v>
      </c>
      <c r="B26" s="370"/>
      <c r="C26" s="206"/>
      <c r="D26" s="207">
        <f>SUM(D17:D23)</f>
        <v>0</v>
      </c>
      <c r="E26" s="207">
        <f t="shared" ref="E26:I26" si="1">SUM(E17:E23)</f>
        <v>2753868.5370794744</v>
      </c>
      <c r="F26" s="207">
        <f t="shared" si="1"/>
        <v>790800.72245635174</v>
      </c>
      <c r="G26" s="207">
        <f t="shared" si="1"/>
        <v>2062365.6374001312</v>
      </c>
      <c r="H26" s="207">
        <f t="shared" si="1"/>
        <v>5058499.3415493742</v>
      </c>
      <c r="I26" s="207">
        <f t="shared" si="1"/>
        <v>7427721.8440182786</v>
      </c>
      <c r="J26" s="208" t="e">
        <f>SUM(J17:J23)</f>
        <v>#DIV/0!</v>
      </c>
      <c r="K26" s="208">
        <f t="shared" ref="K26:O26" si="2">SUM(K17:K23)</f>
        <v>99.999999999999972</v>
      </c>
      <c r="L26" s="208">
        <f t="shared" si="2"/>
        <v>100.00000000000001</v>
      </c>
      <c r="M26" s="208">
        <f t="shared" si="2"/>
        <v>100</v>
      </c>
      <c r="N26" s="208">
        <f t="shared" si="2"/>
        <v>100</v>
      </c>
      <c r="O26" s="208">
        <f t="shared" si="2"/>
        <v>100.00000000000001</v>
      </c>
    </row>
    <row r="28" spans="1:15" s="188" customFormat="1" ht="14.4" x14ac:dyDescent="0.25">
      <c r="A28" s="383" t="s">
        <v>85</v>
      </c>
      <c r="B28" s="384"/>
      <c r="C28" s="209"/>
      <c r="D28" s="404" t="s">
        <v>99</v>
      </c>
      <c r="E28" s="405"/>
      <c r="F28" s="405"/>
      <c r="G28" s="405"/>
      <c r="H28" s="405"/>
      <c r="I28" s="405"/>
      <c r="J28" s="394" t="s">
        <v>100</v>
      </c>
      <c r="K28" s="395"/>
      <c r="L28" s="395"/>
      <c r="M28" s="395"/>
      <c r="N28" s="395"/>
      <c r="O28" s="395"/>
    </row>
    <row r="29" spans="1:15" x14ac:dyDescent="0.25">
      <c r="A29" s="374"/>
      <c r="B29" s="375"/>
      <c r="C29" s="189"/>
      <c r="D29" s="406" t="s">
        <v>88</v>
      </c>
      <c r="E29" s="407"/>
      <c r="F29" s="407"/>
      <c r="G29" s="407"/>
      <c r="H29" s="407"/>
      <c r="I29" s="408"/>
      <c r="J29" s="399" t="s">
        <v>89</v>
      </c>
      <c r="K29" s="400"/>
      <c r="L29" s="400"/>
      <c r="M29" s="400"/>
      <c r="N29" s="400"/>
      <c r="O29" s="401"/>
    </row>
    <row r="30" spans="1:15" x14ac:dyDescent="0.25">
      <c r="A30" s="377"/>
      <c r="B30" s="378"/>
      <c r="C30" s="190"/>
      <c r="D30" s="210">
        <v>1975</v>
      </c>
      <c r="E30" s="210">
        <v>1991</v>
      </c>
      <c r="F30" s="210">
        <v>2000</v>
      </c>
      <c r="G30" s="211">
        <v>2005</v>
      </c>
      <c r="H30" s="211">
        <v>2010</v>
      </c>
      <c r="I30" s="211">
        <v>2013</v>
      </c>
      <c r="J30" s="212">
        <v>1975</v>
      </c>
      <c r="K30" s="212">
        <v>1991</v>
      </c>
      <c r="L30" s="212">
        <v>2000</v>
      </c>
      <c r="M30" s="213">
        <v>2005</v>
      </c>
      <c r="N30" s="213">
        <v>2010</v>
      </c>
      <c r="O30" s="213">
        <v>2013</v>
      </c>
    </row>
    <row r="31" spans="1:15" x14ac:dyDescent="0.25">
      <c r="A31" s="386" t="s">
        <v>3</v>
      </c>
      <c r="B31" s="382"/>
      <c r="C31" s="76">
        <v>1</v>
      </c>
      <c r="D31" s="194"/>
      <c r="E31" s="195">
        <v>518552.91967932082</v>
      </c>
      <c r="F31" s="195">
        <v>303639.47979206941</v>
      </c>
      <c r="G31" s="195">
        <v>490026.41795993457</v>
      </c>
      <c r="H31" s="195">
        <v>699587.49811671907</v>
      </c>
      <c r="I31" s="195">
        <v>825881.21276017837</v>
      </c>
      <c r="J31" s="196" t="e">
        <f t="shared" ref="J31:O38" si="3">(+D31/D$40)*100</f>
        <v>#DIV/0!</v>
      </c>
      <c r="K31" s="196">
        <f t="shared" si="3"/>
        <v>16.919001586531436</v>
      </c>
      <c r="L31" s="196">
        <f t="shared" si="3"/>
        <v>23.220054804640338</v>
      </c>
      <c r="M31" s="196">
        <f t="shared" si="3"/>
        <v>23.760404511863094</v>
      </c>
      <c r="N31" s="196">
        <f t="shared" si="3"/>
        <v>24.580228133519377</v>
      </c>
      <c r="O31" s="196">
        <f t="shared" si="3"/>
        <v>22.288084048419009</v>
      </c>
    </row>
    <row r="32" spans="1:15" x14ac:dyDescent="0.25">
      <c r="A32" s="381" t="s">
        <v>90</v>
      </c>
      <c r="B32" s="382"/>
      <c r="C32" s="76">
        <v>2</v>
      </c>
      <c r="D32" s="194"/>
      <c r="E32" s="195">
        <v>0</v>
      </c>
      <c r="F32" s="195">
        <v>0</v>
      </c>
      <c r="G32" s="195">
        <v>0</v>
      </c>
      <c r="H32" s="195">
        <v>0</v>
      </c>
      <c r="I32" s="195">
        <v>0</v>
      </c>
      <c r="J32" s="196" t="e">
        <f t="shared" si="3"/>
        <v>#DIV/0!</v>
      </c>
      <c r="K32" s="196">
        <f t="shared" si="3"/>
        <v>0</v>
      </c>
      <c r="L32" s="196">
        <f t="shared" si="3"/>
        <v>0</v>
      </c>
      <c r="M32" s="196">
        <f t="shared" si="3"/>
        <v>0</v>
      </c>
      <c r="N32" s="196">
        <f t="shared" si="3"/>
        <v>0</v>
      </c>
      <c r="O32" s="196">
        <f t="shared" si="3"/>
        <v>0</v>
      </c>
    </row>
    <row r="33" spans="1:15" x14ac:dyDescent="0.25">
      <c r="A33" s="381" t="s">
        <v>91</v>
      </c>
      <c r="B33" s="382"/>
      <c r="C33" s="76">
        <v>3</v>
      </c>
      <c r="D33" s="194"/>
      <c r="E33" s="195">
        <v>983440.69105127058</v>
      </c>
      <c r="F33" s="195">
        <v>372445.76022386568</v>
      </c>
      <c r="G33" s="195">
        <v>527856.50876498711</v>
      </c>
      <c r="H33" s="195">
        <v>439520.76642894017</v>
      </c>
      <c r="I33" s="195">
        <v>653739.09139900515</v>
      </c>
      <c r="J33" s="196" t="e">
        <f t="shared" si="3"/>
        <v>#DIV/0!</v>
      </c>
      <c r="K33" s="196">
        <f t="shared" si="3"/>
        <v>32.087052219174979</v>
      </c>
      <c r="L33" s="196">
        <f t="shared" si="3"/>
        <v>28.481839614783755</v>
      </c>
      <c r="M33" s="196">
        <f t="shared" si="3"/>
        <v>25.594710229482693</v>
      </c>
      <c r="N33" s="196">
        <f t="shared" si="3"/>
        <v>15.442701216539145</v>
      </c>
      <c r="O33" s="196">
        <f t="shared" si="3"/>
        <v>17.642478833174703</v>
      </c>
    </row>
    <row r="34" spans="1:15" x14ac:dyDescent="0.25">
      <c r="A34" s="381" t="s">
        <v>92</v>
      </c>
      <c r="B34" s="382"/>
      <c r="C34" s="76">
        <v>4</v>
      </c>
      <c r="D34" s="194"/>
      <c r="E34" s="195">
        <v>48559.858703280552</v>
      </c>
      <c r="F34" s="195">
        <v>38506.862227303034</v>
      </c>
      <c r="G34" s="195">
        <v>104955.23920553601</v>
      </c>
      <c r="H34" s="195">
        <v>139300.7826304847</v>
      </c>
      <c r="I34" s="195">
        <v>95290.042565117052</v>
      </c>
      <c r="J34" s="196" t="e">
        <f t="shared" si="3"/>
        <v>#DIV/0!</v>
      </c>
      <c r="K34" s="196">
        <f t="shared" si="3"/>
        <v>1.5843789423664285</v>
      </c>
      <c r="L34" s="196">
        <f t="shared" si="3"/>
        <v>2.9447140796216864</v>
      </c>
      <c r="M34" s="196">
        <f t="shared" si="3"/>
        <v>5.0890704006223269</v>
      </c>
      <c r="N34" s="196">
        <f t="shared" si="3"/>
        <v>4.8943770799972759</v>
      </c>
      <c r="O34" s="196">
        <f t="shared" si="3"/>
        <v>2.571595581609964</v>
      </c>
    </row>
    <row r="35" spans="1:15" x14ac:dyDescent="0.25">
      <c r="A35" s="381" t="s">
        <v>93</v>
      </c>
      <c r="B35" s="382"/>
      <c r="C35" s="76">
        <v>5</v>
      </c>
      <c r="D35" s="194"/>
      <c r="E35" s="195">
        <v>550853.52987414075</v>
      </c>
      <c r="F35" s="195">
        <v>223305.09577520457</v>
      </c>
      <c r="G35" s="195">
        <v>382183.3855631731</v>
      </c>
      <c r="H35" s="195">
        <v>659432.32467214298</v>
      </c>
      <c r="I35" s="195">
        <v>869671.33994783927</v>
      </c>
      <c r="J35" s="196" t="e">
        <f t="shared" si="3"/>
        <v>#DIV/0!</v>
      </c>
      <c r="K35" s="196">
        <f t="shared" si="3"/>
        <v>17.972884525750153</v>
      </c>
      <c r="L35" s="196">
        <f t="shared" si="3"/>
        <v>17.076687674496331</v>
      </c>
      <c r="M35" s="196">
        <f t="shared" si="3"/>
        <v>18.531310774017893</v>
      </c>
      <c r="N35" s="196">
        <f t="shared" si="3"/>
        <v>23.169363407283168</v>
      </c>
      <c r="O35" s="196">
        <f t="shared" si="3"/>
        <v>23.46984968271363</v>
      </c>
    </row>
    <row r="36" spans="1:15" x14ac:dyDescent="0.25">
      <c r="A36" s="381" t="s">
        <v>94</v>
      </c>
      <c r="B36" s="382"/>
      <c r="C36" s="76">
        <v>6</v>
      </c>
      <c r="D36" s="194"/>
      <c r="E36" s="195">
        <v>205302.3815724054</v>
      </c>
      <c r="F36" s="195">
        <v>70332.953129853413</v>
      </c>
      <c r="G36" s="195">
        <v>171117.78987561099</v>
      </c>
      <c r="H36" s="195">
        <v>449082.94226165512</v>
      </c>
      <c r="I36" s="195">
        <v>719820.42458156601</v>
      </c>
      <c r="J36" s="196" t="e">
        <f t="shared" si="3"/>
        <v>#DIV/0!</v>
      </c>
      <c r="K36" s="196">
        <f t="shared" si="3"/>
        <v>6.6984702770360807</v>
      </c>
      <c r="L36" s="196">
        <f t="shared" si="3"/>
        <v>5.3785332110493602</v>
      </c>
      <c r="M36" s="196">
        <f t="shared" si="3"/>
        <v>8.2971606378840939</v>
      </c>
      <c r="N36" s="196">
        <f t="shared" si="3"/>
        <v>15.778671290409369</v>
      </c>
      <c r="O36" s="196">
        <f t="shared" si="3"/>
        <v>19.425817992909508</v>
      </c>
    </row>
    <row r="37" spans="1:15" x14ac:dyDescent="0.25">
      <c r="A37" s="381" t="s">
        <v>95</v>
      </c>
      <c r="B37" s="382"/>
      <c r="C37" s="76">
        <v>7</v>
      </c>
      <c r="D37" s="194"/>
      <c r="E37" s="195">
        <v>758205.04109186225</v>
      </c>
      <c r="F37" s="195">
        <v>299430.32746258797</v>
      </c>
      <c r="G37" s="195">
        <v>386226.29603088868</v>
      </c>
      <c r="H37" s="195">
        <v>459214.8442272867</v>
      </c>
      <c r="I37" s="195">
        <v>541081.10105839884</v>
      </c>
      <c r="J37" s="196" t="e">
        <f t="shared" si="3"/>
        <v>#DIV/0!</v>
      </c>
      <c r="K37" s="196">
        <f t="shared" si="3"/>
        <v>24.738212449140924</v>
      </c>
      <c r="L37" s="196">
        <f t="shared" si="3"/>
        <v>22.898170615408524</v>
      </c>
      <c r="M37" s="196">
        <f t="shared" si="3"/>
        <v>18.727343446129911</v>
      </c>
      <c r="N37" s="196">
        <f t="shared" si="3"/>
        <v>16.134658872251674</v>
      </c>
      <c r="O37" s="196">
        <f t="shared" si="3"/>
        <v>14.60217386117319</v>
      </c>
    </row>
    <row r="38" spans="1:15" s="201" customFormat="1" x14ac:dyDescent="0.25">
      <c r="A38" s="402" t="s">
        <v>96</v>
      </c>
      <c r="B38" s="403"/>
      <c r="C38" s="197"/>
      <c r="D38" s="198"/>
      <c r="E38" s="199">
        <v>2961656.1809376027</v>
      </c>
      <c r="F38" s="199">
        <v>1279886.288992004</v>
      </c>
      <c r="G38" s="199">
        <v>2062365.6374001305</v>
      </c>
      <c r="H38" s="199">
        <v>2774862.1981495866</v>
      </c>
      <c r="I38" s="199">
        <v>3490170.2533870735</v>
      </c>
      <c r="J38" s="200" t="e">
        <f t="shared" si="3"/>
        <v>#DIV/0!</v>
      </c>
      <c r="K38" s="200">
        <f t="shared" si="3"/>
        <v>96.630958427601684</v>
      </c>
      <c r="L38" s="200">
        <f t="shared" si="3"/>
        <v>97.876039685134145</v>
      </c>
      <c r="M38" s="200">
        <f t="shared" si="3"/>
        <v>100.00000000000003</v>
      </c>
      <c r="N38" s="200">
        <f t="shared" si="3"/>
        <v>97.495661447935547</v>
      </c>
      <c r="O38" s="200">
        <f t="shared" si="3"/>
        <v>94.189341940354325</v>
      </c>
    </row>
    <row r="39" spans="1:15" x14ac:dyDescent="0.25">
      <c r="A39" s="379" t="s">
        <v>97</v>
      </c>
      <c r="B39" s="380"/>
      <c r="C39" s="202"/>
      <c r="D39" s="214"/>
      <c r="E39" s="214"/>
      <c r="F39" s="214"/>
      <c r="G39" s="214"/>
      <c r="H39" s="214"/>
      <c r="I39" s="214"/>
      <c r="J39" s="215"/>
      <c r="K39" s="215"/>
      <c r="L39" s="215"/>
      <c r="M39" s="215"/>
      <c r="N39" s="215"/>
      <c r="O39" s="215"/>
    </row>
    <row r="40" spans="1:15" x14ac:dyDescent="0.25">
      <c r="A40" s="369" t="s">
        <v>98</v>
      </c>
      <c r="B40" s="370"/>
      <c r="C40" s="206"/>
      <c r="D40" s="207">
        <f t="shared" ref="D40:I40" si="4">SUM(D31:D37)</f>
        <v>0</v>
      </c>
      <c r="E40" s="207">
        <f t="shared" si="4"/>
        <v>3064914.4219722804</v>
      </c>
      <c r="F40" s="207">
        <f t="shared" si="4"/>
        <v>1307660.4786108842</v>
      </c>
      <c r="G40" s="207">
        <f t="shared" si="4"/>
        <v>2062365.6374001303</v>
      </c>
      <c r="H40" s="207">
        <f t="shared" si="4"/>
        <v>2846139.1583372285</v>
      </c>
      <c r="I40" s="207">
        <f t="shared" si="4"/>
        <v>3705483.2123121046</v>
      </c>
      <c r="J40" s="208" t="e">
        <f t="shared" ref="J40:O40" si="5">SUM(J31:J37)</f>
        <v>#DIV/0!</v>
      </c>
      <c r="K40" s="208">
        <f t="shared" si="5"/>
        <v>100</v>
      </c>
      <c r="L40" s="208">
        <f t="shared" si="5"/>
        <v>100</v>
      </c>
      <c r="M40" s="208">
        <f t="shared" si="5"/>
        <v>100</v>
      </c>
      <c r="N40" s="208">
        <f t="shared" si="5"/>
        <v>100</v>
      </c>
      <c r="O40" s="208">
        <f t="shared" si="5"/>
        <v>100</v>
      </c>
    </row>
    <row r="42" spans="1:15" s="188" customFormat="1" ht="14.4" x14ac:dyDescent="0.25">
      <c r="A42" s="383" t="s">
        <v>85</v>
      </c>
      <c r="B42" s="384"/>
      <c r="C42" s="209"/>
      <c r="D42" s="404" t="s">
        <v>101</v>
      </c>
      <c r="E42" s="405"/>
      <c r="F42" s="405"/>
      <c r="G42" s="405"/>
      <c r="H42" s="405"/>
      <c r="I42" s="405"/>
      <c r="J42" s="394" t="s">
        <v>102</v>
      </c>
      <c r="K42" s="395"/>
      <c r="L42" s="395"/>
      <c r="M42" s="395"/>
      <c r="N42" s="395"/>
      <c r="O42" s="395"/>
    </row>
    <row r="43" spans="1:15" x14ac:dyDescent="0.25">
      <c r="A43" s="374"/>
      <c r="B43" s="375"/>
      <c r="C43" s="189"/>
      <c r="D43" s="396" t="s">
        <v>103</v>
      </c>
      <c r="E43" s="397"/>
      <c r="F43" s="397"/>
      <c r="G43" s="397"/>
      <c r="H43" s="397"/>
      <c r="I43" s="398"/>
      <c r="J43" s="399" t="s">
        <v>89</v>
      </c>
      <c r="K43" s="400"/>
      <c r="L43" s="400"/>
      <c r="M43" s="400"/>
      <c r="N43" s="400"/>
      <c r="O43" s="401"/>
    </row>
    <row r="44" spans="1:15" x14ac:dyDescent="0.25">
      <c r="A44" s="377"/>
      <c r="B44" s="378"/>
      <c r="C44" s="190"/>
      <c r="D44" s="210">
        <v>1975</v>
      </c>
      <c r="E44" s="216">
        <v>1991</v>
      </c>
      <c r="F44" s="216">
        <v>2000</v>
      </c>
      <c r="G44" s="216">
        <v>2005</v>
      </c>
      <c r="H44" s="216">
        <v>2010</v>
      </c>
      <c r="I44" s="216">
        <v>2013</v>
      </c>
      <c r="J44" s="212">
        <v>1975</v>
      </c>
      <c r="K44" s="217">
        <v>1991</v>
      </c>
      <c r="L44" s="217">
        <v>2000</v>
      </c>
      <c r="M44" s="217">
        <v>2005</v>
      </c>
      <c r="N44" s="217">
        <v>2010</v>
      </c>
      <c r="O44" s="217">
        <v>2013</v>
      </c>
    </row>
    <row r="45" spans="1:15" x14ac:dyDescent="0.25">
      <c r="A45" s="386" t="s">
        <v>3</v>
      </c>
      <c r="B45" s="382"/>
      <c r="C45" s="76">
        <v>1</v>
      </c>
      <c r="D45" s="218" t="s">
        <v>104</v>
      </c>
      <c r="E45" s="219">
        <v>898</v>
      </c>
      <c r="F45" s="219">
        <v>1274</v>
      </c>
      <c r="G45" s="219">
        <v>1394</v>
      </c>
      <c r="H45" s="219">
        <v>1529</v>
      </c>
      <c r="I45" s="219">
        <v>1714</v>
      </c>
      <c r="J45" s="220" t="s">
        <v>104</v>
      </c>
      <c r="K45" s="221">
        <f t="shared" ref="K45:O51" si="6">(+E45/E$53)*100</f>
        <v>50.13958682300391</v>
      </c>
      <c r="L45" s="221">
        <f t="shared" si="6"/>
        <v>61.516175760502165</v>
      </c>
      <c r="M45" s="221">
        <f t="shared" si="6"/>
        <v>56.897959183673471</v>
      </c>
      <c r="N45" s="221">
        <f t="shared" si="6"/>
        <v>52.633390705679858</v>
      </c>
      <c r="O45" s="221">
        <f t="shared" si="6"/>
        <v>53.899371069182386</v>
      </c>
    </row>
    <row r="46" spans="1:15" x14ac:dyDescent="0.25">
      <c r="A46" s="381" t="s">
        <v>90</v>
      </c>
      <c r="B46" s="382"/>
      <c r="C46" s="76">
        <v>2</v>
      </c>
      <c r="D46" s="218" t="s">
        <v>104</v>
      </c>
      <c r="E46" s="219"/>
      <c r="F46" s="219"/>
      <c r="G46" s="219"/>
      <c r="H46" s="219"/>
      <c r="I46" s="219"/>
      <c r="J46" s="220" t="s">
        <v>104</v>
      </c>
      <c r="K46" s="221">
        <f t="shared" si="6"/>
        <v>0</v>
      </c>
      <c r="L46" s="221">
        <f t="shared" si="6"/>
        <v>0</v>
      </c>
      <c r="M46" s="221">
        <f t="shared" si="6"/>
        <v>0</v>
      </c>
      <c r="N46" s="221">
        <f t="shared" si="6"/>
        <v>0</v>
      </c>
      <c r="O46" s="221">
        <f t="shared" si="6"/>
        <v>0</v>
      </c>
    </row>
    <row r="47" spans="1:15" x14ac:dyDescent="0.25">
      <c r="A47" s="381" t="s">
        <v>91</v>
      </c>
      <c r="B47" s="382"/>
      <c r="C47" s="76">
        <v>3</v>
      </c>
      <c r="D47" s="218" t="s">
        <v>104</v>
      </c>
      <c r="E47" s="219">
        <v>98</v>
      </c>
      <c r="F47" s="219">
        <v>154</v>
      </c>
      <c r="G47" s="219">
        <v>150</v>
      </c>
      <c r="H47" s="219">
        <v>204</v>
      </c>
      <c r="I47" s="219">
        <v>186</v>
      </c>
      <c r="J47" s="220" t="s">
        <v>104</v>
      </c>
      <c r="K47" s="221">
        <f t="shared" si="6"/>
        <v>5.4718034617532112</v>
      </c>
      <c r="L47" s="221">
        <f t="shared" si="6"/>
        <v>7.4360212457749872</v>
      </c>
      <c r="M47" s="221">
        <f t="shared" si="6"/>
        <v>6.1224489795918364</v>
      </c>
      <c r="N47" s="221">
        <f t="shared" si="6"/>
        <v>7.0223752151462993</v>
      </c>
      <c r="O47" s="221">
        <f t="shared" si="6"/>
        <v>5.8490566037735849</v>
      </c>
    </row>
    <row r="48" spans="1:15" x14ac:dyDescent="0.25">
      <c r="A48" s="381" t="s">
        <v>92</v>
      </c>
      <c r="B48" s="382"/>
      <c r="C48" s="76">
        <v>4</v>
      </c>
      <c r="D48" s="218" t="s">
        <v>104</v>
      </c>
      <c r="E48" s="222">
        <v>281</v>
      </c>
      <c r="F48" s="222">
        <v>177</v>
      </c>
      <c r="G48" s="222">
        <v>247</v>
      </c>
      <c r="H48" s="222">
        <v>242</v>
      </c>
      <c r="I48" s="222">
        <v>237</v>
      </c>
      <c r="J48" s="220" t="s">
        <v>104</v>
      </c>
      <c r="K48" s="221">
        <f t="shared" si="6"/>
        <v>15.689558905639309</v>
      </c>
      <c r="L48" s="221">
        <f t="shared" si="6"/>
        <v>8.5465958474167074</v>
      </c>
      <c r="M48" s="221">
        <f t="shared" si="6"/>
        <v>10.081632653061225</v>
      </c>
      <c r="N48" s="221">
        <f t="shared" si="6"/>
        <v>8.330464716006885</v>
      </c>
      <c r="O48" s="221">
        <f t="shared" si="6"/>
        <v>7.4528301886792452</v>
      </c>
    </row>
    <row r="49" spans="1:15" x14ac:dyDescent="0.25">
      <c r="A49" s="381" t="s">
        <v>93</v>
      </c>
      <c r="B49" s="382"/>
      <c r="C49" s="76">
        <v>5</v>
      </c>
      <c r="D49" s="218" t="s">
        <v>104</v>
      </c>
      <c r="E49" s="222">
        <v>175</v>
      </c>
      <c r="F49" s="222">
        <v>167</v>
      </c>
      <c r="G49" s="222">
        <v>232</v>
      </c>
      <c r="H49" s="222">
        <v>309</v>
      </c>
      <c r="I49" s="222">
        <v>343</v>
      </c>
      <c r="J49" s="220" t="s">
        <v>104</v>
      </c>
      <c r="K49" s="221">
        <f t="shared" si="6"/>
        <v>9.7710776102735899</v>
      </c>
      <c r="L49" s="221">
        <f t="shared" si="6"/>
        <v>8.0637373249637854</v>
      </c>
      <c r="M49" s="221">
        <f t="shared" si="6"/>
        <v>9.4693877551020407</v>
      </c>
      <c r="N49" s="221">
        <f t="shared" si="6"/>
        <v>10.636833046471601</v>
      </c>
      <c r="O49" s="221">
        <f t="shared" si="6"/>
        <v>10.786163522012579</v>
      </c>
    </row>
    <row r="50" spans="1:15" x14ac:dyDescent="0.25">
      <c r="A50" s="381" t="s">
        <v>94</v>
      </c>
      <c r="B50" s="382"/>
      <c r="C50" s="76">
        <v>6</v>
      </c>
      <c r="D50" s="218" t="s">
        <v>104</v>
      </c>
      <c r="E50" s="222">
        <v>55</v>
      </c>
      <c r="F50" s="222">
        <v>46</v>
      </c>
      <c r="G50" s="222">
        <v>71</v>
      </c>
      <c r="H50" s="222">
        <v>141</v>
      </c>
      <c r="I50" s="222">
        <v>163</v>
      </c>
      <c r="J50" s="220" t="s">
        <v>104</v>
      </c>
      <c r="K50" s="221">
        <f t="shared" si="6"/>
        <v>3.0709101060859854</v>
      </c>
      <c r="L50" s="221">
        <f t="shared" si="6"/>
        <v>2.2211492032834381</v>
      </c>
      <c r="M50" s="221">
        <f t="shared" si="6"/>
        <v>2.8979591836734695</v>
      </c>
      <c r="N50" s="221">
        <f t="shared" si="6"/>
        <v>4.8537005163511182</v>
      </c>
      <c r="O50" s="221">
        <f t="shared" si="6"/>
        <v>5.1257861635220126</v>
      </c>
    </row>
    <row r="51" spans="1:15" x14ac:dyDescent="0.25">
      <c r="A51" s="381" t="s">
        <v>95</v>
      </c>
      <c r="B51" s="382"/>
      <c r="C51" s="76">
        <v>7</v>
      </c>
      <c r="D51" s="218" t="s">
        <v>104</v>
      </c>
      <c r="E51" s="222">
        <v>284</v>
      </c>
      <c r="F51" s="222">
        <v>253</v>
      </c>
      <c r="G51" s="222">
        <v>356</v>
      </c>
      <c r="H51" s="222">
        <v>480</v>
      </c>
      <c r="I51" s="222">
        <v>537</v>
      </c>
      <c r="J51" s="220" t="s">
        <v>104</v>
      </c>
      <c r="K51" s="221">
        <f t="shared" si="6"/>
        <v>15.857063093243998</v>
      </c>
      <c r="L51" s="221">
        <f t="shared" si="6"/>
        <v>12.216320618058909</v>
      </c>
      <c r="M51" s="221">
        <f t="shared" si="6"/>
        <v>14.530612244897959</v>
      </c>
      <c r="N51" s="221">
        <f t="shared" si="6"/>
        <v>16.523235800344235</v>
      </c>
      <c r="O51" s="221">
        <f t="shared" si="6"/>
        <v>16.886792452830189</v>
      </c>
    </row>
    <row r="52" spans="1:15" x14ac:dyDescent="0.25">
      <c r="A52" s="379" t="s">
        <v>97</v>
      </c>
      <c r="B52" s="380"/>
      <c r="C52" s="202"/>
      <c r="D52" s="223"/>
      <c r="E52" s="214"/>
      <c r="F52" s="214"/>
      <c r="G52" s="214"/>
      <c r="H52" s="214"/>
      <c r="I52" s="214"/>
      <c r="J52" s="224"/>
      <c r="K52" s="215"/>
      <c r="L52" s="215"/>
      <c r="M52" s="215"/>
      <c r="N52" s="215"/>
      <c r="O52" s="215"/>
    </row>
    <row r="53" spans="1:15" x14ac:dyDescent="0.25">
      <c r="A53" s="369" t="s">
        <v>98</v>
      </c>
      <c r="B53" s="370"/>
      <c r="C53" s="206"/>
      <c r="D53" s="225" t="s">
        <v>104</v>
      </c>
      <c r="E53" s="207">
        <f t="shared" ref="E53:I53" si="7">SUM(E45:E51)</f>
        <v>1791</v>
      </c>
      <c r="F53" s="207">
        <f t="shared" si="7"/>
        <v>2071</v>
      </c>
      <c r="G53" s="207">
        <f t="shared" si="7"/>
        <v>2450</v>
      </c>
      <c r="H53" s="207">
        <f t="shared" si="7"/>
        <v>2905</v>
      </c>
      <c r="I53" s="207">
        <f t="shared" si="7"/>
        <v>3180</v>
      </c>
      <c r="J53" s="226" t="s">
        <v>104</v>
      </c>
      <c r="K53" s="227">
        <f t="shared" ref="K53:O53" si="8">SUM(K45:K51)</f>
        <v>100.00000000000001</v>
      </c>
      <c r="L53" s="227">
        <f t="shared" si="8"/>
        <v>99.999999999999972</v>
      </c>
      <c r="M53" s="227">
        <f t="shared" si="8"/>
        <v>100</v>
      </c>
      <c r="N53" s="227">
        <f t="shared" si="8"/>
        <v>100.00000000000001</v>
      </c>
      <c r="O53" s="227">
        <f t="shared" si="8"/>
        <v>99.999999999999986</v>
      </c>
    </row>
    <row r="55" spans="1:15" s="188" customFormat="1" ht="46.05" customHeight="1" x14ac:dyDescent="0.25">
      <c r="A55" s="383" t="s">
        <v>85</v>
      </c>
      <c r="B55" s="384"/>
      <c r="C55" s="209"/>
      <c r="D55" s="387" t="s">
        <v>105</v>
      </c>
      <c r="E55" s="387"/>
      <c r="F55" s="387"/>
      <c r="G55" s="387"/>
      <c r="H55" s="387"/>
      <c r="I55" s="387"/>
      <c r="J55" s="388" t="s">
        <v>106</v>
      </c>
      <c r="K55" s="389"/>
      <c r="L55" s="389"/>
      <c r="M55" s="389"/>
      <c r="N55" s="389"/>
      <c r="O55" s="390"/>
    </row>
    <row r="56" spans="1:15" x14ac:dyDescent="0.25">
      <c r="A56" s="374"/>
      <c r="B56" s="375"/>
      <c r="C56" s="189"/>
      <c r="D56" s="391" t="s">
        <v>89</v>
      </c>
      <c r="E56" s="392"/>
      <c r="F56" s="392"/>
      <c r="G56" s="392"/>
      <c r="H56" s="392"/>
      <c r="I56" s="393"/>
      <c r="J56" s="391" t="s">
        <v>89</v>
      </c>
      <c r="K56" s="392"/>
      <c r="L56" s="392"/>
      <c r="M56" s="392"/>
      <c r="N56" s="392"/>
      <c r="O56" s="393"/>
    </row>
    <row r="57" spans="1:15" x14ac:dyDescent="0.25">
      <c r="A57" s="377"/>
      <c r="B57" s="378"/>
      <c r="C57" s="190"/>
      <c r="D57" s="212">
        <v>1975</v>
      </c>
      <c r="E57" s="217">
        <v>1991</v>
      </c>
      <c r="F57" s="217">
        <v>2000</v>
      </c>
      <c r="G57" s="217">
        <v>2005</v>
      </c>
      <c r="H57" s="217">
        <v>2010</v>
      </c>
      <c r="I57" s="217">
        <v>2013</v>
      </c>
      <c r="J57" s="212">
        <v>1975</v>
      </c>
      <c r="K57" s="217">
        <v>1991</v>
      </c>
      <c r="L57" s="217">
        <v>2000</v>
      </c>
      <c r="M57" s="217">
        <v>2005</v>
      </c>
      <c r="N57" s="217">
        <v>2010</v>
      </c>
      <c r="O57" s="217">
        <v>2013</v>
      </c>
    </row>
    <row r="58" spans="1:15" x14ac:dyDescent="0.25">
      <c r="A58" s="386" t="s">
        <v>3</v>
      </c>
      <c r="B58" s="382"/>
      <c r="C58" s="76">
        <v>1</v>
      </c>
      <c r="D58" s="220" t="s">
        <v>104</v>
      </c>
      <c r="E58" s="228">
        <f t="shared" ref="E58:I64" si="9">(E31*1000)/(E45*1000)</f>
        <v>577.45313995470019</v>
      </c>
      <c r="F58" s="228">
        <f t="shared" si="9"/>
        <v>238.33554143804508</v>
      </c>
      <c r="G58" s="228">
        <f t="shared" si="9"/>
        <v>351.52540743180384</v>
      </c>
      <c r="H58" s="228">
        <f t="shared" si="9"/>
        <v>457.54578032486535</v>
      </c>
      <c r="I58" s="228">
        <f t="shared" si="9"/>
        <v>481.84434816813206</v>
      </c>
      <c r="J58" s="220" t="s">
        <v>104</v>
      </c>
      <c r="K58" s="221">
        <f t="shared" ref="K58:O64" si="10">+E58/E$66</f>
        <v>0.33743799378037631</v>
      </c>
      <c r="L58" s="221">
        <f t="shared" si="10"/>
        <v>0.37746258634544849</v>
      </c>
      <c r="M58" s="221">
        <f t="shared" si="10"/>
        <v>0.41759677944092233</v>
      </c>
      <c r="N58" s="221">
        <f t="shared" si="10"/>
        <v>0.46700825852108441</v>
      </c>
      <c r="O58" s="221">
        <f t="shared" si="10"/>
        <v>0.41351287791115776</v>
      </c>
    </row>
    <row r="59" spans="1:15" x14ac:dyDescent="0.25">
      <c r="A59" s="381" t="s">
        <v>90</v>
      </c>
      <c r="B59" s="382"/>
      <c r="C59" s="76">
        <v>2</v>
      </c>
      <c r="D59" s="220" t="s">
        <v>104</v>
      </c>
      <c r="E59" s="228" t="e">
        <f t="shared" si="9"/>
        <v>#DIV/0!</v>
      </c>
      <c r="F59" s="228" t="e">
        <f t="shared" si="9"/>
        <v>#DIV/0!</v>
      </c>
      <c r="G59" s="228" t="e">
        <f t="shared" si="9"/>
        <v>#DIV/0!</v>
      </c>
      <c r="H59" s="228" t="e">
        <f t="shared" si="9"/>
        <v>#DIV/0!</v>
      </c>
      <c r="I59" s="228" t="e">
        <f t="shared" si="9"/>
        <v>#DIV/0!</v>
      </c>
      <c r="J59" s="220" t="s">
        <v>104</v>
      </c>
      <c r="K59" s="221" t="e">
        <f t="shared" si="10"/>
        <v>#DIV/0!</v>
      </c>
      <c r="L59" s="221" t="e">
        <f t="shared" si="10"/>
        <v>#DIV/0!</v>
      </c>
      <c r="M59" s="221" t="e">
        <f t="shared" si="10"/>
        <v>#DIV/0!</v>
      </c>
      <c r="N59" s="221" t="e">
        <f t="shared" si="10"/>
        <v>#DIV/0!</v>
      </c>
      <c r="O59" s="221" t="e">
        <f t="shared" si="10"/>
        <v>#DIV/0!</v>
      </c>
    </row>
    <row r="60" spans="1:15" x14ac:dyDescent="0.25">
      <c r="A60" s="381" t="s">
        <v>91</v>
      </c>
      <c r="B60" s="382"/>
      <c r="C60" s="76">
        <v>3</v>
      </c>
      <c r="D60" s="220" t="s">
        <v>104</v>
      </c>
      <c r="E60" s="228">
        <f t="shared" si="9"/>
        <v>10035.109092359904</v>
      </c>
      <c r="F60" s="228">
        <f t="shared" si="9"/>
        <v>2418.4789624926343</v>
      </c>
      <c r="G60" s="228">
        <f t="shared" si="9"/>
        <v>3519.043391766581</v>
      </c>
      <c r="H60" s="228">
        <f t="shared" si="9"/>
        <v>2154.5135609261774</v>
      </c>
      <c r="I60" s="228">
        <f t="shared" si="9"/>
        <v>3514.726297844114</v>
      </c>
      <c r="J60" s="220" t="s">
        <v>104</v>
      </c>
      <c r="K60" s="221">
        <f t="shared" si="10"/>
        <v>5.8640725025043254</v>
      </c>
      <c r="L60" s="221">
        <f t="shared" si="10"/>
        <v>3.8302525871569584</v>
      </c>
      <c r="M60" s="221">
        <f t="shared" si="10"/>
        <v>4.1804693374821733</v>
      </c>
      <c r="N60" s="221">
        <f t="shared" si="10"/>
        <v>2.1990709330414817</v>
      </c>
      <c r="O60" s="221">
        <f t="shared" si="10"/>
        <v>3.0162947682524499</v>
      </c>
    </row>
    <row r="61" spans="1:15" x14ac:dyDescent="0.25">
      <c r="A61" s="381" t="s">
        <v>92</v>
      </c>
      <c r="B61" s="382"/>
      <c r="C61" s="76">
        <v>4</v>
      </c>
      <c r="D61" s="220" t="s">
        <v>104</v>
      </c>
      <c r="E61" s="228">
        <f t="shared" si="9"/>
        <v>172.81088506505534</v>
      </c>
      <c r="F61" s="228">
        <f t="shared" si="9"/>
        <v>217.55289393956517</v>
      </c>
      <c r="G61" s="228">
        <f t="shared" si="9"/>
        <v>424.91999678354659</v>
      </c>
      <c r="H61" s="228">
        <f t="shared" si="9"/>
        <v>575.62306872101112</v>
      </c>
      <c r="I61" s="228">
        <f t="shared" si="9"/>
        <v>402.0676901481732</v>
      </c>
      <c r="J61" s="220" t="s">
        <v>104</v>
      </c>
      <c r="K61" s="221">
        <f t="shared" si="10"/>
        <v>0.10098301372876417</v>
      </c>
      <c r="L61" s="221">
        <f t="shared" si="10"/>
        <v>0.34454818411844701</v>
      </c>
      <c r="M61" s="221">
        <f t="shared" si="10"/>
        <v>0.50478633528440087</v>
      </c>
      <c r="N61" s="221">
        <f t="shared" si="10"/>
        <v>0.58752749658644987</v>
      </c>
      <c r="O61" s="221">
        <f t="shared" si="10"/>
        <v>0.34504953373500785</v>
      </c>
    </row>
    <row r="62" spans="1:15" x14ac:dyDescent="0.25">
      <c r="A62" s="381" t="s">
        <v>93</v>
      </c>
      <c r="B62" s="382"/>
      <c r="C62" s="76">
        <v>5</v>
      </c>
      <c r="D62" s="220" t="s">
        <v>104</v>
      </c>
      <c r="E62" s="228">
        <f t="shared" si="9"/>
        <v>3147.7344564236614</v>
      </c>
      <c r="F62" s="228">
        <f t="shared" si="9"/>
        <v>1337.1562621269734</v>
      </c>
      <c r="G62" s="228">
        <f t="shared" si="9"/>
        <v>1647.3421791516082</v>
      </c>
      <c r="H62" s="228">
        <f t="shared" si="9"/>
        <v>2134.0851931137313</v>
      </c>
      <c r="I62" s="228">
        <f t="shared" si="9"/>
        <v>2535.4849561161495</v>
      </c>
      <c r="J62" s="220" t="s">
        <v>104</v>
      </c>
      <c r="K62" s="221">
        <f t="shared" si="10"/>
        <v>1.8393963534639155</v>
      </c>
      <c r="L62" s="221">
        <f t="shared" si="10"/>
        <v>2.1177137828671793</v>
      </c>
      <c r="M62" s="221">
        <f t="shared" si="10"/>
        <v>1.9569703188079239</v>
      </c>
      <c r="N62" s="221">
        <f t="shared" si="10"/>
        <v>2.1782200873190165</v>
      </c>
      <c r="O62" s="221">
        <f t="shared" si="10"/>
        <v>2.1759219239367158</v>
      </c>
    </row>
    <row r="63" spans="1:15" x14ac:dyDescent="0.25">
      <c r="A63" s="381" t="s">
        <v>94</v>
      </c>
      <c r="B63" s="382"/>
      <c r="C63" s="76">
        <v>6</v>
      </c>
      <c r="D63" s="220" t="s">
        <v>104</v>
      </c>
      <c r="E63" s="228">
        <f t="shared" si="9"/>
        <v>3732.7705740437345</v>
      </c>
      <c r="F63" s="228">
        <f t="shared" si="9"/>
        <v>1528.9772419533351</v>
      </c>
      <c r="G63" s="228">
        <f t="shared" si="9"/>
        <v>2410.1097165579017</v>
      </c>
      <c r="H63" s="228">
        <f t="shared" si="9"/>
        <v>3184.9854061110291</v>
      </c>
      <c r="I63" s="228">
        <f t="shared" si="9"/>
        <v>4416.0762244267853</v>
      </c>
      <c r="J63" s="220" t="s">
        <v>104</v>
      </c>
      <c r="K63" s="221">
        <f t="shared" si="10"/>
        <v>2.1812655029402945</v>
      </c>
      <c r="L63" s="221">
        <f t="shared" si="10"/>
        <v>2.42150919132244</v>
      </c>
      <c r="M63" s="221">
        <f t="shared" si="10"/>
        <v>2.8631047271571877</v>
      </c>
      <c r="N63" s="221">
        <f t="shared" si="10"/>
        <v>3.2508539077049092</v>
      </c>
      <c r="O63" s="221">
        <f t="shared" si="10"/>
        <v>3.7898221605798916</v>
      </c>
    </row>
    <row r="64" spans="1:15" x14ac:dyDescent="0.25">
      <c r="A64" s="381" t="s">
        <v>95</v>
      </c>
      <c r="B64" s="382"/>
      <c r="C64" s="76">
        <v>7</v>
      </c>
      <c r="D64" s="220" t="s">
        <v>104</v>
      </c>
      <c r="E64" s="228">
        <f t="shared" si="9"/>
        <v>2669.7360601826135</v>
      </c>
      <c r="F64" s="228">
        <f t="shared" si="9"/>
        <v>1183.5190808797943</v>
      </c>
      <c r="G64" s="228">
        <f t="shared" si="9"/>
        <v>1084.9053259294626</v>
      </c>
      <c r="H64" s="228">
        <f t="shared" si="9"/>
        <v>956.69759214018063</v>
      </c>
      <c r="I64" s="228">
        <f t="shared" si="9"/>
        <v>1007.5998157512083</v>
      </c>
      <c r="J64" s="220" t="s">
        <v>104</v>
      </c>
      <c r="K64" s="221">
        <f t="shared" si="10"/>
        <v>1.5600752991694151</v>
      </c>
      <c r="L64" s="221">
        <f t="shared" si="10"/>
        <v>1.8743917527474723</v>
      </c>
      <c r="M64" s="221">
        <f t="shared" si="10"/>
        <v>1.2888199843544461</v>
      </c>
      <c r="N64" s="221">
        <f t="shared" si="10"/>
        <v>0.97648300049773151</v>
      </c>
      <c r="O64" s="221">
        <f t="shared" si="10"/>
        <v>0.8647097370303678</v>
      </c>
    </row>
    <row r="65" spans="1:15" s="231" customFormat="1" x14ac:dyDescent="0.25">
      <c r="A65" s="379" t="s">
        <v>97</v>
      </c>
      <c r="B65" s="380"/>
      <c r="C65" s="202"/>
      <c r="D65" s="224"/>
      <c r="E65" s="229"/>
      <c r="F65" s="229"/>
      <c r="G65" s="229"/>
      <c r="H65" s="229"/>
      <c r="I65" s="229"/>
      <c r="J65" s="224"/>
      <c r="K65" s="230"/>
      <c r="L65" s="230"/>
      <c r="M65" s="230"/>
      <c r="N65" s="230"/>
      <c r="O65" s="230"/>
    </row>
    <row r="66" spans="1:15" s="231" customFormat="1" x14ac:dyDescent="0.25">
      <c r="A66" s="369" t="s">
        <v>98</v>
      </c>
      <c r="B66" s="370"/>
      <c r="C66" s="206"/>
      <c r="D66" s="226" t="s">
        <v>104</v>
      </c>
      <c r="E66" s="232">
        <f>(E40*1000)/(E53*1000)</f>
        <v>1711.2866677678842</v>
      </c>
      <c r="F66" s="232">
        <f>(F40*1000)/(F53*1000)</f>
        <v>631.41500657213146</v>
      </c>
      <c r="G66" s="232">
        <f>(G40*1000)/(G53*1000)</f>
        <v>841.7818928163797</v>
      </c>
      <c r="H66" s="232">
        <f>(H40*1000)/(H53*1000)</f>
        <v>979.73809237081866</v>
      </c>
      <c r="I66" s="232">
        <f>(I40*1000)/(I53*1000)</f>
        <v>1165.2462931799071</v>
      </c>
      <c r="J66" s="226" t="s">
        <v>104</v>
      </c>
      <c r="K66" s="233">
        <f>+E66/E$66</f>
        <v>1</v>
      </c>
      <c r="L66" s="233">
        <f>+F66/F$66</f>
        <v>1</v>
      </c>
      <c r="M66" s="233">
        <f>+G66/G$66</f>
        <v>1</v>
      </c>
      <c r="N66" s="233">
        <f>+H66/H$66</f>
        <v>1</v>
      </c>
      <c r="O66" s="233">
        <f>+I66/I$66</f>
        <v>1</v>
      </c>
    </row>
    <row r="67" spans="1:15" x14ac:dyDescent="0.25">
      <c r="A67" s="234"/>
      <c r="B67" s="234"/>
      <c r="C67" s="234"/>
      <c r="D67" s="235"/>
      <c r="E67" s="236"/>
      <c r="F67" s="236"/>
      <c r="G67" s="236"/>
      <c r="H67" s="236"/>
      <c r="I67" s="236"/>
      <c r="J67" s="235"/>
      <c r="K67" s="237"/>
      <c r="L67" s="237"/>
      <c r="M67" s="237"/>
      <c r="N67" s="237"/>
      <c r="O67" s="237"/>
    </row>
    <row r="68" spans="1:15" x14ac:dyDescent="0.25">
      <c r="D68" s="238"/>
      <c r="E68" s="238"/>
      <c r="F68" s="238"/>
      <c r="G68" s="238"/>
      <c r="H68" s="238"/>
      <c r="J68" s="239">
        <v>22</v>
      </c>
      <c r="K68" s="239">
        <v>9</v>
      </c>
      <c r="L68" s="239">
        <v>5</v>
      </c>
      <c r="M68" s="239">
        <v>5</v>
      </c>
      <c r="N68" s="239">
        <v>3</v>
      </c>
      <c r="O68" s="240" t="s">
        <v>107</v>
      </c>
    </row>
    <row r="69" spans="1:15" s="188" customFormat="1" ht="28.05" customHeight="1" x14ac:dyDescent="0.25">
      <c r="A69" s="383" t="s">
        <v>85</v>
      </c>
      <c r="B69" s="384"/>
      <c r="C69" s="209"/>
      <c r="D69" s="385" t="s">
        <v>108</v>
      </c>
      <c r="E69" s="385"/>
      <c r="F69" s="385"/>
      <c r="G69" s="385"/>
      <c r="H69" s="385"/>
      <c r="I69" s="385"/>
      <c r="J69" s="371" t="s">
        <v>109</v>
      </c>
      <c r="K69" s="372"/>
      <c r="L69" s="372"/>
      <c r="M69" s="372"/>
      <c r="N69" s="373"/>
    </row>
    <row r="70" spans="1:15" x14ac:dyDescent="0.25">
      <c r="A70" s="374"/>
      <c r="B70" s="375"/>
      <c r="C70" s="241"/>
      <c r="D70" s="376" t="s">
        <v>89</v>
      </c>
      <c r="E70" s="376"/>
      <c r="F70" s="376"/>
      <c r="G70" s="376"/>
      <c r="H70" s="376"/>
      <c r="I70" s="376"/>
      <c r="J70" s="376" t="s">
        <v>89</v>
      </c>
      <c r="K70" s="376"/>
      <c r="L70" s="376"/>
      <c r="M70" s="376"/>
      <c r="N70" s="376"/>
    </row>
    <row r="71" spans="1:15" ht="24" x14ac:dyDescent="0.25">
      <c r="A71" s="377"/>
      <c r="B71" s="378"/>
      <c r="C71" s="190"/>
      <c r="D71" s="190"/>
      <c r="E71" s="217">
        <v>1991</v>
      </c>
      <c r="F71" s="217">
        <v>2000</v>
      </c>
      <c r="G71" s="217">
        <v>2005</v>
      </c>
      <c r="H71" s="217">
        <v>2010</v>
      </c>
      <c r="I71" s="217">
        <v>2013</v>
      </c>
      <c r="J71" s="242" t="s">
        <v>110</v>
      </c>
      <c r="K71" s="242" t="s">
        <v>111</v>
      </c>
      <c r="L71" s="242" t="s">
        <v>112</v>
      </c>
      <c r="M71" s="242" t="s">
        <v>113</v>
      </c>
      <c r="N71" s="242" t="s">
        <v>114</v>
      </c>
    </row>
    <row r="72" spans="1:15" x14ac:dyDescent="0.25">
      <c r="A72" s="243" t="s">
        <v>3</v>
      </c>
      <c r="B72" s="244"/>
      <c r="C72" s="76">
        <v>1</v>
      </c>
      <c r="D72" s="245"/>
      <c r="E72" s="246">
        <f t="shared" ref="E72:I78" si="11">(E58/$E58)*100</f>
        <v>100</v>
      </c>
      <c r="F72" s="247">
        <f t="shared" si="11"/>
        <v>41.273572684485174</v>
      </c>
      <c r="G72" s="247">
        <f t="shared" si="11"/>
        <v>60.875140008655968</v>
      </c>
      <c r="H72" s="247">
        <f t="shared" si="11"/>
        <v>79.235135921290293</v>
      </c>
      <c r="I72" s="247">
        <f t="shared" si="11"/>
        <v>83.443021576769254</v>
      </c>
      <c r="J72" s="248">
        <f t="shared" ref="J72:J78" si="12">EXP(LN(I58/E58)/J$68)-1</f>
        <v>-8.1937992012948158E-3</v>
      </c>
      <c r="K72" s="248">
        <f t="shared" ref="K72:N78" si="13">EXP(LN(F58/E58)/K$68)-1</f>
        <v>-9.3648003082285824E-2</v>
      </c>
      <c r="L72" s="248">
        <f t="shared" si="13"/>
        <v>8.0820521223305297E-2</v>
      </c>
      <c r="M72" s="248">
        <f t="shared" si="13"/>
        <v>5.4133382416949871E-2</v>
      </c>
      <c r="N72" s="248">
        <f t="shared" si="13"/>
        <v>1.7397668994557636E-2</v>
      </c>
    </row>
    <row r="73" spans="1:15" x14ac:dyDescent="0.25">
      <c r="A73" s="249" t="s">
        <v>90</v>
      </c>
      <c r="B73" s="244"/>
      <c r="C73" s="76">
        <v>2</v>
      </c>
      <c r="D73" s="245"/>
      <c r="E73" s="246" t="e">
        <f t="shared" si="11"/>
        <v>#DIV/0!</v>
      </c>
      <c r="F73" s="247" t="e">
        <f t="shared" si="11"/>
        <v>#DIV/0!</v>
      </c>
      <c r="G73" s="247" t="e">
        <f t="shared" si="11"/>
        <v>#DIV/0!</v>
      </c>
      <c r="H73" s="247" t="e">
        <f t="shared" si="11"/>
        <v>#DIV/0!</v>
      </c>
      <c r="I73" s="247" t="e">
        <f t="shared" si="11"/>
        <v>#DIV/0!</v>
      </c>
      <c r="J73" s="248" t="e">
        <f t="shared" si="12"/>
        <v>#DIV/0!</v>
      </c>
      <c r="K73" s="248" t="e">
        <f t="shared" si="13"/>
        <v>#DIV/0!</v>
      </c>
      <c r="L73" s="248" t="e">
        <f t="shared" si="13"/>
        <v>#DIV/0!</v>
      </c>
      <c r="M73" s="248" t="e">
        <f t="shared" si="13"/>
        <v>#DIV/0!</v>
      </c>
      <c r="N73" s="248" t="e">
        <f t="shared" si="13"/>
        <v>#DIV/0!</v>
      </c>
    </row>
    <row r="74" spans="1:15" x14ac:dyDescent="0.25">
      <c r="A74" s="249" t="s">
        <v>91</v>
      </c>
      <c r="B74" s="244"/>
      <c r="C74" s="76">
        <v>3</v>
      </c>
      <c r="D74" s="245"/>
      <c r="E74" s="246">
        <f t="shared" si="11"/>
        <v>100</v>
      </c>
      <c r="F74" s="247">
        <f t="shared" si="11"/>
        <v>24.100176094088614</v>
      </c>
      <c r="G74" s="247">
        <f t="shared" si="11"/>
        <v>35.067315754900534</v>
      </c>
      <c r="H74" s="247">
        <f t="shared" si="11"/>
        <v>21.469757240272429</v>
      </c>
      <c r="I74" s="247">
        <f t="shared" si="11"/>
        <v>35.024295854641018</v>
      </c>
      <c r="J74" s="248">
        <f t="shared" si="12"/>
        <v>-4.6568450665725125E-2</v>
      </c>
      <c r="K74" s="248">
        <f t="shared" si="13"/>
        <v>-0.14624044039724393</v>
      </c>
      <c r="L74" s="248">
        <f t="shared" si="13"/>
        <v>7.7895010472622594E-2</v>
      </c>
      <c r="M74" s="248">
        <f t="shared" si="13"/>
        <v>-9.3464278255624755E-2</v>
      </c>
      <c r="N74" s="248">
        <f t="shared" si="13"/>
        <v>0.17719233681046953</v>
      </c>
    </row>
    <row r="75" spans="1:15" x14ac:dyDescent="0.25">
      <c r="A75" s="249" t="s">
        <v>92</v>
      </c>
      <c r="B75" s="244"/>
      <c r="C75" s="76">
        <v>4</v>
      </c>
      <c r="D75" s="245"/>
      <c r="E75" s="246">
        <f t="shared" si="11"/>
        <v>100</v>
      </c>
      <c r="F75" s="247">
        <f t="shared" si="11"/>
        <v>125.8907353305126</v>
      </c>
      <c r="G75" s="247">
        <f t="shared" si="11"/>
        <v>245.8872869168998</v>
      </c>
      <c r="H75" s="247">
        <f t="shared" si="11"/>
        <v>333.0942194435932</v>
      </c>
      <c r="I75" s="247">
        <f t="shared" si="11"/>
        <v>232.66340543121066</v>
      </c>
      <c r="J75" s="248">
        <f t="shared" si="12"/>
        <v>3.912898307370849E-2</v>
      </c>
      <c r="K75" s="248">
        <f t="shared" si="13"/>
        <v>2.5912730338151002E-2</v>
      </c>
      <c r="L75" s="248">
        <f t="shared" si="13"/>
        <v>0.1432690876493079</v>
      </c>
      <c r="M75" s="248">
        <f t="shared" si="13"/>
        <v>6.2591173738672623E-2</v>
      </c>
      <c r="N75" s="248">
        <f t="shared" si="13"/>
        <v>-0.11273436404500514</v>
      </c>
    </row>
    <row r="76" spans="1:15" x14ac:dyDescent="0.25">
      <c r="A76" s="249" t="s">
        <v>93</v>
      </c>
      <c r="B76" s="244"/>
      <c r="C76" s="76">
        <v>5</v>
      </c>
      <c r="D76" s="245"/>
      <c r="E76" s="246">
        <f t="shared" si="11"/>
        <v>100</v>
      </c>
      <c r="F76" s="247">
        <f t="shared" si="11"/>
        <v>42.479957589758079</v>
      </c>
      <c r="G76" s="247">
        <f t="shared" si="11"/>
        <v>52.334216941007696</v>
      </c>
      <c r="H76" s="247">
        <f t="shared" si="11"/>
        <v>67.797497617966144</v>
      </c>
      <c r="I76" s="247">
        <f t="shared" si="11"/>
        <v>80.549518748060891</v>
      </c>
      <c r="J76" s="248">
        <f t="shared" si="12"/>
        <v>-9.7835561409687077E-3</v>
      </c>
      <c r="K76" s="248">
        <f t="shared" si="13"/>
        <v>-9.0742023961118967E-2</v>
      </c>
      <c r="L76" s="248">
        <f t="shared" si="13"/>
        <v>4.2606267176280577E-2</v>
      </c>
      <c r="M76" s="248">
        <f t="shared" si="13"/>
        <v>5.3138735455945607E-2</v>
      </c>
      <c r="N76" s="248">
        <f t="shared" si="13"/>
        <v>5.9131200293349062E-2</v>
      </c>
    </row>
    <row r="77" spans="1:15" x14ac:dyDescent="0.25">
      <c r="A77" s="249" t="s">
        <v>94</v>
      </c>
      <c r="B77" s="244"/>
      <c r="C77" s="76">
        <v>6</v>
      </c>
      <c r="D77" s="245"/>
      <c r="E77" s="246">
        <f t="shared" si="11"/>
        <v>100</v>
      </c>
      <c r="F77" s="247">
        <f t="shared" si="11"/>
        <v>40.960921964646332</v>
      </c>
      <c r="G77" s="247">
        <f t="shared" si="11"/>
        <v>64.566242921997059</v>
      </c>
      <c r="H77" s="247">
        <f t="shared" si="11"/>
        <v>85.324970901190795</v>
      </c>
      <c r="I77" s="247">
        <f t="shared" si="11"/>
        <v>118.30558928894528</v>
      </c>
      <c r="J77" s="248">
        <f t="shared" si="12"/>
        <v>7.6702133744124268E-3</v>
      </c>
      <c r="K77" s="248">
        <f t="shared" si="13"/>
        <v>-9.4413438280688045E-2</v>
      </c>
      <c r="L77" s="248">
        <f t="shared" si="13"/>
        <v>9.5285046563430065E-2</v>
      </c>
      <c r="M77" s="248">
        <f t="shared" si="13"/>
        <v>5.7338696017555923E-2</v>
      </c>
      <c r="N77" s="248">
        <f t="shared" si="13"/>
        <v>0.11508944446861458</v>
      </c>
    </row>
    <row r="78" spans="1:15" x14ac:dyDescent="0.25">
      <c r="A78" s="249" t="s">
        <v>95</v>
      </c>
      <c r="B78" s="244"/>
      <c r="C78" s="76">
        <v>7</v>
      </c>
      <c r="D78" s="245"/>
      <c r="E78" s="246">
        <f t="shared" si="11"/>
        <v>100</v>
      </c>
      <c r="F78" s="247">
        <f t="shared" si="11"/>
        <v>44.330939621006578</v>
      </c>
      <c r="G78" s="247">
        <f t="shared" si="11"/>
        <v>40.637175416331367</v>
      </c>
      <c r="H78" s="247">
        <f t="shared" si="11"/>
        <v>35.834912911755822</v>
      </c>
      <c r="I78" s="247">
        <f t="shared" si="11"/>
        <v>37.741551712879328</v>
      </c>
      <c r="J78" s="248">
        <f t="shared" si="12"/>
        <v>-4.3324759617791253E-2</v>
      </c>
      <c r="K78" s="248">
        <f t="shared" si="13"/>
        <v>-8.6422878356760657E-2</v>
      </c>
      <c r="L78" s="248">
        <f t="shared" si="13"/>
        <v>-1.7249405019396535E-2</v>
      </c>
      <c r="M78" s="248">
        <f t="shared" si="13"/>
        <v>-2.4838452361313101E-2</v>
      </c>
      <c r="N78" s="248">
        <f t="shared" si="13"/>
        <v>1.7429829098766891E-2</v>
      </c>
    </row>
    <row r="79" spans="1:15" s="231" customFormat="1" x14ac:dyDescent="0.25">
      <c r="A79" s="379" t="s">
        <v>97</v>
      </c>
      <c r="B79" s="380"/>
      <c r="C79" s="202"/>
      <c r="D79" s="250"/>
      <c r="E79" s="251"/>
      <c r="F79" s="230"/>
      <c r="G79" s="230"/>
      <c r="H79" s="230"/>
      <c r="I79" s="230"/>
      <c r="J79" s="251"/>
      <c r="K79" s="252"/>
      <c r="L79" s="252"/>
      <c r="M79" s="252"/>
      <c r="N79" s="252"/>
    </row>
    <row r="80" spans="1:15" s="231" customFormat="1" x14ac:dyDescent="0.25">
      <c r="A80" s="369" t="s">
        <v>98</v>
      </c>
      <c r="B80" s="370"/>
      <c r="C80" s="206"/>
      <c r="D80" s="253"/>
      <c r="E80" s="254">
        <f>(E66/$E66)*100</f>
        <v>100</v>
      </c>
      <c r="F80" s="255">
        <f>(F66/$E66)*100</f>
        <v>36.897091437971483</v>
      </c>
      <c r="G80" s="255">
        <f>(G66/$E66)*100</f>
        <v>49.189998886297495</v>
      </c>
      <c r="H80" s="255">
        <f>(H66/$E66)*100</f>
        <v>57.251547085839192</v>
      </c>
      <c r="I80" s="255">
        <f>(I66/$E66)*100</f>
        <v>68.091823253657168</v>
      </c>
      <c r="J80" s="256">
        <f>EXP(LN(I66/E66)/J$68)-1</f>
        <v>-1.7317080528127415E-2</v>
      </c>
      <c r="K80" s="256">
        <f>EXP(LN(F66/E66)/K$68)-1</f>
        <v>-0.10486607953486915</v>
      </c>
      <c r="L80" s="256">
        <f>EXP(LN(G66/F66)/L$68)-1</f>
        <v>5.9197473184557481E-2</v>
      </c>
      <c r="M80" s="256">
        <f>EXP(LN(H66/G66)/M$68)-1</f>
        <v>3.0818211975712995E-2</v>
      </c>
      <c r="N80" s="256">
        <f>EXP(LN(I66/H66)/N$68)-1</f>
        <v>5.9503946527792451E-2</v>
      </c>
    </row>
    <row r="81" spans="9:14" x14ac:dyDescent="0.25">
      <c r="I81" s="180" t="s">
        <v>115</v>
      </c>
      <c r="J81" s="257">
        <f>+I66-J104</f>
        <v>0</v>
      </c>
      <c r="K81" s="257">
        <f>+F66-K91</f>
        <v>0</v>
      </c>
      <c r="L81" s="257">
        <f>+G66-L96</f>
        <v>0</v>
      </c>
      <c r="M81" s="257">
        <f>+H66-M101</f>
        <v>0</v>
      </c>
      <c r="N81" s="257">
        <f>+I66-N104</f>
        <v>0</v>
      </c>
    </row>
    <row r="82" spans="9:14" hidden="1" x14ac:dyDescent="0.25">
      <c r="I82" s="178">
        <v>1991</v>
      </c>
      <c r="J82" s="178"/>
      <c r="K82" s="178"/>
      <c r="L82" s="179"/>
      <c r="M82" s="178"/>
      <c r="N82" s="178"/>
    </row>
    <row r="83" spans="9:14" hidden="1" x14ac:dyDescent="0.25">
      <c r="I83" s="178">
        <f>+I82+1</f>
        <v>1992</v>
      </c>
      <c r="J83" s="258">
        <f>+E66*(1+J80)</f>
        <v>1681.652178735437</v>
      </c>
      <c r="K83" s="258">
        <f>+E66*(1+K80)</f>
        <v>1531.8307439587761</v>
      </c>
      <c r="L83" s="179"/>
      <c r="M83" s="178"/>
      <c r="N83" s="178"/>
    </row>
    <row r="84" spans="9:14" hidden="1" x14ac:dyDescent="0.25">
      <c r="I84" s="178">
        <f t="shared" ref="I84:I104" si="14">+I83+1</f>
        <v>1993</v>
      </c>
      <c r="J84" s="258">
        <f>+J83*(1+$J$80)</f>
        <v>1652.5308725359746</v>
      </c>
      <c r="K84" s="258">
        <f>+K83*(1+$K$80)</f>
        <v>1371.1936593288374</v>
      </c>
      <c r="L84" s="179"/>
      <c r="M84" s="178"/>
      <c r="N84" s="178"/>
    </row>
    <row r="85" spans="9:14" hidden="1" x14ac:dyDescent="0.25">
      <c r="I85" s="178">
        <f t="shared" si="14"/>
        <v>1994</v>
      </c>
      <c r="J85" s="258">
        <f t="shared" ref="J85:J104" si="15">+J84*(1+$J$80)</f>
        <v>1623.9138623410524</v>
      </c>
      <c r="K85" s="258">
        <f t="shared" ref="K85:K91" si="16">+K84*(1+$K$80)</f>
        <v>1227.4019559919514</v>
      </c>
      <c r="L85" s="179"/>
      <c r="M85" s="178"/>
      <c r="N85" s="178"/>
    </row>
    <row r="86" spans="9:14" hidden="1" x14ac:dyDescent="0.25">
      <c r="I86" s="178">
        <f t="shared" si="14"/>
        <v>1995</v>
      </c>
      <c r="J86" s="258">
        <f t="shared" si="15"/>
        <v>1595.7924152161499</v>
      </c>
      <c r="K86" s="258">
        <f t="shared" si="16"/>
        <v>1098.6891248536454</v>
      </c>
      <c r="L86" s="179"/>
      <c r="M86" s="178"/>
      <c r="N86" s="178"/>
    </row>
    <row r="87" spans="9:14" hidden="1" x14ac:dyDescent="0.25">
      <c r="I87" s="178">
        <f t="shared" si="14"/>
        <v>1996</v>
      </c>
      <c r="J87" s="258">
        <f t="shared" si="15"/>
        <v>1568.157949455677</v>
      </c>
      <c r="K87" s="258">
        <f t="shared" si="16"/>
        <v>983.47390370264725</v>
      </c>
      <c r="L87" s="179"/>
      <c r="M87" s="178"/>
      <c r="N87" s="178"/>
    </row>
    <row r="88" spans="9:14" hidden="1" x14ac:dyDescent="0.25">
      <c r="I88" s="178">
        <f t="shared" si="14"/>
        <v>1997</v>
      </c>
      <c r="J88" s="258">
        <f t="shared" si="15"/>
        <v>1541.0020319641299</v>
      </c>
      <c r="K88" s="258">
        <f t="shared" si="16"/>
        <v>880.3408510964972</v>
      </c>
      <c r="L88" s="179"/>
      <c r="M88" s="178"/>
      <c r="N88" s="178"/>
    </row>
    <row r="89" spans="9:14" hidden="1" x14ac:dyDescent="0.25">
      <c r="I89" s="178">
        <f t="shared" si="14"/>
        <v>1998</v>
      </c>
      <c r="J89" s="258">
        <f t="shared" si="15"/>
        <v>1514.3163756825991</v>
      </c>
      <c r="K89" s="258">
        <f t="shared" si="16"/>
        <v>788.02295738761757</v>
      </c>
      <c r="L89" s="179"/>
      <c r="M89" s="178"/>
      <c r="N89" s="178"/>
    </row>
    <row r="90" spans="9:14" hidden="1" x14ac:dyDescent="0.25">
      <c r="I90" s="178">
        <f t="shared" si="14"/>
        <v>1999</v>
      </c>
      <c r="J90" s="258">
        <f t="shared" si="15"/>
        <v>1488.0928370598415</v>
      </c>
      <c r="K90" s="258">
        <f t="shared" si="16"/>
        <v>705.3860792629049</v>
      </c>
      <c r="L90" s="179"/>
      <c r="M90" s="178"/>
      <c r="N90" s="178"/>
    </row>
    <row r="91" spans="9:14" hidden="1" x14ac:dyDescent="0.25">
      <c r="I91" s="178">
        <f t="shared" si="14"/>
        <v>2000</v>
      </c>
      <c r="J91" s="258">
        <f t="shared" si="15"/>
        <v>1462.3234135671466</v>
      </c>
      <c r="K91" s="258">
        <f t="shared" si="16"/>
        <v>631.41500657213157</v>
      </c>
      <c r="L91" s="257"/>
      <c r="M91" s="178"/>
      <c r="N91" s="178"/>
    </row>
    <row r="92" spans="9:14" hidden="1" x14ac:dyDescent="0.25">
      <c r="I92" s="178">
        <f t="shared" si="14"/>
        <v>2001</v>
      </c>
      <c r="J92" s="258">
        <f t="shared" si="15"/>
        <v>1437.0002412562383</v>
      </c>
      <c r="K92" s="178"/>
      <c r="L92" s="258">
        <f>+F66*(1+L80)</f>
        <v>668.79317949201243</v>
      </c>
      <c r="M92" s="178"/>
      <c r="N92" s="178"/>
    </row>
    <row r="93" spans="9:14" hidden="1" x14ac:dyDescent="0.25">
      <c r="I93" s="178">
        <f t="shared" si="14"/>
        <v>2002</v>
      </c>
      <c r="J93" s="258">
        <f t="shared" si="15"/>
        <v>1412.1155923594654</v>
      </c>
      <c r="K93" s="178"/>
      <c r="L93" s="258">
        <f>+L92*(1+$L$80)</f>
        <v>708.38404580100575</v>
      </c>
      <c r="M93" s="178"/>
      <c r="N93" s="178"/>
    </row>
    <row r="94" spans="9:14" hidden="1" x14ac:dyDescent="0.25">
      <c r="I94" s="178">
        <f t="shared" si="14"/>
        <v>2003</v>
      </c>
      <c r="J94" s="258">
        <f t="shared" si="15"/>
        <v>1387.6618729315521</v>
      </c>
      <c r="K94" s="178"/>
      <c r="L94" s="258">
        <f>+L93*(1+$L$80)</f>
        <v>750.31859135667912</v>
      </c>
      <c r="M94" s="178"/>
      <c r="N94" s="178"/>
    </row>
    <row r="95" spans="9:14" hidden="1" x14ac:dyDescent="0.25">
      <c r="I95" s="178">
        <f t="shared" si="14"/>
        <v>2004</v>
      </c>
      <c r="J95" s="258">
        <f t="shared" si="15"/>
        <v>1363.6316205321843</v>
      </c>
      <c r="K95" s="178"/>
      <c r="L95" s="258">
        <f>+L94*(1+$L$80)</f>
        <v>794.73555604839112</v>
      </c>
      <c r="M95" s="178"/>
      <c r="N95" s="178"/>
    </row>
    <row r="96" spans="9:14" hidden="1" x14ac:dyDescent="0.25">
      <c r="I96" s="178">
        <f t="shared" si="14"/>
        <v>2005</v>
      </c>
      <c r="J96" s="258">
        <f t="shared" si="15"/>
        <v>1340.0175019487276</v>
      </c>
      <c r="K96" s="178"/>
      <c r="L96" s="258">
        <f>+L95*(1+$L$80)</f>
        <v>841.78189281638015</v>
      </c>
      <c r="M96" s="257"/>
      <c r="N96" s="178"/>
    </row>
    <row r="97" spans="9:14" hidden="1" x14ac:dyDescent="0.25">
      <c r="I97" s="178">
        <f t="shared" si="14"/>
        <v>2006</v>
      </c>
      <c r="J97" s="258">
        <f t="shared" si="15"/>
        <v>1316.8123109583814</v>
      </c>
      <c r="K97" s="178"/>
      <c r="L97" s="179"/>
      <c r="M97" s="258">
        <f>+G66*(1+M80)</f>
        <v>867.7241056265118</v>
      </c>
      <c r="N97" s="258"/>
    </row>
    <row r="98" spans="9:14" hidden="1" x14ac:dyDescent="0.25">
      <c r="I98" s="178">
        <f t="shared" si="14"/>
        <v>2007</v>
      </c>
      <c r="J98" s="258">
        <f t="shared" si="15"/>
        <v>1294.0089661290856</v>
      </c>
      <c r="K98" s="178"/>
      <c r="L98" s="179"/>
      <c r="M98" s="258">
        <f>+M97*(1+$M$80)</f>
        <v>894.46581105014559</v>
      </c>
      <c r="N98" s="258"/>
    </row>
    <row r="99" spans="9:14" hidden="1" x14ac:dyDescent="0.25">
      <c r="I99" s="178">
        <f t="shared" si="14"/>
        <v>2008</v>
      </c>
      <c r="J99" s="258">
        <f t="shared" si="15"/>
        <v>1271.6005086585094</v>
      </c>
      <c r="K99" s="178"/>
      <c r="L99" s="179"/>
      <c r="M99" s="258">
        <f>+M98*(1+$M$80)</f>
        <v>922.03164802011702</v>
      </c>
      <c r="N99" s="258"/>
    </row>
    <row r="100" spans="9:14" hidden="1" x14ac:dyDescent="0.25">
      <c r="I100" s="178">
        <f t="shared" si="14"/>
        <v>2009</v>
      </c>
      <c r="J100" s="258">
        <f t="shared" si="15"/>
        <v>1249.5801002504622</v>
      </c>
      <c r="K100" s="178"/>
      <c r="L100" s="179"/>
      <c r="M100" s="258">
        <f>+M99*(1+$M$80)</f>
        <v>950.44701479711694</v>
      </c>
      <c r="N100" s="258"/>
    </row>
    <row r="101" spans="9:14" hidden="1" x14ac:dyDescent="0.25">
      <c r="I101" s="178">
        <f t="shared" si="14"/>
        <v>2010</v>
      </c>
      <c r="J101" s="258">
        <f t="shared" si="15"/>
        <v>1227.9410210280794</v>
      </c>
      <c r="K101" s="178"/>
      <c r="L101" s="179"/>
      <c r="M101" s="258">
        <f>+M100*(1+$M$80)</f>
        <v>979.73809237081809</v>
      </c>
      <c r="N101" s="258"/>
    </row>
    <row r="102" spans="9:14" hidden="1" x14ac:dyDescent="0.25">
      <c r="I102" s="178">
        <f t="shared" si="14"/>
        <v>2011</v>
      </c>
      <c r="J102" s="258">
        <f t="shared" si="15"/>
        <v>1206.6766674831451</v>
      </c>
      <c r="K102" s="178"/>
      <c r="L102" s="179"/>
      <c r="M102" s="258"/>
      <c r="N102" s="258">
        <f>+H66*(1+N80)</f>
        <v>1038.0363754304933</v>
      </c>
    </row>
    <row r="103" spans="9:14" hidden="1" x14ac:dyDescent="0.25">
      <c r="I103" s="178">
        <f t="shared" si="14"/>
        <v>2012</v>
      </c>
      <c r="J103" s="258">
        <f t="shared" si="15"/>
        <v>1185.7805504609271</v>
      </c>
      <c r="K103" s="178"/>
      <c r="L103" s="179"/>
      <c r="M103" s="258"/>
      <c r="N103" s="258">
        <f>+N102*(1+$N$80)</f>
        <v>1099.8036364080128</v>
      </c>
    </row>
    <row r="104" spans="9:14" hidden="1" x14ac:dyDescent="0.25">
      <c r="I104" s="178">
        <f t="shared" si="14"/>
        <v>2013</v>
      </c>
      <c r="J104" s="258">
        <f t="shared" si="15"/>
        <v>1165.246293179908</v>
      </c>
      <c r="K104" s="257"/>
      <c r="L104" s="179"/>
      <c r="M104" s="258"/>
      <c r="N104" s="258">
        <f>+N103*(1+$N$80)</f>
        <v>1165.2462931799068</v>
      </c>
    </row>
  </sheetData>
  <mergeCells count="75">
    <mergeCell ref="A21:B21"/>
    <mergeCell ref="A14:B14"/>
    <mergeCell ref="D14:I14"/>
    <mergeCell ref="J14:O14"/>
    <mergeCell ref="A15:B15"/>
    <mergeCell ref="D15:I15"/>
    <mergeCell ref="J15:O15"/>
    <mergeCell ref="A16:B16"/>
    <mergeCell ref="A17:B17"/>
    <mergeCell ref="A18:B18"/>
    <mergeCell ref="A19:B19"/>
    <mergeCell ref="A20:B20"/>
    <mergeCell ref="A22:B22"/>
    <mergeCell ref="A23:B23"/>
    <mergeCell ref="A24:B24"/>
    <mergeCell ref="A25:B25"/>
    <mergeCell ref="A26:B26"/>
    <mergeCell ref="A36:B36"/>
    <mergeCell ref="D28:I28"/>
    <mergeCell ref="J28:O28"/>
    <mergeCell ref="A29:B29"/>
    <mergeCell ref="D29:I29"/>
    <mergeCell ref="J29:O29"/>
    <mergeCell ref="A30:B30"/>
    <mergeCell ref="A28:B28"/>
    <mergeCell ref="A31:B31"/>
    <mergeCell ref="A32:B32"/>
    <mergeCell ref="A33:B33"/>
    <mergeCell ref="A34:B34"/>
    <mergeCell ref="A35:B35"/>
    <mergeCell ref="A45:B45"/>
    <mergeCell ref="A37:B37"/>
    <mergeCell ref="A38:B38"/>
    <mergeCell ref="A39:B39"/>
    <mergeCell ref="A40:B40"/>
    <mergeCell ref="A42:B42"/>
    <mergeCell ref="J42:O42"/>
    <mergeCell ref="A43:B43"/>
    <mergeCell ref="D43:I43"/>
    <mergeCell ref="J43:O43"/>
    <mergeCell ref="A44:B44"/>
    <mergeCell ref="D42:I42"/>
    <mergeCell ref="J55:O55"/>
    <mergeCell ref="A56:B56"/>
    <mergeCell ref="D56:I56"/>
    <mergeCell ref="J56:O56"/>
    <mergeCell ref="A46:B46"/>
    <mergeCell ref="A47:B47"/>
    <mergeCell ref="A48:B48"/>
    <mergeCell ref="A49:B49"/>
    <mergeCell ref="A50:B50"/>
    <mergeCell ref="A51:B51"/>
    <mergeCell ref="A62:B62"/>
    <mergeCell ref="A52:B52"/>
    <mergeCell ref="A53:B53"/>
    <mergeCell ref="A55:B55"/>
    <mergeCell ref="D55:I55"/>
    <mergeCell ref="A57:B57"/>
    <mergeCell ref="A58:B58"/>
    <mergeCell ref="A59:B59"/>
    <mergeCell ref="A60:B60"/>
    <mergeCell ref="A61:B61"/>
    <mergeCell ref="A63:B63"/>
    <mergeCell ref="A64:B64"/>
    <mergeCell ref="A65:B65"/>
    <mergeCell ref="A66:B66"/>
    <mergeCell ref="A69:B69"/>
    <mergeCell ref="A80:B80"/>
    <mergeCell ref="J69:N69"/>
    <mergeCell ref="A70:B70"/>
    <mergeCell ref="D70:I70"/>
    <mergeCell ref="J70:N70"/>
    <mergeCell ref="A71:B71"/>
    <mergeCell ref="A79:B79"/>
    <mergeCell ref="D69:I69"/>
  </mergeCells>
  <hyperlinks>
    <hyperlink ref="D15" r:id="rId1"/>
    <hyperlink ref="D29" r:id="rId2"/>
    <hyperlink ref="D43:I43" r:id="rId3" display="http://www.ilo.org/global/research/global-reports/weso/2015/lang--en/index.htm"/>
  </hyperlinks>
  <pageMargins left="0.7" right="0.7" top="0.75" bottom="0.75" header="0.3" footer="0.3"/>
  <pageSetup paperSize="9" orientation="portrait" verticalDpi="30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65"/>
  <sheetViews>
    <sheetView showGridLines="0" workbookViewId="0">
      <selection activeCell="A2" sqref="A2"/>
    </sheetView>
  </sheetViews>
  <sheetFormatPr defaultRowHeight="12" x14ac:dyDescent="0.25"/>
  <cols>
    <col min="1" max="1" width="42.28515625" customWidth="1"/>
    <col min="4" max="5" width="11.140625" bestFit="1" customWidth="1"/>
  </cols>
  <sheetData>
    <row r="1" spans="1:16" ht="14.4" x14ac:dyDescent="0.25">
      <c r="A1" s="259" t="s">
        <v>116</v>
      </c>
      <c r="B1" s="260"/>
      <c r="C1" s="260"/>
      <c r="D1" s="260"/>
      <c r="E1" s="260"/>
      <c r="F1" s="260"/>
      <c r="G1" s="260"/>
      <c r="H1" s="3"/>
      <c r="I1" s="3"/>
      <c r="J1" s="3"/>
      <c r="K1" s="7"/>
      <c r="L1" s="3"/>
      <c r="M1" s="3"/>
      <c r="N1" s="3"/>
      <c r="O1" s="3"/>
      <c r="P1" s="3"/>
    </row>
    <row r="2" spans="1:16" x14ac:dyDescent="0.25">
      <c r="A2" s="426" t="s">
        <v>147</v>
      </c>
      <c r="B2" s="260"/>
      <c r="C2" s="260"/>
      <c r="D2" s="260"/>
      <c r="E2" s="260"/>
      <c r="F2" s="260"/>
      <c r="G2" s="260"/>
      <c r="H2" s="3"/>
      <c r="I2" s="3"/>
      <c r="J2" s="3"/>
      <c r="K2" s="7"/>
      <c r="L2" s="3"/>
      <c r="M2" s="3"/>
      <c r="N2" s="3"/>
      <c r="O2" s="3"/>
      <c r="P2" s="3"/>
    </row>
    <row r="3" spans="1:16" x14ac:dyDescent="0.25">
      <c r="A3" s="262" t="s">
        <v>117</v>
      </c>
      <c r="B3" s="3"/>
      <c r="C3" s="3"/>
      <c r="D3" s="3"/>
      <c r="E3" s="3"/>
      <c r="F3" s="3"/>
      <c r="G3" s="3"/>
      <c r="H3" s="3"/>
      <c r="I3" s="3"/>
      <c r="J3" s="3"/>
      <c r="K3" s="7"/>
      <c r="L3" s="3"/>
      <c r="M3" s="3"/>
      <c r="N3" s="3"/>
      <c r="O3" s="3"/>
      <c r="P3" s="3"/>
    </row>
    <row r="4" spans="1:16" ht="30.6" x14ac:dyDescent="0.25">
      <c r="A4" s="415" t="s">
        <v>111</v>
      </c>
      <c r="B4" s="263" t="s">
        <v>118</v>
      </c>
      <c r="C4" s="264" t="s">
        <v>119</v>
      </c>
      <c r="D4" s="417" t="s">
        <v>120</v>
      </c>
      <c r="E4" s="418"/>
      <c r="F4" s="417" t="s">
        <v>121</v>
      </c>
      <c r="G4" s="418"/>
      <c r="H4" s="265"/>
      <c r="I4" s="265"/>
      <c r="J4" s="265"/>
      <c r="K4" s="266"/>
      <c r="L4" s="265"/>
      <c r="M4" s="265"/>
      <c r="N4" s="265"/>
      <c r="O4" s="265"/>
      <c r="P4" s="265"/>
    </row>
    <row r="5" spans="1:16" ht="24" x14ac:dyDescent="0.25">
      <c r="A5" s="416"/>
      <c r="B5" s="267" t="s">
        <v>111</v>
      </c>
      <c r="C5" s="268" t="s">
        <v>122</v>
      </c>
      <c r="D5" s="269" t="s">
        <v>123</v>
      </c>
      <c r="E5" s="269" t="s">
        <v>122</v>
      </c>
      <c r="F5" s="269" t="s">
        <v>123</v>
      </c>
      <c r="G5" s="269" t="s">
        <v>122</v>
      </c>
      <c r="H5" s="11"/>
      <c r="I5" s="11"/>
      <c r="J5" s="11"/>
      <c r="K5" s="270"/>
      <c r="L5" s="11"/>
      <c r="M5" s="11"/>
      <c r="N5" s="11"/>
      <c r="O5" s="11"/>
      <c r="P5" s="11"/>
    </row>
    <row r="6" spans="1:16" x14ac:dyDescent="0.25">
      <c r="A6" s="243" t="s">
        <v>3</v>
      </c>
      <c r="B6" s="271">
        <f t="shared" ref="B6:B13" si="0">+G6-F6</f>
        <v>11.376588937498255</v>
      </c>
      <c r="C6" s="272">
        <f>+'GVA-productivity2'!L58</f>
        <v>0.37746258634544849</v>
      </c>
      <c r="D6" s="273">
        <f>+'GVA-productivity2'!E45</f>
        <v>898</v>
      </c>
      <c r="E6" s="273">
        <f>+'GVA-productivity2'!F45</f>
        <v>1274</v>
      </c>
      <c r="F6" s="272">
        <f>+'GVA-productivity2'!K45</f>
        <v>50.13958682300391</v>
      </c>
      <c r="G6" s="272">
        <f>+'GVA-productivity2'!L45</f>
        <v>61.516175760502165</v>
      </c>
      <c r="H6" s="3"/>
      <c r="I6" s="3"/>
      <c r="J6" s="3"/>
      <c r="K6" s="7"/>
      <c r="L6" s="3"/>
      <c r="M6" s="3"/>
      <c r="N6" s="3"/>
      <c r="O6" s="3"/>
      <c r="P6" s="3"/>
    </row>
    <row r="7" spans="1:16" x14ac:dyDescent="0.25">
      <c r="A7" s="249" t="s">
        <v>90</v>
      </c>
      <c r="B7" s="274" t="s">
        <v>104</v>
      </c>
      <c r="C7" s="274" t="s">
        <v>104</v>
      </c>
      <c r="D7" s="274" t="s">
        <v>104</v>
      </c>
      <c r="E7" s="274" t="s">
        <v>104</v>
      </c>
      <c r="F7" s="274" t="s">
        <v>104</v>
      </c>
      <c r="G7" s="274" t="s">
        <v>104</v>
      </c>
      <c r="H7" s="3"/>
      <c r="I7" s="3"/>
      <c r="J7" s="3"/>
      <c r="K7" s="7"/>
      <c r="L7" s="3"/>
      <c r="M7" s="3"/>
      <c r="N7" s="3"/>
      <c r="O7" s="3"/>
      <c r="P7" s="3"/>
    </row>
    <row r="8" spans="1:16" x14ac:dyDescent="0.25">
      <c r="A8" s="249" t="s">
        <v>91</v>
      </c>
      <c r="B8" s="271">
        <f t="shared" si="0"/>
        <v>1.964217784021776</v>
      </c>
      <c r="C8" s="272">
        <f>+'GVA-productivity2'!L60</f>
        <v>3.8302525871569584</v>
      </c>
      <c r="D8" s="273">
        <f>+'GVA-productivity2'!E47</f>
        <v>98</v>
      </c>
      <c r="E8" s="273">
        <f>+'GVA-productivity2'!F47</f>
        <v>154</v>
      </c>
      <c r="F8" s="272">
        <f>+'GVA-productivity2'!K47</f>
        <v>5.4718034617532112</v>
      </c>
      <c r="G8" s="272">
        <f>+'GVA-productivity2'!L47</f>
        <v>7.4360212457749872</v>
      </c>
      <c r="H8" s="3"/>
      <c r="I8" s="3"/>
      <c r="J8" s="3"/>
      <c r="K8" s="7"/>
      <c r="L8" s="3"/>
      <c r="M8" s="3"/>
      <c r="N8" s="3"/>
      <c r="O8" s="3"/>
      <c r="P8" s="3"/>
    </row>
    <row r="9" spans="1:16" x14ac:dyDescent="0.25">
      <c r="A9" s="249" t="s">
        <v>92</v>
      </c>
      <c r="B9" s="271">
        <f t="shared" si="0"/>
        <v>-7.1429630582226018</v>
      </c>
      <c r="C9" s="272">
        <f>+'GVA-productivity2'!L61</f>
        <v>0.34454818411844701</v>
      </c>
      <c r="D9" s="273">
        <f>+'GVA-productivity2'!E48</f>
        <v>281</v>
      </c>
      <c r="E9" s="273">
        <f>+'GVA-productivity2'!F48</f>
        <v>177</v>
      </c>
      <c r="F9" s="272">
        <f>+'GVA-productivity2'!K48</f>
        <v>15.689558905639309</v>
      </c>
      <c r="G9" s="272">
        <f>+'GVA-productivity2'!L48</f>
        <v>8.5465958474167074</v>
      </c>
      <c r="H9" s="3"/>
      <c r="I9" s="3"/>
      <c r="J9" s="3"/>
      <c r="K9" s="7"/>
      <c r="L9" s="3"/>
      <c r="M9" s="3"/>
      <c r="N9" s="3"/>
      <c r="O9" s="3"/>
      <c r="P9" s="3"/>
    </row>
    <row r="10" spans="1:16" x14ac:dyDescent="0.25">
      <c r="A10" s="249" t="s">
        <v>93</v>
      </c>
      <c r="B10" s="271">
        <f t="shared" si="0"/>
        <v>-1.7073402853098045</v>
      </c>
      <c r="C10" s="272">
        <f>+'GVA-productivity2'!L62</f>
        <v>2.1177137828671793</v>
      </c>
      <c r="D10" s="273">
        <f>+'GVA-productivity2'!E49</f>
        <v>175</v>
      </c>
      <c r="E10" s="273">
        <f>+'GVA-productivity2'!F49</f>
        <v>167</v>
      </c>
      <c r="F10" s="272">
        <f>+'GVA-productivity2'!K49</f>
        <v>9.7710776102735899</v>
      </c>
      <c r="G10" s="272">
        <f>+'GVA-productivity2'!L49</f>
        <v>8.0637373249637854</v>
      </c>
      <c r="H10" s="3"/>
      <c r="I10" s="3"/>
      <c r="J10" s="3"/>
      <c r="K10" s="7"/>
      <c r="L10" s="3"/>
      <c r="M10" s="3"/>
      <c r="N10" s="3"/>
      <c r="O10" s="3"/>
      <c r="P10" s="3"/>
    </row>
    <row r="11" spans="1:16" x14ac:dyDescent="0.25">
      <c r="A11" s="249" t="s">
        <v>94</v>
      </c>
      <c r="B11" s="271">
        <f t="shared" si="0"/>
        <v>-0.84976090280254724</v>
      </c>
      <c r="C11" s="272">
        <f>+'GVA-productivity2'!L63</f>
        <v>2.42150919132244</v>
      </c>
      <c r="D11" s="273">
        <f>+'GVA-productivity2'!E50</f>
        <v>55</v>
      </c>
      <c r="E11" s="273">
        <f>+'GVA-productivity2'!F50</f>
        <v>46</v>
      </c>
      <c r="F11" s="272">
        <f>+'GVA-productivity2'!K50</f>
        <v>3.0709101060859854</v>
      </c>
      <c r="G11" s="272">
        <f>+'GVA-productivity2'!L50</f>
        <v>2.2211492032834381</v>
      </c>
      <c r="H11" s="3"/>
      <c r="I11" s="3"/>
      <c r="J11" s="3"/>
      <c r="K11" s="7"/>
      <c r="L11" s="3"/>
      <c r="M11" s="3"/>
      <c r="N11" s="3"/>
      <c r="O11" s="3"/>
      <c r="P11" s="3"/>
    </row>
    <row r="12" spans="1:16" x14ac:dyDescent="0.25">
      <c r="A12" s="249" t="s">
        <v>95</v>
      </c>
      <c r="B12" s="271">
        <f t="shared" si="0"/>
        <v>-3.640742475185089</v>
      </c>
      <c r="C12" s="272">
        <f>+'GVA-productivity2'!L64</f>
        <v>1.8743917527474723</v>
      </c>
      <c r="D12" s="273">
        <f>+'GVA-productivity2'!E51</f>
        <v>284</v>
      </c>
      <c r="E12" s="273">
        <f>+'GVA-productivity2'!F51</f>
        <v>253</v>
      </c>
      <c r="F12" s="272">
        <f>+'GVA-productivity2'!K51</f>
        <v>15.857063093243998</v>
      </c>
      <c r="G12" s="272">
        <f>+'GVA-productivity2'!L51</f>
        <v>12.216320618058909</v>
      </c>
      <c r="H12" s="3"/>
      <c r="I12" s="3"/>
      <c r="J12" s="3"/>
      <c r="K12" s="7"/>
      <c r="L12" s="3"/>
      <c r="M12" s="3"/>
      <c r="N12" s="3"/>
      <c r="O12" s="3"/>
      <c r="P12" s="3"/>
    </row>
    <row r="13" spans="1:16" x14ac:dyDescent="0.25">
      <c r="A13" s="275" t="s">
        <v>124</v>
      </c>
      <c r="B13" s="276">
        <f t="shared" si="0"/>
        <v>0</v>
      </c>
      <c r="C13" s="277">
        <f>+'GVA-productivity2'!L66</f>
        <v>1</v>
      </c>
      <c r="D13" s="278">
        <f>+'GVA-productivity2'!E53</f>
        <v>1791</v>
      </c>
      <c r="E13" s="278">
        <f>+'GVA-productivity2'!F53</f>
        <v>2071</v>
      </c>
      <c r="F13" s="277">
        <f>+'GVA-productivity2'!K53</f>
        <v>100.00000000000001</v>
      </c>
      <c r="G13" s="277">
        <f>+'GVA-productivity2'!L53</f>
        <v>99.999999999999972</v>
      </c>
      <c r="H13" s="10"/>
      <c r="I13" s="10"/>
      <c r="J13" s="10"/>
      <c r="K13" s="18"/>
      <c r="L13" s="10"/>
      <c r="M13" s="10"/>
      <c r="N13" s="10"/>
      <c r="O13" s="10"/>
      <c r="P13" s="10"/>
    </row>
    <row r="14" spans="1:16" x14ac:dyDescent="0.25">
      <c r="A14" s="279" t="s">
        <v>125</v>
      </c>
      <c r="B14" s="280"/>
      <c r="C14" s="280"/>
      <c r="D14" s="281">
        <f>SUM(D6:D12)</f>
        <v>1791</v>
      </c>
      <c r="E14" s="281">
        <f>SUM(E6:E12)</f>
        <v>2071</v>
      </c>
      <c r="F14" s="282">
        <f>SUM(F6:F12)</f>
        <v>100.00000000000001</v>
      </c>
      <c r="G14" s="282">
        <f>SUM(G6:G12)</f>
        <v>99.999999999999972</v>
      </c>
      <c r="H14" s="19"/>
      <c r="I14" s="19"/>
      <c r="J14" s="19"/>
      <c r="K14" s="283"/>
      <c r="L14" s="19"/>
      <c r="M14" s="19"/>
      <c r="N14" s="19"/>
      <c r="O14" s="19"/>
      <c r="P14" s="19"/>
    </row>
    <row r="15" spans="1:16" x14ac:dyDescent="0.25">
      <c r="A15" s="279"/>
      <c r="B15" s="284"/>
      <c r="C15" s="284"/>
      <c r="D15" s="285"/>
      <c r="E15" s="285"/>
      <c r="F15" s="286"/>
      <c r="G15" s="286"/>
      <c r="H15" s="19"/>
      <c r="I15" s="19"/>
      <c r="J15" s="19"/>
      <c r="K15" s="283"/>
      <c r="L15" s="19"/>
      <c r="M15" s="19"/>
      <c r="N15" s="19"/>
      <c r="O15" s="19"/>
      <c r="P15" s="19"/>
    </row>
    <row r="16" spans="1:16" x14ac:dyDescent="0.25">
      <c r="A16" s="279"/>
      <c r="B16" s="284"/>
      <c r="C16" s="284"/>
      <c r="D16" s="285"/>
      <c r="E16" s="285"/>
      <c r="F16" s="286"/>
      <c r="G16" s="286"/>
      <c r="H16" s="19"/>
      <c r="I16" s="19"/>
      <c r="J16" s="19"/>
      <c r="K16" s="283"/>
      <c r="L16" s="19"/>
      <c r="M16" s="19"/>
      <c r="N16" s="19"/>
      <c r="O16" s="19"/>
      <c r="P16" s="19"/>
    </row>
    <row r="17" spans="1:16" x14ac:dyDescent="0.25">
      <c r="A17" s="279"/>
      <c r="B17" s="284"/>
      <c r="C17" s="284"/>
      <c r="D17" s="285"/>
      <c r="E17" s="285"/>
      <c r="F17" s="286"/>
      <c r="G17" s="286"/>
      <c r="H17" s="19"/>
      <c r="I17" s="19"/>
      <c r="J17" s="19"/>
      <c r="K17" s="283"/>
      <c r="L17" s="19"/>
      <c r="M17" s="19"/>
      <c r="N17" s="19"/>
      <c r="O17" s="19"/>
      <c r="P17" s="19"/>
    </row>
    <row r="18" spans="1:16" x14ac:dyDescent="0.25">
      <c r="A18" s="279"/>
      <c r="B18" s="284"/>
      <c r="C18" s="284"/>
      <c r="D18" s="285"/>
      <c r="E18" s="285"/>
      <c r="F18" s="286"/>
      <c r="G18" s="286"/>
      <c r="H18" s="19"/>
      <c r="I18" s="19"/>
      <c r="J18" s="19"/>
      <c r="K18" s="283"/>
      <c r="L18" s="19"/>
      <c r="M18" s="19"/>
      <c r="N18" s="19"/>
      <c r="O18" s="19"/>
      <c r="P18" s="19"/>
    </row>
    <row r="19" spans="1:16" x14ac:dyDescent="0.25">
      <c r="A19" s="279"/>
      <c r="B19" s="284"/>
      <c r="C19" s="284"/>
      <c r="D19" s="285"/>
      <c r="E19" s="285"/>
      <c r="F19" s="286"/>
      <c r="G19" s="286"/>
      <c r="H19" s="19"/>
      <c r="I19" s="19"/>
      <c r="J19" s="19"/>
      <c r="K19" s="283"/>
      <c r="L19" s="19"/>
      <c r="M19" s="19"/>
      <c r="N19" s="19"/>
      <c r="O19" s="19"/>
      <c r="P19" s="19"/>
    </row>
    <row r="20" spans="1:16" x14ac:dyDescent="0.25">
      <c r="A20" s="3"/>
      <c r="B20" s="287"/>
      <c r="C20" s="3"/>
      <c r="D20" s="288"/>
      <c r="E20" s="3"/>
      <c r="F20" s="3"/>
      <c r="G20" s="3"/>
      <c r="H20" s="3"/>
      <c r="I20" s="3"/>
      <c r="J20" s="3"/>
      <c r="K20" s="7"/>
      <c r="L20" s="3"/>
      <c r="M20" s="3"/>
      <c r="N20" s="3"/>
      <c r="O20" s="3"/>
      <c r="P20" s="3"/>
    </row>
    <row r="21" spans="1:16" ht="30.6" x14ac:dyDescent="0.25">
      <c r="A21" s="415" t="s">
        <v>112</v>
      </c>
      <c r="B21" s="263" t="s">
        <v>118</v>
      </c>
      <c r="C21" s="264" t="s">
        <v>119</v>
      </c>
      <c r="D21" s="419" t="s">
        <v>120</v>
      </c>
      <c r="E21" s="420"/>
      <c r="F21" s="419" t="s">
        <v>121</v>
      </c>
      <c r="G21" s="420"/>
      <c r="H21" s="3"/>
      <c r="I21" s="3"/>
      <c r="J21" s="3"/>
      <c r="K21" s="7"/>
      <c r="L21" s="3"/>
      <c r="M21" s="3"/>
      <c r="N21" s="3"/>
      <c r="O21" s="3"/>
      <c r="P21" s="3"/>
    </row>
    <row r="22" spans="1:16" ht="12" customHeight="1" x14ac:dyDescent="0.25">
      <c r="A22" s="416"/>
      <c r="B22" s="268" t="s">
        <v>112</v>
      </c>
      <c r="C22" s="268">
        <v>2005</v>
      </c>
      <c r="D22" s="269">
        <v>2000</v>
      </c>
      <c r="E22" s="269">
        <v>2005</v>
      </c>
      <c r="F22" s="269">
        <v>2000</v>
      </c>
      <c r="G22" s="269">
        <v>2005</v>
      </c>
      <c r="H22" s="3"/>
      <c r="I22" s="3"/>
      <c r="J22" s="3"/>
      <c r="K22" s="7"/>
      <c r="L22" s="3"/>
      <c r="M22" s="3"/>
      <c r="N22" s="3"/>
      <c r="O22" s="3"/>
      <c r="P22" s="3"/>
    </row>
    <row r="23" spans="1:16" x14ac:dyDescent="0.25">
      <c r="A23" s="243" t="s">
        <v>3</v>
      </c>
      <c r="B23" s="271">
        <f t="shared" ref="B23:B30" si="1">+G23-F23</f>
        <v>-4.6182165768286936</v>
      </c>
      <c r="C23" s="272">
        <f>+'GVA-productivity2'!M58</f>
        <v>0.41759677944092233</v>
      </c>
      <c r="D23" s="273">
        <f>+'GVA-productivity2'!F45</f>
        <v>1274</v>
      </c>
      <c r="E23" s="273">
        <f>+'GVA-productivity2'!G45</f>
        <v>1394</v>
      </c>
      <c r="F23" s="272">
        <f>+'GVA-productivity2'!L45</f>
        <v>61.516175760502165</v>
      </c>
      <c r="G23" s="272">
        <f>+'GVA-productivity2'!M45</f>
        <v>56.897959183673471</v>
      </c>
      <c r="H23" s="3"/>
      <c r="I23" s="3"/>
      <c r="J23" s="3"/>
      <c r="K23" s="7"/>
      <c r="L23" s="3"/>
      <c r="M23" s="3"/>
      <c r="N23" s="3"/>
      <c r="O23" s="3"/>
      <c r="P23" s="3"/>
    </row>
    <row r="24" spans="1:16" x14ac:dyDescent="0.25">
      <c r="A24" s="249" t="s">
        <v>90</v>
      </c>
      <c r="B24" s="274" t="s">
        <v>104</v>
      </c>
      <c r="C24" s="274" t="s">
        <v>104</v>
      </c>
      <c r="D24" s="274" t="s">
        <v>104</v>
      </c>
      <c r="E24" s="274" t="s">
        <v>104</v>
      </c>
      <c r="F24" s="274" t="s">
        <v>104</v>
      </c>
      <c r="G24" s="274" t="s">
        <v>104</v>
      </c>
      <c r="H24" s="3"/>
      <c r="I24" s="3"/>
      <c r="J24" s="3"/>
      <c r="K24" s="7"/>
      <c r="L24" s="3"/>
      <c r="M24" s="3"/>
      <c r="N24" s="3"/>
      <c r="O24" s="3"/>
      <c r="P24" s="3"/>
    </row>
    <row r="25" spans="1:16" x14ac:dyDescent="0.25">
      <c r="A25" s="249" t="s">
        <v>91</v>
      </c>
      <c r="B25" s="271">
        <f t="shared" si="1"/>
        <v>-1.3135722661831508</v>
      </c>
      <c r="C25" s="272">
        <f>+'GVA-productivity2'!M60</f>
        <v>4.1804693374821733</v>
      </c>
      <c r="D25" s="273">
        <f>+'GVA-productivity2'!F47</f>
        <v>154</v>
      </c>
      <c r="E25" s="273">
        <f>+'GVA-productivity2'!G47</f>
        <v>150</v>
      </c>
      <c r="F25" s="272">
        <f>+'GVA-productivity2'!L47</f>
        <v>7.4360212457749872</v>
      </c>
      <c r="G25" s="272">
        <f>+'GVA-productivity2'!M47</f>
        <v>6.1224489795918364</v>
      </c>
      <c r="H25" s="3"/>
      <c r="I25" s="3"/>
      <c r="J25" s="3"/>
      <c r="K25" s="7"/>
      <c r="L25" s="3"/>
      <c r="M25" s="3"/>
      <c r="N25" s="3"/>
      <c r="O25" s="3"/>
      <c r="P25" s="3"/>
    </row>
    <row r="26" spans="1:16" x14ac:dyDescent="0.25">
      <c r="A26" s="249" t="s">
        <v>92</v>
      </c>
      <c r="B26" s="271">
        <f t="shared" si="1"/>
        <v>1.5350368056445181</v>
      </c>
      <c r="C26" s="272">
        <f>+'GVA-productivity2'!M61</f>
        <v>0.50478633528440087</v>
      </c>
      <c r="D26" s="273">
        <f>+'GVA-productivity2'!F48</f>
        <v>177</v>
      </c>
      <c r="E26" s="273">
        <f>+'GVA-productivity2'!G48</f>
        <v>247</v>
      </c>
      <c r="F26" s="272">
        <f>+'GVA-productivity2'!L48</f>
        <v>8.5465958474167074</v>
      </c>
      <c r="G26" s="272">
        <f>+'GVA-productivity2'!M48</f>
        <v>10.081632653061225</v>
      </c>
      <c r="H26" s="3"/>
      <c r="I26" s="3"/>
      <c r="J26" s="3"/>
      <c r="K26" s="7"/>
      <c r="L26" s="3"/>
      <c r="M26" s="3"/>
      <c r="N26" s="3"/>
      <c r="O26" s="3"/>
      <c r="P26" s="3"/>
    </row>
    <row r="27" spans="1:16" x14ac:dyDescent="0.25">
      <c r="A27" s="249" t="s">
        <v>93</v>
      </c>
      <c r="B27" s="271">
        <f t="shared" si="1"/>
        <v>1.4056504301382553</v>
      </c>
      <c r="C27" s="272">
        <f>+'GVA-productivity2'!M62</f>
        <v>1.9569703188079239</v>
      </c>
      <c r="D27" s="273">
        <f>+'GVA-productivity2'!F49</f>
        <v>167</v>
      </c>
      <c r="E27" s="273">
        <f>+'GVA-productivity2'!G49</f>
        <v>232</v>
      </c>
      <c r="F27" s="272">
        <f>+'GVA-productivity2'!L49</f>
        <v>8.0637373249637854</v>
      </c>
      <c r="G27" s="272">
        <f>+'GVA-productivity2'!M49</f>
        <v>9.4693877551020407</v>
      </c>
      <c r="H27" s="3"/>
      <c r="I27" s="3"/>
      <c r="J27" s="3"/>
      <c r="K27" s="7"/>
      <c r="L27" s="3"/>
      <c r="M27" s="3"/>
      <c r="N27" s="3"/>
      <c r="O27" s="3"/>
      <c r="P27" s="3"/>
    </row>
    <row r="28" spans="1:16" x14ac:dyDescent="0.25">
      <c r="A28" s="249" t="s">
        <v>94</v>
      </c>
      <c r="B28" s="271">
        <f t="shared" si="1"/>
        <v>0.67680998039003137</v>
      </c>
      <c r="C28" s="272">
        <f>+'GVA-productivity2'!M63</f>
        <v>2.8631047271571877</v>
      </c>
      <c r="D28" s="273">
        <f>+'GVA-productivity2'!F50</f>
        <v>46</v>
      </c>
      <c r="E28" s="273">
        <f>+'GVA-productivity2'!G50</f>
        <v>71</v>
      </c>
      <c r="F28" s="272">
        <f>+'GVA-productivity2'!L50</f>
        <v>2.2211492032834381</v>
      </c>
      <c r="G28" s="272">
        <f>+'GVA-productivity2'!M50</f>
        <v>2.8979591836734695</v>
      </c>
      <c r="H28" s="3"/>
      <c r="I28" s="3"/>
      <c r="J28" s="3"/>
      <c r="K28" s="7"/>
      <c r="L28" s="3"/>
      <c r="M28" s="3"/>
      <c r="N28" s="3"/>
      <c r="O28" s="3"/>
      <c r="P28" s="3"/>
    </row>
    <row r="29" spans="1:16" x14ac:dyDescent="0.25">
      <c r="A29" s="249" t="s">
        <v>95</v>
      </c>
      <c r="B29" s="271">
        <f t="shared" si="1"/>
        <v>2.3142916268390508</v>
      </c>
      <c r="C29" s="272">
        <f>+'GVA-productivity2'!M64</f>
        <v>1.2888199843544461</v>
      </c>
      <c r="D29" s="273">
        <f>+'GVA-productivity2'!F51</f>
        <v>253</v>
      </c>
      <c r="E29" s="273">
        <f>+'GVA-productivity2'!G51</f>
        <v>356</v>
      </c>
      <c r="F29" s="272">
        <f>+'GVA-productivity2'!L51</f>
        <v>12.216320618058909</v>
      </c>
      <c r="G29" s="272">
        <f>+'GVA-productivity2'!M51</f>
        <v>14.530612244897959</v>
      </c>
      <c r="H29" s="3"/>
      <c r="I29" s="3"/>
      <c r="J29" s="3"/>
      <c r="K29" s="7"/>
      <c r="L29" s="3"/>
      <c r="M29" s="3"/>
      <c r="N29" s="3"/>
      <c r="O29" s="3"/>
      <c r="P29" s="3"/>
    </row>
    <row r="30" spans="1:16" x14ac:dyDescent="0.25">
      <c r="A30" s="275" t="s">
        <v>124</v>
      </c>
      <c r="B30" s="276">
        <f t="shared" si="1"/>
        <v>0</v>
      </c>
      <c r="C30" s="277">
        <f>+'GVA-productivity2'!M66</f>
        <v>1</v>
      </c>
      <c r="D30" s="278">
        <f>+'GVA-productivity2'!F53</f>
        <v>2071</v>
      </c>
      <c r="E30" s="278">
        <f>+'GVA-productivity2'!G53</f>
        <v>2450</v>
      </c>
      <c r="F30" s="277">
        <f>+'GVA-productivity2'!L53</f>
        <v>99.999999999999972</v>
      </c>
      <c r="G30" s="277">
        <f>+'GVA-productivity2'!M53</f>
        <v>100</v>
      </c>
      <c r="H30" s="3"/>
      <c r="I30" s="3"/>
      <c r="J30" s="3"/>
      <c r="K30" s="7"/>
      <c r="L30" s="3"/>
      <c r="M30" s="3"/>
      <c r="N30" s="3"/>
      <c r="O30" s="3"/>
      <c r="P30" s="3"/>
    </row>
    <row r="31" spans="1:16" x14ac:dyDescent="0.25">
      <c r="A31" s="279" t="s">
        <v>125</v>
      </c>
      <c r="B31" s="280"/>
      <c r="C31" s="280"/>
      <c r="D31" s="281">
        <f>SUM(D23:D29)</f>
        <v>2071</v>
      </c>
      <c r="E31" s="281">
        <f>SUM(E23:E29)</f>
        <v>2450</v>
      </c>
      <c r="F31" s="282">
        <f>SUM(F23:F29)</f>
        <v>99.999999999999972</v>
      </c>
      <c r="G31" s="282">
        <f>SUM(G23:G29)</f>
        <v>100</v>
      </c>
      <c r="H31" s="3"/>
      <c r="I31" s="3"/>
      <c r="J31" s="3"/>
      <c r="K31" s="7"/>
      <c r="L31" s="3"/>
      <c r="M31" s="3"/>
      <c r="N31" s="3"/>
      <c r="O31" s="3"/>
      <c r="P31" s="3"/>
    </row>
    <row r="32" spans="1:16" x14ac:dyDescent="0.25">
      <c r="A32" s="279"/>
      <c r="B32" s="289"/>
      <c r="C32" s="284"/>
      <c r="D32" s="285"/>
      <c r="E32" s="285"/>
      <c r="F32" s="290"/>
      <c r="G32" s="290"/>
      <c r="H32" s="3"/>
      <c r="I32" s="3"/>
      <c r="J32" s="3"/>
      <c r="K32" s="7"/>
      <c r="L32" s="3"/>
      <c r="M32" s="3"/>
      <c r="N32" s="3"/>
      <c r="O32" s="3"/>
      <c r="P32" s="3"/>
    </row>
    <row r="33" spans="1:16" x14ac:dyDescent="0.25">
      <c r="A33" s="279"/>
      <c r="B33" s="289"/>
      <c r="C33" s="284"/>
      <c r="D33" s="285"/>
      <c r="E33" s="285"/>
      <c r="F33" s="290"/>
      <c r="G33" s="290"/>
      <c r="H33" s="3"/>
      <c r="I33" s="3"/>
      <c r="J33" s="3"/>
      <c r="K33" s="7"/>
      <c r="L33" s="3"/>
      <c r="M33" s="3"/>
      <c r="N33" s="3"/>
      <c r="O33" s="3"/>
      <c r="P33" s="3"/>
    </row>
    <row r="34" spans="1:16" x14ac:dyDescent="0.25">
      <c r="A34" s="279"/>
      <c r="B34" s="289"/>
      <c r="C34" s="284"/>
      <c r="D34" s="285"/>
      <c r="E34" s="285"/>
      <c r="F34" s="290"/>
      <c r="G34" s="290"/>
      <c r="H34" s="3"/>
      <c r="I34" s="3"/>
      <c r="J34" s="3"/>
      <c r="K34" s="7"/>
      <c r="L34" s="3"/>
      <c r="M34" s="3"/>
      <c r="N34" s="3"/>
      <c r="O34" s="3"/>
      <c r="P34" s="3"/>
    </row>
    <row r="35" spans="1:16" x14ac:dyDescent="0.25">
      <c r="A35" s="279"/>
      <c r="B35" s="289"/>
      <c r="C35" s="284"/>
      <c r="D35" s="285"/>
      <c r="E35" s="285"/>
      <c r="F35" s="290"/>
      <c r="G35" s="290"/>
      <c r="H35" s="3"/>
      <c r="I35" s="3"/>
      <c r="J35" s="3"/>
      <c r="K35" s="7"/>
      <c r="L35" s="3"/>
      <c r="M35" s="3"/>
      <c r="N35" s="3"/>
      <c r="O35" s="3"/>
      <c r="P35" s="3"/>
    </row>
    <row r="36" spans="1:16" x14ac:dyDescent="0.25">
      <c r="A36" s="279"/>
      <c r="B36" s="289"/>
      <c r="C36" s="284"/>
      <c r="D36" s="285"/>
      <c r="E36" s="285"/>
      <c r="F36" s="290"/>
      <c r="G36" s="290"/>
      <c r="H36" s="3"/>
      <c r="I36" s="3"/>
      <c r="J36" s="3"/>
      <c r="K36" s="7"/>
      <c r="L36" s="3"/>
      <c r="M36" s="3"/>
      <c r="N36" s="3"/>
      <c r="O36" s="3"/>
      <c r="P36" s="3"/>
    </row>
    <row r="37" spans="1:16" x14ac:dyDescent="0.25">
      <c r="A37" s="3"/>
      <c r="B37" s="287"/>
      <c r="C37" s="3"/>
      <c r="D37" s="3"/>
      <c r="E37" s="3"/>
      <c r="F37" s="3"/>
      <c r="G37" s="3"/>
      <c r="H37" s="3"/>
      <c r="I37" s="3"/>
      <c r="J37" s="3"/>
      <c r="K37" s="7"/>
      <c r="L37" s="3"/>
      <c r="M37" s="3"/>
      <c r="N37" s="3"/>
      <c r="O37" s="3"/>
      <c r="P37" s="3"/>
    </row>
    <row r="38" spans="1:16" ht="30.6" x14ac:dyDescent="0.25">
      <c r="A38" s="415" t="s">
        <v>113</v>
      </c>
      <c r="B38" s="263" t="s">
        <v>118</v>
      </c>
      <c r="C38" s="291" t="s">
        <v>119</v>
      </c>
      <c r="D38" s="417" t="s">
        <v>120</v>
      </c>
      <c r="E38" s="418"/>
      <c r="F38" s="417" t="s">
        <v>121</v>
      </c>
      <c r="G38" s="418"/>
      <c r="H38" s="19"/>
      <c r="I38" s="19"/>
      <c r="J38" s="19"/>
      <c r="K38" s="283"/>
      <c r="L38" s="19"/>
      <c r="M38" s="19"/>
      <c r="N38" s="19"/>
      <c r="O38" s="19"/>
      <c r="P38" s="19"/>
    </row>
    <row r="39" spans="1:16" ht="12" customHeight="1" x14ac:dyDescent="0.25">
      <c r="A39" s="416"/>
      <c r="B39" s="292" t="s">
        <v>113</v>
      </c>
      <c r="C39" s="293">
        <v>2010</v>
      </c>
      <c r="D39" s="294">
        <v>2005</v>
      </c>
      <c r="E39" s="294">
        <v>2010</v>
      </c>
      <c r="F39" s="294">
        <v>2005</v>
      </c>
      <c r="G39" s="294">
        <v>2010</v>
      </c>
      <c r="H39" s="3"/>
      <c r="I39" s="3"/>
      <c r="J39" s="3"/>
      <c r="K39" s="7"/>
      <c r="L39" s="3"/>
      <c r="M39" s="3"/>
      <c r="N39" s="3"/>
      <c r="O39" s="3"/>
      <c r="P39" s="3"/>
    </row>
    <row r="40" spans="1:16" x14ac:dyDescent="0.25">
      <c r="A40" s="243" t="s">
        <v>3</v>
      </c>
      <c r="B40" s="271">
        <f t="shared" ref="B40:B47" si="2">+G40-F40</f>
        <v>-4.2645684779936133</v>
      </c>
      <c r="C40" s="272">
        <f>+'GVA-productivity2'!N58</f>
        <v>0.46700825852108441</v>
      </c>
      <c r="D40" s="273">
        <f>+'GVA-productivity2'!G45</f>
        <v>1394</v>
      </c>
      <c r="E40" s="273">
        <f>+'GVA-productivity2'!H45</f>
        <v>1529</v>
      </c>
      <c r="F40" s="272">
        <f>+'GVA-productivity2'!M45</f>
        <v>56.897959183673471</v>
      </c>
      <c r="G40" s="272">
        <f>+'GVA-productivity2'!N45</f>
        <v>52.633390705679858</v>
      </c>
      <c r="H40" s="3"/>
      <c r="I40" s="3"/>
      <c r="J40" s="3"/>
      <c r="K40" s="7"/>
      <c r="L40" s="3"/>
      <c r="M40" s="3"/>
      <c r="N40" s="3"/>
      <c r="O40" s="3"/>
      <c r="P40" s="3"/>
    </row>
    <row r="41" spans="1:16" x14ac:dyDescent="0.25">
      <c r="A41" s="249" t="s">
        <v>90</v>
      </c>
      <c r="B41" s="274" t="s">
        <v>104</v>
      </c>
      <c r="C41" s="274" t="s">
        <v>104</v>
      </c>
      <c r="D41" s="274" t="s">
        <v>104</v>
      </c>
      <c r="E41" s="274" t="s">
        <v>104</v>
      </c>
      <c r="F41" s="274" t="s">
        <v>104</v>
      </c>
      <c r="G41" s="274" t="s">
        <v>104</v>
      </c>
      <c r="H41" s="3"/>
      <c r="I41" s="3"/>
      <c r="J41" s="3"/>
      <c r="K41" s="7"/>
      <c r="L41" s="3"/>
      <c r="M41" s="3"/>
      <c r="N41" s="3"/>
      <c r="O41" s="3"/>
      <c r="P41" s="3"/>
    </row>
    <row r="42" spans="1:16" x14ac:dyDescent="0.25">
      <c r="A42" s="249" t="s">
        <v>91</v>
      </c>
      <c r="B42" s="271">
        <f t="shared" si="2"/>
        <v>0.89992623555446283</v>
      </c>
      <c r="C42" s="272">
        <f>+'GVA-productivity2'!N60</f>
        <v>2.1990709330414817</v>
      </c>
      <c r="D42" s="273">
        <f>+'GVA-productivity2'!G47</f>
        <v>150</v>
      </c>
      <c r="E42" s="273">
        <f>+'GVA-productivity2'!H47</f>
        <v>204</v>
      </c>
      <c r="F42" s="272">
        <f>+'GVA-productivity2'!M47</f>
        <v>6.1224489795918364</v>
      </c>
      <c r="G42" s="272">
        <f>+'GVA-productivity2'!N47</f>
        <v>7.0223752151462993</v>
      </c>
      <c r="H42" s="3"/>
      <c r="I42" s="3"/>
      <c r="J42" s="3"/>
      <c r="K42" s="7"/>
      <c r="L42" s="3"/>
      <c r="M42" s="3"/>
      <c r="N42" s="3"/>
      <c r="O42" s="3"/>
      <c r="P42" s="3"/>
    </row>
    <row r="43" spans="1:16" x14ac:dyDescent="0.25">
      <c r="A43" s="249" t="s">
        <v>92</v>
      </c>
      <c r="B43" s="271">
        <f t="shared" si="2"/>
        <v>-1.7511679370543405</v>
      </c>
      <c r="C43" s="272">
        <f>+'GVA-productivity2'!N61</f>
        <v>0.58752749658644987</v>
      </c>
      <c r="D43" s="273">
        <f>+'GVA-productivity2'!G48</f>
        <v>247</v>
      </c>
      <c r="E43" s="273">
        <f>+'GVA-productivity2'!H48</f>
        <v>242</v>
      </c>
      <c r="F43" s="272">
        <f>+'GVA-productivity2'!M48</f>
        <v>10.081632653061225</v>
      </c>
      <c r="G43" s="272">
        <f>+'GVA-productivity2'!N48</f>
        <v>8.330464716006885</v>
      </c>
      <c r="H43" s="3"/>
      <c r="I43" s="3"/>
      <c r="J43" s="3"/>
      <c r="K43" s="7"/>
      <c r="L43" s="3"/>
      <c r="M43" s="3"/>
      <c r="N43" s="3"/>
      <c r="O43" s="3"/>
      <c r="P43" s="3"/>
    </row>
    <row r="44" spans="1:16" x14ac:dyDescent="0.25">
      <c r="A44" s="249" t="s">
        <v>93</v>
      </c>
      <c r="B44" s="271">
        <f t="shared" si="2"/>
        <v>1.1674452913695603</v>
      </c>
      <c r="C44" s="272">
        <f>+'GVA-productivity2'!N62</f>
        <v>2.1782200873190165</v>
      </c>
      <c r="D44" s="273">
        <f>+'GVA-productivity2'!G49</f>
        <v>232</v>
      </c>
      <c r="E44" s="273">
        <f>+'GVA-productivity2'!H49</f>
        <v>309</v>
      </c>
      <c r="F44" s="272">
        <f>+'GVA-productivity2'!M49</f>
        <v>9.4693877551020407</v>
      </c>
      <c r="G44" s="272">
        <f>+'GVA-productivity2'!N49</f>
        <v>10.636833046471601</v>
      </c>
      <c r="H44" s="3"/>
      <c r="I44" s="3"/>
      <c r="J44" s="3"/>
      <c r="K44" s="7"/>
      <c r="L44" s="3"/>
      <c r="M44" s="3"/>
      <c r="N44" s="3"/>
      <c r="O44" s="3"/>
      <c r="P44" s="3"/>
    </row>
    <row r="45" spans="1:16" x14ac:dyDescent="0.25">
      <c r="A45" s="249" t="s">
        <v>94</v>
      </c>
      <c r="B45" s="271">
        <f t="shared" si="2"/>
        <v>1.9557413326776487</v>
      </c>
      <c r="C45" s="272">
        <f>+'GVA-productivity2'!N63</f>
        <v>3.2508539077049092</v>
      </c>
      <c r="D45" s="273">
        <f>+'GVA-productivity2'!G50</f>
        <v>71</v>
      </c>
      <c r="E45" s="273">
        <f>+'GVA-productivity2'!H50</f>
        <v>141</v>
      </c>
      <c r="F45" s="272">
        <f>+'GVA-productivity2'!M50</f>
        <v>2.8979591836734695</v>
      </c>
      <c r="G45" s="272">
        <f>+'GVA-productivity2'!N50</f>
        <v>4.8537005163511182</v>
      </c>
      <c r="H45" s="3"/>
      <c r="I45" s="3"/>
      <c r="J45" s="3"/>
      <c r="K45" s="7"/>
      <c r="L45" s="3"/>
      <c r="M45" s="3"/>
      <c r="N45" s="3"/>
      <c r="O45" s="3"/>
      <c r="P45" s="3"/>
    </row>
    <row r="46" spans="1:16" x14ac:dyDescent="0.25">
      <c r="A46" s="249" t="s">
        <v>95</v>
      </c>
      <c r="B46" s="271">
        <f t="shared" si="2"/>
        <v>1.9926235554462757</v>
      </c>
      <c r="C46" s="272">
        <f>+'GVA-productivity2'!N64</f>
        <v>0.97648300049773151</v>
      </c>
      <c r="D46" s="273">
        <f>+'GVA-productivity2'!G51</f>
        <v>356</v>
      </c>
      <c r="E46" s="273">
        <f>+'GVA-productivity2'!H51</f>
        <v>480</v>
      </c>
      <c r="F46" s="272">
        <f>+'GVA-productivity2'!M51</f>
        <v>14.530612244897959</v>
      </c>
      <c r="G46" s="272">
        <f>+'GVA-productivity2'!N51</f>
        <v>16.523235800344235</v>
      </c>
      <c r="H46" s="3"/>
      <c r="I46" s="3"/>
      <c r="J46" s="3"/>
      <c r="K46" s="7"/>
      <c r="L46" s="3"/>
      <c r="M46" s="3"/>
      <c r="N46" s="3"/>
      <c r="O46" s="3"/>
      <c r="P46" s="3"/>
    </row>
    <row r="47" spans="1:16" x14ac:dyDescent="0.25">
      <c r="A47" s="275" t="s">
        <v>124</v>
      </c>
      <c r="B47" s="276">
        <f t="shared" si="2"/>
        <v>0</v>
      </c>
      <c r="C47" s="277">
        <f>+'GVA-productivity2'!N66</f>
        <v>1</v>
      </c>
      <c r="D47" s="278">
        <f>+'GVA-productivity2'!G53</f>
        <v>2450</v>
      </c>
      <c r="E47" s="278">
        <f>+'GVA-productivity2'!H53</f>
        <v>2905</v>
      </c>
      <c r="F47" s="277">
        <f>+'GVA-productivity2'!M53</f>
        <v>100</v>
      </c>
      <c r="G47" s="277">
        <f>+'GVA-productivity2'!N53</f>
        <v>100.00000000000001</v>
      </c>
      <c r="H47" s="3"/>
      <c r="I47" s="3"/>
      <c r="J47" s="3"/>
      <c r="K47" s="7"/>
      <c r="L47" s="3"/>
      <c r="M47" s="3"/>
      <c r="N47" s="3"/>
      <c r="O47" s="3"/>
      <c r="P47" s="3"/>
    </row>
    <row r="48" spans="1:16" x14ac:dyDescent="0.25">
      <c r="A48" s="279" t="s">
        <v>125</v>
      </c>
      <c r="B48" s="280"/>
      <c r="C48" s="280"/>
      <c r="D48" s="281">
        <f>SUM(D40:D46)</f>
        <v>2450</v>
      </c>
      <c r="E48" s="281">
        <f>SUM(E40:E46)</f>
        <v>2905</v>
      </c>
      <c r="F48" s="282">
        <f>SUM(F40:F46)</f>
        <v>100</v>
      </c>
      <c r="G48" s="282">
        <f>SUM(G40:G46)</f>
        <v>100.00000000000001</v>
      </c>
      <c r="H48" s="3"/>
      <c r="I48" s="3"/>
      <c r="J48" s="3"/>
      <c r="K48" s="7"/>
      <c r="L48" s="3"/>
      <c r="M48" s="3"/>
      <c r="N48" s="3"/>
      <c r="O48" s="3"/>
      <c r="P48" s="3"/>
    </row>
    <row r="55" spans="1:7" ht="40.799999999999997" x14ac:dyDescent="0.25">
      <c r="A55" s="415" t="s">
        <v>114</v>
      </c>
      <c r="B55" s="295" t="s">
        <v>126</v>
      </c>
      <c r="C55" s="291" t="s">
        <v>119</v>
      </c>
      <c r="D55" s="417" t="s">
        <v>120</v>
      </c>
      <c r="E55" s="418"/>
      <c r="F55" s="417" t="s">
        <v>121</v>
      </c>
      <c r="G55" s="418"/>
    </row>
    <row r="56" spans="1:7" ht="12" customHeight="1" x14ac:dyDescent="0.25">
      <c r="A56" s="416"/>
      <c r="B56" s="292" t="s">
        <v>114</v>
      </c>
      <c r="C56" s="293">
        <v>2013</v>
      </c>
      <c r="D56" s="294">
        <v>2010</v>
      </c>
      <c r="E56" s="294">
        <v>2013</v>
      </c>
      <c r="F56" s="294">
        <v>2010</v>
      </c>
      <c r="G56" s="294">
        <v>2013</v>
      </c>
    </row>
    <row r="57" spans="1:7" x14ac:dyDescent="0.25">
      <c r="A57" s="243" t="s">
        <v>3</v>
      </c>
      <c r="B57" s="271">
        <f t="shared" ref="B57:B64" si="3">+G57-F57</f>
        <v>1.2659803635025284</v>
      </c>
      <c r="C57" s="272">
        <f>+'GVA-productivity2'!O58</f>
        <v>0.41351287791115776</v>
      </c>
      <c r="D57" s="273">
        <f>+'GVA-productivity2'!H45</f>
        <v>1529</v>
      </c>
      <c r="E57" s="273">
        <f>+'GVA-productivity2'!I45</f>
        <v>1714</v>
      </c>
      <c r="F57" s="272">
        <f>+'GVA-productivity2'!N45</f>
        <v>52.633390705679858</v>
      </c>
      <c r="G57" s="272">
        <f>+'GVA-productivity2'!O45</f>
        <v>53.899371069182386</v>
      </c>
    </row>
    <row r="58" spans="1:7" x14ac:dyDescent="0.25">
      <c r="A58" s="249" t="s">
        <v>90</v>
      </c>
      <c r="B58" s="274" t="s">
        <v>104</v>
      </c>
      <c r="C58" s="274" t="s">
        <v>104</v>
      </c>
      <c r="D58" s="274" t="s">
        <v>104</v>
      </c>
      <c r="E58" s="274" t="s">
        <v>104</v>
      </c>
      <c r="F58" s="274" t="s">
        <v>104</v>
      </c>
      <c r="G58" s="274" t="s">
        <v>104</v>
      </c>
    </row>
    <row r="59" spans="1:7" x14ac:dyDescent="0.25">
      <c r="A59" s="249" t="s">
        <v>91</v>
      </c>
      <c r="B59" s="271">
        <f t="shared" si="3"/>
        <v>-1.1733186113727143</v>
      </c>
      <c r="C59" s="272">
        <f>+'GVA-productivity2'!O60</f>
        <v>3.0162947682524499</v>
      </c>
      <c r="D59" s="273">
        <f>+'GVA-productivity2'!H47</f>
        <v>204</v>
      </c>
      <c r="E59" s="273">
        <f>+'GVA-productivity2'!I47</f>
        <v>186</v>
      </c>
      <c r="F59" s="272">
        <f>+'GVA-productivity2'!N47</f>
        <v>7.0223752151462993</v>
      </c>
      <c r="G59" s="272">
        <f>+'GVA-productivity2'!O47</f>
        <v>5.8490566037735849</v>
      </c>
    </row>
    <row r="60" spans="1:7" x14ac:dyDescent="0.25">
      <c r="A60" s="249" t="s">
        <v>92</v>
      </c>
      <c r="B60" s="271">
        <f t="shared" si="3"/>
        <v>-0.8776345273276398</v>
      </c>
      <c r="C60" s="272">
        <f>+'GVA-productivity2'!O61</f>
        <v>0.34504953373500785</v>
      </c>
      <c r="D60" s="273">
        <f>+'GVA-productivity2'!H48</f>
        <v>242</v>
      </c>
      <c r="E60" s="273">
        <f>+'GVA-productivity2'!I48</f>
        <v>237</v>
      </c>
      <c r="F60" s="272">
        <f>+'GVA-productivity2'!N48</f>
        <v>8.330464716006885</v>
      </c>
      <c r="G60" s="272">
        <f>+'GVA-productivity2'!O48</f>
        <v>7.4528301886792452</v>
      </c>
    </row>
    <row r="61" spans="1:7" x14ac:dyDescent="0.25">
      <c r="A61" s="249" t="s">
        <v>93</v>
      </c>
      <c r="B61" s="271">
        <f t="shared" si="3"/>
        <v>0.14933047554097811</v>
      </c>
      <c r="C61" s="272">
        <f>+'GVA-productivity2'!O62</f>
        <v>2.1759219239367158</v>
      </c>
      <c r="D61" s="273">
        <f>+'GVA-productivity2'!H49</f>
        <v>309</v>
      </c>
      <c r="E61" s="273">
        <f>+'GVA-productivity2'!I49</f>
        <v>343</v>
      </c>
      <c r="F61" s="272">
        <f>+'GVA-productivity2'!N49</f>
        <v>10.636833046471601</v>
      </c>
      <c r="G61" s="272">
        <f>+'GVA-productivity2'!O49</f>
        <v>10.786163522012579</v>
      </c>
    </row>
    <row r="62" spans="1:7" x14ac:dyDescent="0.25">
      <c r="A62" s="249" t="s">
        <v>94</v>
      </c>
      <c r="B62" s="271">
        <f t="shared" si="3"/>
        <v>0.27208564717089434</v>
      </c>
      <c r="C62" s="272">
        <f>+'GVA-productivity2'!O63</f>
        <v>3.7898221605798916</v>
      </c>
      <c r="D62" s="273">
        <f>+'GVA-productivity2'!H50</f>
        <v>141</v>
      </c>
      <c r="E62" s="273">
        <f>+'GVA-productivity2'!I50</f>
        <v>163</v>
      </c>
      <c r="F62" s="272">
        <f>+'GVA-productivity2'!N50</f>
        <v>4.8537005163511182</v>
      </c>
      <c r="G62" s="272">
        <f>+'GVA-productivity2'!O50</f>
        <v>5.1257861635220126</v>
      </c>
    </row>
    <row r="63" spans="1:7" x14ac:dyDescent="0.25">
      <c r="A63" s="249" t="s">
        <v>95</v>
      </c>
      <c r="B63" s="271">
        <f t="shared" si="3"/>
        <v>0.36355665248595415</v>
      </c>
      <c r="C63" s="272">
        <f>+'GVA-productivity2'!O64</f>
        <v>0.8647097370303678</v>
      </c>
      <c r="D63" s="273">
        <f>+'GVA-productivity2'!H51</f>
        <v>480</v>
      </c>
      <c r="E63" s="273">
        <f>+'GVA-productivity2'!I51</f>
        <v>537</v>
      </c>
      <c r="F63" s="272">
        <f>+'GVA-productivity2'!N51</f>
        <v>16.523235800344235</v>
      </c>
      <c r="G63" s="272">
        <f>+'GVA-productivity2'!O51</f>
        <v>16.886792452830189</v>
      </c>
    </row>
    <row r="64" spans="1:7" x14ac:dyDescent="0.25">
      <c r="A64" s="275" t="s">
        <v>124</v>
      </c>
      <c r="B64" s="276">
        <f t="shared" si="3"/>
        <v>0</v>
      </c>
      <c r="C64" s="277">
        <f>+'GVA-productivity2'!O66</f>
        <v>1</v>
      </c>
      <c r="D64" s="278">
        <f>+'GVA-productivity2'!H53</f>
        <v>2905</v>
      </c>
      <c r="E64" s="278">
        <f>+'GVA-productivity2'!I53</f>
        <v>3180</v>
      </c>
      <c r="F64" s="277">
        <f>+'GVA-productivity2'!N53</f>
        <v>100.00000000000001</v>
      </c>
      <c r="G64" s="277">
        <f>+'GVA-productivity2'!O53</f>
        <v>99.999999999999986</v>
      </c>
    </row>
    <row r="65" spans="1:7" x14ac:dyDescent="0.25">
      <c r="A65" s="279" t="s">
        <v>125</v>
      </c>
      <c r="B65" s="280"/>
      <c r="C65" s="280"/>
      <c r="D65" s="281">
        <f>SUM(D57:D63)</f>
        <v>2905</v>
      </c>
      <c r="E65" s="281">
        <f>SUM(E57:E63)</f>
        <v>3180</v>
      </c>
      <c r="F65" s="282">
        <f>SUM(F57:F63)</f>
        <v>100.00000000000001</v>
      </c>
      <c r="G65" s="282">
        <f>SUM(G57:G63)</f>
        <v>99.999999999999986</v>
      </c>
    </row>
  </sheetData>
  <mergeCells count="12">
    <mergeCell ref="A4:A5"/>
    <mergeCell ref="D4:E4"/>
    <mergeCell ref="F4:G4"/>
    <mergeCell ref="A21:A22"/>
    <mergeCell ref="D21:E21"/>
    <mergeCell ref="F21:G21"/>
    <mergeCell ref="A38:A39"/>
    <mergeCell ref="D38:E38"/>
    <mergeCell ref="F38:G38"/>
    <mergeCell ref="A55:A56"/>
    <mergeCell ref="D55:E55"/>
    <mergeCell ref="F55:G5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49"/>
  <sheetViews>
    <sheetView showGridLines="0" workbookViewId="0">
      <selection activeCell="A2" sqref="A2"/>
    </sheetView>
  </sheetViews>
  <sheetFormatPr defaultRowHeight="12" x14ac:dyDescent="0.25"/>
  <cols>
    <col min="1" max="1" width="28.140625" customWidth="1"/>
    <col min="2" max="6" width="12.85546875" customWidth="1"/>
    <col min="7" max="7" width="3.42578125" customWidth="1"/>
  </cols>
  <sheetData>
    <row r="1" spans="1:6" ht="14.4" x14ac:dyDescent="0.3">
      <c r="A1" s="296" t="s">
        <v>127</v>
      </c>
      <c r="B1" s="297"/>
      <c r="C1" s="39"/>
      <c r="D1" s="39"/>
      <c r="E1" s="39"/>
      <c r="F1" s="39"/>
    </row>
    <row r="2" spans="1:6" ht="11.25" customHeight="1" x14ac:dyDescent="0.25">
      <c r="A2" s="426" t="s">
        <v>147</v>
      </c>
      <c r="B2" s="297"/>
      <c r="C2" s="39"/>
      <c r="D2" s="39"/>
      <c r="E2" s="39"/>
      <c r="F2" s="39"/>
    </row>
    <row r="3" spans="1:6" ht="11.25" customHeight="1" x14ac:dyDescent="0.25">
      <c r="A3" s="261"/>
      <c r="B3" s="297"/>
      <c r="C3" s="39"/>
      <c r="D3" s="39"/>
      <c r="E3" s="39"/>
      <c r="F3" s="39"/>
    </row>
    <row r="4" spans="1:6" ht="24" x14ac:dyDescent="0.25">
      <c r="A4" s="298"/>
      <c r="B4" s="299" t="s">
        <v>128</v>
      </c>
      <c r="C4" s="299" t="s">
        <v>129</v>
      </c>
      <c r="D4" s="39"/>
    </row>
    <row r="5" spans="1:6" ht="11.25" customHeight="1" x14ac:dyDescent="0.25">
      <c r="A5" s="300" t="s">
        <v>111</v>
      </c>
      <c r="B5" s="301">
        <f>+F19</f>
        <v>-7.6361073955195882E-2</v>
      </c>
      <c r="C5" s="301">
        <f>+B19-F19</f>
        <v>-2.8505005579673268E-2</v>
      </c>
      <c r="D5" s="39"/>
    </row>
    <row r="6" spans="1:6" ht="11.25" customHeight="1" x14ac:dyDescent="0.25">
      <c r="A6" s="300" t="s">
        <v>112</v>
      </c>
      <c r="B6" s="301">
        <f>+F29</f>
        <v>7.1199451209875239E-2</v>
      </c>
      <c r="C6" s="301">
        <f>+B29-F29</f>
        <v>-1.2001978025317758E-2</v>
      </c>
      <c r="D6" s="39"/>
    </row>
    <row r="7" spans="1:6" ht="11.25" customHeight="1" x14ac:dyDescent="0.25">
      <c r="A7" s="300" t="s">
        <v>113</v>
      </c>
      <c r="B7" s="301">
        <f>+F39</f>
        <v>3.4473085006830585E-2</v>
      </c>
      <c r="C7" s="301">
        <f>+B39-F39</f>
        <v>-3.6548730311175906E-3</v>
      </c>
      <c r="D7" s="39"/>
    </row>
    <row r="8" spans="1:6" ht="11.25" customHeight="1" x14ac:dyDescent="0.25">
      <c r="A8" s="300" t="s">
        <v>114</v>
      </c>
      <c r="B8" s="301">
        <f>+F49</f>
        <v>2.696455319492282E-2</v>
      </c>
      <c r="C8" s="301">
        <f>+B49-F49</f>
        <v>3.2539393332869634E-2</v>
      </c>
      <c r="D8" s="39"/>
      <c r="E8" s="302"/>
      <c r="F8" s="302"/>
    </row>
    <row r="9" spans="1:6" s="308" customFormat="1" ht="11.25" customHeight="1" x14ac:dyDescent="0.3">
      <c r="A9" s="303"/>
      <c r="B9" s="304"/>
      <c r="C9" s="305"/>
      <c r="D9" s="305"/>
      <c r="E9" s="306"/>
      <c r="F9" s="307"/>
    </row>
    <row r="10" spans="1:6" ht="49.8" customHeight="1" x14ac:dyDescent="0.25">
      <c r="A10" s="309"/>
      <c r="B10" s="300" t="s">
        <v>130</v>
      </c>
      <c r="C10" s="300" t="s">
        <v>131</v>
      </c>
      <c r="D10" s="300" t="s">
        <v>131</v>
      </c>
      <c r="E10" s="300" t="s">
        <v>132</v>
      </c>
      <c r="F10" s="299" t="s">
        <v>128</v>
      </c>
    </row>
    <row r="11" spans="1:6" ht="12.6" customHeight="1" x14ac:dyDescent="0.25">
      <c r="A11" s="310" t="s">
        <v>111</v>
      </c>
      <c r="B11" s="311" t="s">
        <v>111</v>
      </c>
      <c r="C11" s="311" t="s">
        <v>123</v>
      </c>
      <c r="D11" s="311" t="s">
        <v>122</v>
      </c>
      <c r="E11" s="311" t="s">
        <v>133</v>
      </c>
      <c r="F11" s="312" t="s">
        <v>134</v>
      </c>
    </row>
    <row r="12" spans="1:6" x14ac:dyDescent="0.25">
      <c r="A12" s="243" t="s">
        <v>3</v>
      </c>
      <c r="B12" s="313">
        <f>+'GVA-productivity2'!K72</f>
        <v>-9.3648003082285824E-2</v>
      </c>
      <c r="C12" s="313">
        <f>(+'GVA-productivity2'!K45)/100</f>
        <v>0.50139586823003912</v>
      </c>
      <c r="D12" s="313">
        <f>(+'GVA-productivity2'!L45)/100</f>
        <v>0.61516175760502168</v>
      </c>
      <c r="E12" s="314">
        <f t="shared" ref="E12" si="0">+D12-C12</f>
        <v>0.11376588937498255</v>
      </c>
      <c r="F12" s="315">
        <f t="shared" ref="F12" si="1">+B12*C12</f>
        <v>-4.6954721813452081E-2</v>
      </c>
    </row>
    <row r="13" spans="1:6" x14ac:dyDescent="0.25">
      <c r="A13" s="249" t="s">
        <v>90</v>
      </c>
      <c r="B13" s="313"/>
      <c r="C13" s="313"/>
      <c r="D13" s="313"/>
      <c r="E13" s="314"/>
      <c r="F13" s="315"/>
    </row>
    <row r="14" spans="1:6" x14ac:dyDescent="0.25">
      <c r="A14" s="249" t="s">
        <v>91</v>
      </c>
      <c r="B14" s="313">
        <f>+'GVA-productivity2'!K74</f>
        <v>-0.14624044039724393</v>
      </c>
      <c r="C14" s="313">
        <f>(+'GVA-productivity2'!K47)/100</f>
        <v>5.4718034617532114E-2</v>
      </c>
      <c r="D14" s="313">
        <f>(+'GVA-productivity2'!L47)/100</f>
        <v>7.4360212457749875E-2</v>
      </c>
      <c r="E14" s="314">
        <f t="shared" ref="E14:E19" si="2">+D14-C14</f>
        <v>1.964217784021776E-2</v>
      </c>
      <c r="F14" s="315">
        <f t="shared" ref="F14:F18" si="3">+B14*C14</f>
        <v>-8.0019894801395351E-3</v>
      </c>
    </row>
    <row r="15" spans="1:6" x14ac:dyDescent="0.25">
      <c r="A15" s="249" t="s">
        <v>92</v>
      </c>
      <c r="B15" s="313">
        <f>+'GVA-productivity2'!K75</f>
        <v>2.5912730338151002E-2</v>
      </c>
      <c r="C15" s="313">
        <f>(+'GVA-productivity2'!K48)/100</f>
        <v>0.15689558905639309</v>
      </c>
      <c r="D15" s="313">
        <f>(+'GVA-productivity2'!L48)/100</f>
        <v>8.5465958474167075E-2</v>
      </c>
      <c r="E15" s="314">
        <f t="shared" si="2"/>
        <v>-7.1429630582226011E-2</v>
      </c>
      <c r="F15" s="315">
        <f t="shared" si="3"/>
        <v>4.0655930904636697E-3</v>
      </c>
    </row>
    <row r="16" spans="1:6" x14ac:dyDescent="0.25">
      <c r="A16" s="249" t="s">
        <v>93</v>
      </c>
      <c r="B16" s="313">
        <f>+'GVA-productivity2'!K76</f>
        <v>-9.0742023961118967E-2</v>
      </c>
      <c r="C16" s="313">
        <f>(+'GVA-productivity2'!K49)/100</f>
        <v>9.7710776102735902E-2</v>
      </c>
      <c r="D16" s="313">
        <f>(+'GVA-productivity2'!L49)/100</f>
        <v>8.063737324963785E-2</v>
      </c>
      <c r="E16" s="314">
        <f t="shared" si="2"/>
        <v>-1.7073402853098052E-2</v>
      </c>
      <c r="F16" s="315">
        <f t="shared" si="3"/>
        <v>-8.8664735863739925E-3</v>
      </c>
    </row>
    <row r="17" spans="1:6" x14ac:dyDescent="0.25">
      <c r="A17" s="249" t="s">
        <v>94</v>
      </c>
      <c r="B17" s="313">
        <f>+'GVA-productivity2'!K77</f>
        <v>-9.4413438280688045E-2</v>
      </c>
      <c r="C17" s="313">
        <f>(+'GVA-productivity2'!K50)/100</f>
        <v>3.0709101060859854E-2</v>
      </c>
      <c r="D17" s="313">
        <f>(+'GVA-productivity2'!L50)/100</f>
        <v>2.221149203283438E-2</v>
      </c>
      <c r="E17" s="314">
        <f t="shared" si="2"/>
        <v>-8.497609028025474E-3</v>
      </c>
      <c r="F17" s="315">
        <f t="shared" si="3"/>
        <v>-2.8993518176649038E-3</v>
      </c>
    </row>
    <row r="18" spans="1:6" x14ac:dyDescent="0.25">
      <c r="A18" s="249" t="s">
        <v>95</v>
      </c>
      <c r="B18" s="313">
        <f>+'GVA-productivity2'!K78</f>
        <v>-8.6422878356760657E-2</v>
      </c>
      <c r="C18" s="313">
        <f>(+'GVA-productivity2'!K51)/100</f>
        <v>0.15857063093243998</v>
      </c>
      <c r="D18" s="313">
        <f>(+'GVA-productivity2'!L51)/100</f>
        <v>0.12216320618058908</v>
      </c>
      <c r="E18" s="314">
        <f t="shared" si="2"/>
        <v>-3.6407424751850895E-2</v>
      </c>
      <c r="F18" s="315">
        <f t="shared" si="3"/>
        <v>-1.3704130348029048E-2</v>
      </c>
    </row>
    <row r="19" spans="1:6" s="319" customFormat="1" x14ac:dyDescent="0.25">
      <c r="A19" s="316" t="s">
        <v>135</v>
      </c>
      <c r="B19" s="317">
        <f>+'GVA-productivity2'!K80</f>
        <v>-0.10486607953486915</v>
      </c>
      <c r="C19" s="317">
        <f>(+'GVA-productivity2'!K53)/100</f>
        <v>1.0000000000000002</v>
      </c>
      <c r="D19" s="317">
        <f>(+'GVA-productivity2'!L53)/100</f>
        <v>0.99999999999999967</v>
      </c>
      <c r="E19" s="318">
        <f t="shared" si="2"/>
        <v>0</v>
      </c>
      <c r="F19" s="301">
        <f>SUM(F12:F18)</f>
        <v>-7.6361073955195882E-2</v>
      </c>
    </row>
    <row r="20" spans="1:6" x14ac:dyDescent="0.25">
      <c r="A20" s="182"/>
      <c r="B20" s="320"/>
      <c r="C20" s="320"/>
      <c r="D20" s="320"/>
      <c r="E20" s="182"/>
      <c r="F20" s="182"/>
    </row>
    <row r="21" spans="1:6" ht="14.4" x14ac:dyDescent="0.25">
      <c r="A21" s="321" t="s">
        <v>112</v>
      </c>
      <c r="B21" s="311" t="s">
        <v>112</v>
      </c>
      <c r="C21" s="311">
        <v>2000</v>
      </c>
      <c r="D21" s="311">
        <v>2005</v>
      </c>
      <c r="E21" s="311" t="s">
        <v>136</v>
      </c>
      <c r="F21" s="312" t="s">
        <v>134</v>
      </c>
    </row>
    <row r="22" spans="1:6" x14ac:dyDescent="0.25">
      <c r="A22" s="243" t="s">
        <v>3</v>
      </c>
      <c r="B22" s="313">
        <f>+'GVA-productivity2'!L72</f>
        <v>8.0820521223305297E-2</v>
      </c>
      <c r="C22" s="313">
        <f>(+'GVA-productivity2'!L45)/100</f>
        <v>0.61516175760502168</v>
      </c>
      <c r="D22" s="313">
        <f>(+'GVA-productivity2'!M45)/100</f>
        <v>0.56897959183673474</v>
      </c>
      <c r="E22" s="314">
        <f>+D22-C22</f>
        <v>-4.6182165768286931E-2</v>
      </c>
      <c r="F22" s="315">
        <f>+B22*C22</f>
        <v>4.9717693886282444E-2</v>
      </c>
    </row>
    <row r="23" spans="1:6" x14ac:dyDescent="0.25">
      <c r="A23" s="249" t="s">
        <v>90</v>
      </c>
      <c r="B23" s="313"/>
      <c r="C23" s="313"/>
      <c r="D23" s="313"/>
      <c r="E23" s="314"/>
      <c r="F23" s="315"/>
    </row>
    <row r="24" spans="1:6" x14ac:dyDescent="0.25">
      <c r="A24" s="249" t="s">
        <v>91</v>
      </c>
      <c r="B24" s="313">
        <f>+'GVA-productivity2'!L74</f>
        <v>7.7895010472622594E-2</v>
      </c>
      <c r="C24" s="313">
        <f>(+'GVA-productivity2'!L47)/100</f>
        <v>7.4360212457749875E-2</v>
      </c>
      <c r="D24" s="313">
        <f>(+'GVA-productivity2'!M47)/100</f>
        <v>6.1224489795918366E-2</v>
      </c>
      <c r="E24" s="314">
        <f t="shared" ref="E24:E29" si="4">+D24-C24</f>
        <v>-1.3135722661831509E-2</v>
      </c>
      <c r="F24" s="315">
        <f t="shared" ref="F24:F28" si="5">+B24*C24</f>
        <v>5.7922895281428679E-3</v>
      </c>
    </row>
    <row r="25" spans="1:6" x14ac:dyDescent="0.25">
      <c r="A25" s="249" t="s">
        <v>92</v>
      </c>
      <c r="B25" s="313">
        <f>+'GVA-productivity2'!L75</f>
        <v>0.1432690876493079</v>
      </c>
      <c r="C25" s="313">
        <f>(+'GVA-productivity2'!L48)/100</f>
        <v>8.5465958474167075E-2</v>
      </c>
      <c r="D25" s="313">
        <f>(+'GVA-productivity2'!M48)/100</f>
        <v>0.10081632653061226</v>
      </c>
      <c r="E25" s="314">
        <f t="shared" si="4"/>
        <v>1.5350368056445185E-2</v>
      </c>
      <c r="F25" s="315">
        <f t="shared" si="5"/>
        <v>1.2244629895667552E-2</v>
      </c>
    </row>
    <row r="26" spans="1:6" x14ac:dyDescent="0.25">
      <c r="A26" s="249" t="s">
        <v>93</v>
      </c>
      <c r="B26" s="313">
        <f>+'GVA-productivity2'!L76</f>
        <v>4.2606267176280577E-2</v>
      </c>
      <c r="C26" s="313">
        <f>(+'GVA-productivity2'!L49)/100</f>
        <v>8.063737324963785E-2</v>
      </c>
      <c r="D26" s="313">
        <f>(+'GVA-productivity2'!M49)/100</f>
        <v>9.4693877551020406E-2</v>
      </c>
      <c r="E26" s="314">
        <f t="shared" si="4"/>
        <v>1.4056504301382555E-2</v>
      </c>
      <c r="F26" s="315">
        <f t="shared" si="5"/>
        <v>3.4356574690675304E-3</v>
      </c>
    </row>
    <row r="27" spans="1:6" x14ac:dyDescent="0.25">
      <c r="A27" s="249" t="s">
        <v>94</v>
      </c>
      <c r="B27" s="313">
        <f>+'GVA-productivity2'!L77</f>
        <v>9.5285046563430065E-2</v>
      </c>
      <c r="C27" s="313">
        <f>(+'GVA-productivity2'!L50)/100</f>
        <v>2.221149203283438E-2</v>
      </c>
      <c r="D27" s="313">
        <f>(+'GVA-productivity2'!M50)/100</f>
        <v>2.8979591836734694E-2</v>
      </c>
      <c r="E27" s="314">
        <f t="shared" si="4"/>
        <v>6.768099803900314E-3</v>
      </c>
      <c r="F27" s="315">
        <f t="shared" si="5"/>
        <v>2.1164230525918797E-3</v>
      </c>
    </row>
    <row r="28" spans="1:6" x14ac:dyDescent="0.25">
      <c r="A28" s="249" t="s">
        <v>95</v>
      </c>
      <c r="B28" s="313">
        <f>+'GVA-productivity2'!L78</f>
        <v>-1.7249405019396535E-2</v>
      </c>
      <c r="C28" s="313">
        <f>(+'GVA-productivity2'!L51)/100</f>
        <v>0.12216320618058908</v>
      </c>
      <c r="D28" s="313">
        <f>(+'GVA-productivity2'!M51)/100</f>
        <v>0.14530612244897959</v>
      </c>
      <c r="E28" s="314">
        <f t="shared" si="4"/>
        <v>2.3142916268390504E-2</v>
      </c>
      <c r="F28" s="315">
        <f t="shared" si="5"/>
        <v>-2.1072426218770274E-3</v>
      </c>
    </row>
    <row r="29" spans="1:6" s="319" customFormat="1" x14ac:dyDescent="0.25">
      <c r="A29" s="316" t="s">
        <v>135</v>
      </c>
      <c r="B29" s="317">
        <f>+'GVA-productivity2'!L80</f>
        <v>5.9197473184557481E-2</v>
      </c>
      <c r="C29" s="317">
        <f>(+'GVA-productivity2'!L53)/100</f>
        <v>0.99999999999999967</v>
      </c>
      <c r="D29" s="317">
        <f>(+'GVA-productivity2'!M53)/100</f>
        <v>1</v>
      </c>
      <c r="E29" s="322">
        <f t="shared" si="4"/>
        <v>0</v>
      </c>
      <c r="F29" s="323">
        <f>SUM(F22:F28)</f>
        <v>7.1199451209875239E-2</v>
      </c>
    </row>
    <row r="30" spans="1:6" x14ac:dyDescent="0.25">
      <c r="A30" s="182"/>
      <c r="B30" s="320"/>
      <c r="C30" s="320"/>
      <c r="D30" s="320"/>
      <c r="E30" s="39"/>
      <c r="F30" s="39"/>
    </row>
    <row r="31" spans="1:6" ht="14.4" x14ac:dyDescent="0.25">
      <c r="A31" s="321" t="s">
        <v>113</v>
      </c>
      <c r="B31" s="311" t="s">
        <v>113</v>
      </c>
      <c r="C31" s="311">
        <v>2005</v>
      </c>
      <c r="D31" s="311">
        <v>2010</v>
      </c>
      <c r="E31" s="311" t="s">
        <v>137</v>
      </c>
      <c r="F31" s="312" t="s">
        <v>134</v>
      </c>
    </row>
    <row r="32" spans="1:6" x14ac:dyDescent="0.25">
      <c r="A32" s="243" t="s">
        <v>3</v>
      </c>
      <c r="B32" s="313">
        <f>+'GVA-productivity2'!M72</f>
        <v>5.4133382416949871E-2</v>
      </c>
      <c r="C32" s="313">
        <f>(+'GVA-productivity2'!M45)/100</f>
        <v>0.56897959183673474</v>
      </c>
      <c r="D32" s="313">
        <f>(+'GVA-productivity2'!N45)/100</f>
        <v>0.52633390705679861</v>
      </c>
      <c r="E32" s="314">
        <f>+D32-C32</f>
        <v>-4.2645684779936133E-2</v>
      </c>
      <c r="F32" s="315">
        <f>+B32*C32</f>
        <v>3.080078983233801E-2</v>
      </c>
    </row>
    <row r="33" spans="1:6" x14ac:dyDescent="0.25">
      <c r="A33" s="249" t="s">
        <v>90</v>
      </c>
      <c r="B33" s="313"/>
      <c r="C33" s="313"/>
      <c r="D33" s="313"/>
      <c r="E33" s="314"/>
      <c r="F33" s="315"/>
    </row>
    <row r="34" spans="1:6" x14ac:dyDescent="0.25">
      <c r="A34" s="249" t="s">
        <v>91</v>
      </c>
      <c r="B34" s="313">
        <f>+'GVA-productivity2'!M74</f>
        <v>-9.3464278255624755E-2</v>
      </c>
      <c r="C34" s="313">
        <f>(+'GVA-productivity2'!M47)/100</f>
        <v>6.1224489795918366E-2</v>
      </c>
      <c r="D34" s="313">
        <f>(+'GVA-productivity2'!N47)/100</f>
        <v>7.0223752151462995E-2</v>
      </c>
      <c r="E34" s="314">
        <f t="shared" ref="E34:E39" si="6">+D34-C34</f>
        <v>8.9992623555446294E-3</v>
      </c>
      <c r="F34" s="315">
        <f t="shared" ref="F34:F38" si="7">+B34*C34</f>
        <v>-5.7223027503443729E-3</v>
      </c>
    </row>
    <row r="35" spans="1:6" x14ac:dyDescent="0.25">
      <c r="A35" s="249" t="s">
        <v>92</v>
      </c>
      <c r="B35" s="313">
        <f>+'GVA-productivity2'!M75</f>
        <v>6.2591173738672623E-2</v>
      </c>
      <c r="C35" s="313">
        <f>(+'GVA-productivity2'!M48)/100</f>
        <v>0.10081632653061226</v>
      </c>
      <c r="D35" s="313">
        <f>(+'GVA-productivity2'!N48)/100</f>
        <v>8.3304647160068857E-2</v>
      </c>
      <c r="E35" s="314">
        <f t="shared" si="6"/>
        <v>-1.7511679370543404E-2</v>
      </c>
      <c r="F35" s="315">
        <f t="shared" si="7"/>
        <v>6.3102122095723022E-3</v>
      </c>
    </row>
    <row r="36" spans="1:6" x14ac:dyDescent="0.25">
      <c r="A36" s="249" t="s">
        <v>93</v>
      </c>
      <c r="B36" s="313">
        <f>+'GVA-productivity2'!M76</f>
        <v>5.3138735455945607E-2</v>
      </c>
      <c r="C36" s="313">
        <f>(+'GVA-productivity2'!M49)/100</f>
        <v>9.4693877551020406E-2</v>
      </c>
      <c r="D36" s="313">
        <f>(+'GVA-productivity2'!N49)/100</f>
        <v>0.10636833046471601</v>
      </c>
      <c r="E36" s="314">
        <f t="shared" si="6"/>
        <v>1.1674452913695607E-2</v>
      </c>
      <c r="F36" s="315">
        <f t="shared" si="7"/>
        <v>5.0319129084813799E-3</v>
      </c>
    </row>
    <row r="37" spans="1:6" x14ac:dyDescent="0.25">
      <c r="A37" s="249" t="s">
        <v>94</v>
      </c>
      <c r="B37" s="313">
        <f>+'GVA-productivity2'!M77</f>
        <v>5.7338696017555923E-2</v>
      </c>
      <c r="C37" s="313">
        <f>(+'GVA-productivity2'!M50)/100</f>
        <v>2.8979591836734694E-2</v>
      </c>
      <c r="D37" s="313">
        <f>(+'GVA-productivity2'!N50)/100</f>
        <v>4.8537005163511185E-2</v>
      </c>
      <c r="E37" s="314">
        <f t="shared" si="6"/>
        <v>1.955741332677649E-2</v>
      </c>
      <c r="F37" s="315">
        <f t="shared" si="7"/>
        <v>1.6616520070393758E-3</v>
      </c>
    </row>
    <row r="38" spans="1:6" x14ac:dyDescent="0.25">
      <c r="A38" s="249" t="s">
        <v>95</v>
      </c>
      <c r="B38" s="313">
        <f>+'GVA-productivity2'!M78</f>
        <v>-2.4838452361313101E-2</v>
      </c>
      <c r="C38" s="313">
        <f>(+'GVA-productivity2'!M51)/100</f>
        <v>0.14530612244897959</v>
      </c>
      <c r="D38" s="313">
        <f>(+'GVA-productivity2'!N51)/100</f>
        <v>0.16523235800344235</v>
      </c>
      <c r="E38" s="314">
        <f t="shared" si="6"/>
        <v>1.9926235554462768E-2</v>
      </c>
      <c r="F38" s="315">
        <f t="shared" si="7"/>
        <v>-3.6091792002561078E-3</v>
      </c>
    </row>
    <row r="39" spans="1:6" s="319" customFormat="1" x14ac:dyDescent="0.25">
      <c r="A39" s="316" t="s">
        <v>135</v>
      </c>
      <c r="B39" s="317">
        <f>+'GVA-productivity2'!M80</f>
        <v>3.0818211975712995E-2</v>
      </c>
      <c r="C39" s="317">
        <f>(+'GVA-productivity2'!M53)/100</f>
        <v>1</v>
      </c>
      <c r="D39" s="317">
        <f>(+'GVA-productivity2'!N53)/100</f>
        <v>1.0000000000000002</v>
      </c>
      <c r="E39" s="318">
        <f t="shared" si="6"/>
        <v>0</v>
      </c>
      <c r="F39" s="301">
        <f>SUM(F32:F38)</f>
        <v>3.4473085006830585E-2</v>
      </c>
    </row>
    <row r="40" spans="1:6" x14ac:dyDescent="0.25">
      <c r="A40" s="182"/>
      <c r="B40" s="320"/>
      <c r="C40" s="320"/>
      <c r="D40" s="320"/>
      <c r="E40" s="298"/>
      <c r="F40" s="324"/>
    </row>
    <row r="41" spans="1:6" ht="14.4" x14ac:dyDescent="0.25">
      <c r="A41" s="321" t="s">
        <v>114</v>
      </c>
      <c r="B41" s="311" t="s">
        <v>114</v>
      </c>
      <c r="C41" s="311">
        <v>2010</v>
      </c>
      <c r="D41" s="311">
        <v>2013</v>
      </c>
      <c r="E41" s="311" t="s">
        <v>138</v>
      </c>
      <c r="F41" s="312" t="s">
        <v>134</v>
      </c>
    </row>
    <row r="42" spans="1:6" x14ac:dyDescent="0.25">
      <c r="A42" s="243" t="s">
        <v>3</v>
      </c>
      <c r="B42" s="313">
        <f>+'GVA-productivity2'!N72</f>
        <v>1.7397668994557636E-2</v>
      </c>
      <c r="C42" s="313">
        <f>(+'GVA-productivity2'!N45)/100</f>
        <v>0.52633390705679861</v>
      </c>
      <c r="D42" s="313">
        <f>(+'GVA-productivity2'!O45)/100</f>
        <v>0.53899371069182389</v>
      </c>
      <c r="E42" s="314">
        <f>+D42-C42</f>
        <v>1.265980363502528E-2</v>
      </c>
      <c r="F42" s="315">
        <f>+B42*C42</f>
        <v>9.1569830955864455E-3</v>
      </c>
    </row>
    <row r="43" spans="1:6" x14ac:dyDescent="0.25">
      <c r="A43" s="249" t="s">
        <v>90</v>
      </c>
      <c r="B43" s="313"/>
      <c r="C43" s="313"/>
      <c r="D43" s="313"/>
      <c r="E43" s="314"/>
      <c r="F43" s="315"/>
    </row>
    <row r="44" spans="1:6" x14ac:dyDescent="0.25">
      <c r="A44" s="249" t="s">
        <v>91</v>
      </c>
      <c r="B44" s="313">
        <f>+'GVA-productivity2'!N74</f>
        <v>0.17719233681046953</v>
      </c>
      <c r="C44" s="313">
        <f>(+'GVA-productivity2'!N47)/100</f>
        <v>7.0223752151462995E-2</v>
      </c>
      <c r="D44" s="313">
        <f>(+'GVA-productivity2'!O47)/100</f>
        <v>5.849056603773585E-2</v>
      </c>
      <c r="E44" s="314">
        <f t="shared" ref="E44:E49" si="8">+D44-C44</f>
        <v>-1.1733186113727145E-2</v>
      </c>
      <c r="F44" s="315">
        <f t="shared" ref="F44:F48" si="9">+B44*C44</f>
        <v>1.2443110743316966E-2</v>
      </c>
    </row>
    <row r="45" spans="1:6" x14ac:dyDescent="0.25">
      <c r="A45" s="249" t="s">
        <v>92</v>
      </c>
      <c r="B45" s="313">
        <f>+'GVA-productivity2'!N75</f>
        <v>-0.11273436404500514</v>
      </c>
      <c r="C45" s="313">
        <f>(+'GVA-productivity2'!N48)/100</f>
        <v>8.3304647160068857E-2</v>
      </c>
      <c r="D45" s="313">
        <f>(+'GVA-productivity2'!O48)/100</f>
        <v>7.452830188679245E-2</v>
      </c>
      <c r="E45" s="314">
        <f t="shared" si="8"/>
        <v>-8.7763452732764063E-3</v>
      </c>
      <c r="F45" s="315">
        <f t="shared" si="9"/>
        <v>-9.3912964195839062E-3</v>
      </c>
    </row>
    <row r="46" spans="1:6" x14ac:dyDescent="0.25">
      <c r="A46" s="249" t="s">
        <v>93</v>
      </c>
      <c r="B46" s="313">
        <f>+'GVA-productivity2'!N76</f>
        <v>5.9131200293349062E-2</v>
      </c>
      <c r="C46" s="313">
        <f>(+'GVA-productivity2'!N49)/100</f>
        <v>0.10636833046471601</v>
      </c>
      <c r="D46" s="313">
        <f>(+'GVA-productivity2'!O49)/100</f>
        <v>0.10786163522012579</v>
      </c>
      <c r="E46" s="314">
        <f t="shared" si="8"/>
        <v>1.4933047554097773E-3</v>
      </c>
      <c r="F46" s="315">
        <f t="shared" si="9"/>
        <v>6.2896870535782655E-3</v>
      </c>
    </row>
    <row r="47" spans="1:6" x14ac:dyDescent="0.25">
      <c r="A47" s="249" t="s">
        <v>94</v>
      </c>
      <c r="B47" s="313">
        <f>+'GVA-productivity2'!N77</f>
        <v>0.11508944446861458</v>
      </c>
      <c r="C47" s="313">
        <f>(+'GVA-productivity2'!N50)/100</f>
        <v>4.8537005163511185E-2</v>
      </c>
      <c r="D47" s="313">
        <f>(+'GVA-productivity2'!O50)/100</f>
        <v>5.1257861635220128E-2</v>
      </c>
      <c r="E47" s="314">
        <f t="shared" si="8"/>
        <v>2.7208564717089434E-3</v>
      </c>
      <c r="F47" s="315">
        <f t="shared" si="9"/>
        <v>5.5860969604387793E-3</v>
      </c>
    </row>
    <row r="48" spans="1:6" x14ac:dyDescent="0.25">
      <c r="A48" s="249" t="s">
        <v>95</v>
      </c>
      <c r="B48" s="313">
        <f>+'GVA-productivity2'!N78</f>
        <v>1.7429829098766891E-2</v>
      </c>
      <c r="C48" s="313">
        <f>(+'GVA-productivity2'!N51)/100</f>
        <v>0.16523235800344235</v>
      </c>
      <c r="D48" s="313">
        <f>(+'GVA-productivity2'!O51)/100</f>
        <v>0.1688679245283019</v>
      </c>
      <c r="E48" s="314">
        <f t="shared" si="8"/>
        <v>3.6355665248595515E-3</v>
      </c>
      <c r="F48" s="315">
        <f t="shared" si="9"/>
        <v>2.8799717615862678E-3</v>
      </c>
    </row>
    <row r="49" spans="1:6" s="319" customFormat="1" x14ac:dyDescent="0.25">
      <c r="A49" s="316" t="s">
        <v>135</v>
      </c>
      <c r="B49" s="317">
        <f>+'GVA-productivity2'!N80</f>
        <v>5.9503946527792451E-2</v>
      </c>
      <c r="C49" s="317">
        <f>(+'GVA-productivity2'!N53)/100</f>
        <v>1.0000000000000002</v>
      </c>
      <c r="D49" s="317">
        <f>(+'GVA-productivity2'!O53)/100</f>
        <v>0.99999999999999989</v>
      </c>
      <c r="E49" s="318">
        <f t="shared" si="8"/>
        <v>0</v>
      </c>
      <c r="F49" s="301">
        <f>SUM(F42:F48)</f>
        <v>2.696455319492282E-2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49"/>
  <sheetViews>
    <sheetView showGridLines="0" workbookViewId="0">
      <selection activeCell="A2" sqref="A2"/>
    </sheetView>
  </sheetViews>
  <sheetFormatPr defaultRowHeight="12" x14ac:dyDescent="0.25"/>
  <cols>
    <col min="2" max="2" width="29.5703125" customWidth="1"/>
    <col min="3" max="6" width="14.140625" customWidth="1"/>
    <col min="7" max="7" width="6.42578125" customWidth="1"/>
  </cols>
  <sheetData>
    <row r="1" spans="1:16" ht="14.4" x14ac:dyDescent="0.25">
      <c r="A1" s="72" t="s">
        <v>139</v>
      </c>
    </row>
    <row r="2" spans="1:16" x14ac:dyDescent="0.25">
      <c r="A2" s="426" t="s">
        <v>147</v>
      </c>
    </row>
    <row r="3" spans="1:16" x14ac:dyDescent="0.25">
      <c r="A3" s="261"/>
    </row>
    <row r="4" spans="1:16" x14ac:dyDescent="0.25">
      <c r="A4" s="154"/>
      <c r="B4" s="325"/>
      <c r="C4" s="154"/>
      <c r="D4" s="154" t="s">
        <v>140</v>
      </c>
      <c r="E4" s="154"/>
      <c r="F4" s="154"/>
    </row>
    <row r="5" spans="1:16" ht="48" x14ac:dyDescent="0.25">
      <c r="A5" s="73" t="s">
        <v>20</v>
      </c>
      <c r="B5" s="74" t="s">
        <v>2</v>
      </c>
      <c r="C5" s="75" t="s">
        <v>141</v>
      </c>
      <c r="D5" s="75" t="s">
        <v>142</v>
      </c>
      <c r="E5" s="75" t="s">
        <v>143</v>
      </c>
      <c r="F5" s="75" t="s">
        <v>142</v>
      </c>
      <c r="H5" s="73"/>
      <c r="I5" s="73" t="s">
        <v>92</v>
      </c>
      <c r="J5" s="158" t="s">
        <v>3</v>
      </c>
      <c r="K5" s="73" t="s">
        <v>95</v>
      </c>
      <c r="L5" s="73" t="s">
        <v>93</v>
      </c>
      <c r="M5" s="158" t="s">
        <v>91</v>
      </c>
      <c r="N5" s="73" t="s">
        <v>94</v>
      </c>
      <c r="O5" s="158"/>
      <c r="P5" s="73"/>
    </row>
    <row r="6" spans="1:16" x14ac:dyDescent="0.25">
      <c r="A6" s="76">
        <v>4</v>
      </c>
      <c r="B6" s="249" t="s">
        <v>92</v>
      </c>
      <c r="C6" s="103">
        <f>(VLOOKUP($A6,'GVA-productivity2'!$C$45:$O$51,13,FALSE)/100)</f>
        <v>7.452830188679245E-2</v>
      </c>
      <c r="D6" s="78">
        <f>VLOOKUP(A6,'GVA-productivity2'!$C$58:$O$64,13,FALSE)</f>
        <v>0.34504953373500785</v>
      </c>
      <c r="E6" s="326">
        <f>+C6</f>
        <v>7.452830188679245E-2</v>
      </c>
      <c r="F6" s="327">
        <f>+D6</f>
        <v>0.34504953373500785</v>
      </c>
      <c r="G6" s="328"/>
      <c r="H6" s="159">
        <v>0</v>
      </c>
      <c r="I6" s="160">
        <v>0</v>
      </c>
      <c r="J6" s="160"/>
      <c r="K6" s="160"/>
      <c r="L6" s="160"/>
      <c r="M6" s="160"/>
      <c r="N6" s="160"/>
      <c r="O6" s="160"/>
      <c r="P6" s="160">
        <v>0</v>
      </c>
    </row>
    <row r="7" spans="1:16" x14ac:dyDescent="0.25">
      <c r="A7" s="76">
        <v>1</v>
      </c>
      <c r="B7" s="243" t="s">
        <v>3</v>
      </c>
      <c r="C7" s="103">
        <f>(VLOOKUP($A7,'GVA-productivity2'!$C$45:$O$51,13,FALSE)/100)</f>
        <v>0.53899371069182389</v>
      </c>
      <c r="D7" s="78">
        <f>VLOOKUP(A7,'GVA-productivity2'!$C$58:$O$64,13,FALSE)</f>
        <v>0.41351287791115776</v>
      </c>
      <c r="E7" s="326">
        <f t="shared" ref="E7:E12" si="0">+E6+C7</f>
        <v>0.61352201257861638</v>
      </c>
      <c r="F7" s="327">
        <f t="shared" ref="F7:F12" si="1">+D7</f>
        <v>0.41351287791115776</v>
      </c>
      <c r="G7" s="328"/>
      <c r="H7" s="159">
        <v>0</v>
      </c>
      <c r="I7" s="161">
        <f>+$F$6</f>
        <v>0.34504953373500785</v>
      </c>
      <c r="J7" s="160"/>
      <c r="K7" s="160"/>
      <c r="L7" s="160"/>
      <c r="M7" s="160"/>
      <c r="N7" s="160"/>
      <c r="O7" s="160"/>
      <c r="P7" s="160">
        <v>0</v>
      </c>
    </row>
    <row r="8" spans="1:16" x14ac:dyDescent="0.25">
      <c r="A8" s="76">
        <v>7</v>
      </c>
      <c r="B8" s="249" t="s">
        <v>95</v>
      </c>
      <c r="C8" s="103">
        <f>(VLOOKUP($A8,'GVA-productivity2'!$C$45:$O$51,13,FALSE)/100)</f>
        <v>0.1688679245283019</v>
      </c>
      <c r="D8" s="78">
        <f>VLOOKUP(A8,'GVA-productivity2'!$C$58:$O$64,13,FALSE)</f>
        <v>0.8647097370303678</v>
      </c>
      <c r="E8" s="326">
        <f t="shared" si="0"/>
        <v>0.78238993710691829</v>
      </c>
      <c r="F8" s="327">
        <f t="shared" si="1"/>
        <v>0.8647097370303678</v>
      </c>
      <c r="G8" s="328"/>
      <c r="H8" s="159">
        <f>AVERAGE(H7,H9)</f>
        <v>3.7264150943396226</v>
      </c>
      <c r="I8" s="161">
        <f>+$F$6</f>
        <v>0.34504953373500785</v>
      </c>
      <c r="J8" s="160"/>
      <c r="K8" s="160"/>
      <c r="L8" s="160"/>
      <c r="M8" s="160"/>
      <c r="N8" s="160"/>
      <c r="O8" s="160"/>
      <c r="P8" s="160">
        <v>0</v>
      </c>
    </row>
    <row r="9" spans="1:16" x14ac:dyDescent="0.25">
      <c r="A9" s="76">
        <v>5</v>
      </c>
      <c r="B9" s="249" t="s">
        <v>93</v>
      </c>
      <c r="C9" s="103">
        <f>(VLOOKUP($A9,'GVA-productivity2'!$C$45:$O$51,13,FALSE)/100)</f>
        <v>0.10786163522012579</v>
      </c>
      <c r="D9" s="78">
        <f>VLOOKUP(A9,'GVA-productivity2'!$C$58:$O$64,13,FALSE)</f>
        <v>2.1759219239367158</v>
      </c>
      <c r="E9" s="326">
        <f t="shared" si="0"/>
        <v>0.89025157232704411</v>
      </c>
      <c r="F9" s="327">
        <f t="shared" si="1"/>
        <v>2.1759219239367158</v>
      </c>
      <c r="G9" s="328"/>
      <c r="H9" s="159">
        <f>+$E$6*100</f>
        <v>7.4528301886792452</v>
      </c>
      <c r="I9" s="161">
        <f>+$F$6</f>
        <v>0.34504953373500785</v>
      </c>
      <c r="J9" s="160">
        <v>0</v>
      </c>
      <c r="K9" s="160"/>
      <c r="L9" s="160"/>
      <c r="M9" s="160"/>
      <c r="N9" s="160"/>
      <c r="O9" s="160"/>
      <c r="P9" s="160">
        <v>0</v>
      </c>
    </row>
    <row r="10" spans="1:16" x14ac:dyDescent="0.25">
      <c r="A10" s="76">
        <v>3</v>
      </c>
      <c r="B10" s="249" t="s">
        <v>91</v>
      </c>
      <c r="C10" s="103">
        <f>(VLOOKUP($A10,'GVA-productivity2'!$C$45:$O$51,13,FALSE)/100)</f>
        <v>5.849056603773585E-2</v>
      </c>
      <c r="D10" s="78">
        <f>VLOOKUP(A10,'GVA-productivity2'!$C$58:$O$64,13,FALSE)</f>
        <v>3.0162947682524499</v>
      </c>
      <c r="E10" s="326">
        <f t="shared" si="0"/>
        <v>0.94874213836477994</v>
      </c>
      <c r="F10" s="327">
        <f t="shared" si="1"/>
        <v>3.0162947682524499</v>
      </c>
      <c r="G10" s="328"/>
      <c r="H10" s="159">
        <f>+$E$6*100</f>
        <v>7.4528301886792452</v>
      </c>
      <c r="I10" s="160">
        <v>0</v>
      </c>
      <c r="J10" s="329">
        <f>+$F$7</f>
        <v>0.41351287791115776</v>
      </c>
      <c r="K10" s="160"/>
      <c r="L10" s="160"/>
      <c r="M10" s="160"/>
      <c r="N10" s="160"/>
      <c r="O10" s="160"/>
      <c r="P10" s="160">
        <v>0</v>
      </c>
    </row>
    <row r="11" spans="1:16" x14ac:dyDescent="0.25">
      <c r="A11" s="76">
        <v>6</v>
      </c>
      <c r="B11" s="249" t="s">
        <v>94</v>
      </c>
      <c r="C11" s="103">
        <f>(VLOOKUP($A11,'GVA-productivity2'!$C$45:$O$51,13,FALSE)/100)</f>
        <v>5.1257861635220128E-2</v>
      </c>
      <c r="D11" s="78">
        <f>VLOOKUP(A11,'GVA-productivity2'!$C$58:$O$64,13,FALSE)</f>
        <v>3.7898221605798916</v>
      </c>
      <c r="E11" s="326">
        <f t="shared" si="0"/>
        <v>1</v>
      </c>
      <c r="F11" s="327">
        <f t="shared" si="1"/>
        <v>3.7898221605798916</v>
      </c>
      <c r="G11" s="328"/>
      <c r="H11" s="159">
        <f>AVERAGE(H10,H12)</f>
        <v>34.40251572327044</v>
      </c>
      <c r="I11" s="160"/>
      <c r="J11" s="329">
        <f>+$F$7</f>
        <v>0.41351287791115776</v>
      </c>
      <c r="K11" s="160"/>
      <c r="L11" s="160"/>
      <c r="M11" s="160"/>
      <c r="N11" s="160"/>
      <c r="O11" s="160"/>
      <c r="P11" s="160">
        <v>0</v>
      </c>
    </row>
    <row r="12" spans="1:16" x14ac:dyDescent="0.25">
      <c r="A12" s="76">
        <v>2</v>
      </c>
      <c r="B12" s="249" t="s">
        <v>90</v>
      </c>
      <c r="C12" s="103"/>
      <c r="D12" s="78"/>
      <c r="E12" s="326">
        <f t="shared" si="0"/>
        <v>1</v>
      </c>
      <c r="F12" s="327">
        <f t="shared" si="1"/>
        <v>0</v>
      </c>
      <c r="G12" s="328"/>
      <c r="H12" s="159">
        <f>+$E$7*100</f>
        <v>61.352201257861637</v>
      </c>
      <c r="I12" s="160"/>
      <c r="J12" s="329">
        <f>+$F$7</f>
        <v>0.41351287791115776</v>
      </c>
      <c r="K12" s="160">
        <v>0</v>
      </c>
      <c r="L12" s="160"/>
      <c r="M12" s="160"/>
      <c r="N12" s="160"/>
      <c r="O12" s="160"/>
      <c r="P12" s="160">
        <v>0</v>
      </c>
    </row>
    <row r="13" spans="1:16" x14ac:dyDescent="0.25">
      <c r="A13" s="76"/>
      <c r="B13" s="77"/>
      <c r="C13" s="103">
        <f>SUM(C6:C12)</f>
        <v>1</v>
      </c>
      <c r="D13" s="78"/>
      <c r="E13" s="103"/>
      <c r="F13" s="78"/>
      <c r="H13" s="159">
        <f>+$E$7*100</f>
        <v>61.352201257861637</v>
      </c>
      <c r="I13" s="160"/>
      <c r="J13" s="160">
        <v>0</v>
      </c>
      <c r="K13" s="162">
        <f>+$F$8</f>
        <v>0.8647097370303678</v>
      </c>
      <c r="L13" s="160"/>
      <c r="M13" s="160"/>
      <c r="N13" s="160"/>
      <c r="O13" s="160"/>
      <c r="P13" s="160">
        <v>0</v>
      </c>
    </row>
    <row r="14" spans="1:16" x14ac:dyDescent="0.25">
      <c r="B14" s="80"/>
      <c r="C14" s="81"/>
      <c r="D14" s="81"/>
      <c r="E14" s="82"/>
      <c r="F14" s="82"/>
      <c r="H14" s="159">
        <f>AVERAGE(H13,H15)</f>
        <v>69.795597484276726</v>
      </c>
      <c r="I14" s="160"/>
      <c r="J14" s="160"/>
      <c r="K14" s="162">
        <f>+$F$8</f>
        <v>0.8647097370303678</v>
      </c>
      <c r="L14" s="160"/>
      <c r="M14" s="160"/>
      <c r="N14" s="160"/>
      <c r="O14" s="160"/>
      <c r="P14" s="160">
        <v>0</v>
      </c>
    </row>
    <row r="15" spans="1:16" x14ac:dyDescent="0.25">
      <c r="H15" s="159">
        <f>+$E$8*100</f>
        <v>78.23899371069183</v>
      </c>
      <c r="I15" s="160"/>
      <c r="J15" s="160"/>
      <c r="K15" s="162">
        <f>+$F$8</f>
        <v>0.8647097370303678</v>
      </c>
      <c r="L15" s="160">
        <v>0</v>
      </c>
      <c r="M15" s="160"/>
      <c r="N15" s="160"/>
      <c r="O15" s="160"/>
      <c r="P15" s="160">
        <v>0</v>
      </c>
    </row>
    <row r="16" spans="1:16" x14ac:dyDescent="0.25">
      <c r="A16" s="330"/>
      <c r="B16" s="331"/>
      <c r="H16" s="159">
        <f>+$E$8*100</f>
        <v>78.23899371069183</v>
      </c>
      <c r="I16" s="160"/>
      <c r="J16" s="160"/>
      <c r="K16" s="160">
        <v>0</v>
      </c>
      <c r="L16" s="163">
        <f>+$F$9</f>
        <v>2.1759219239367158</v>
      </c>
      <c r="M16" s="160"/>
      <c r="N16" s="160"/>
      <c r="O16" s="160"/>
      <c r="P16" s="160">
        <v>0</v>
      </c>
    </row>
    <row r="17" spans="8:16" x14ac:dyDescent="0.25">
      <c r="H17" s="159">
        <f>AVERAGE(H16,H18)</f>
        <v>83.63207547169813</v>
      </c>
      <c r="I17" s="160"/>
      <c r="J17" s="160"/>
      <c r="K17" s="160"/>
      <c r="L17" s="163">
        <f>+$F$9</f>
        <v>2.1759219239367158</v>
      </c>
      <c r="M17" s="160"/>
      <c r="N17" s="160"/>
      <c r="O17" s="160"/>
      <c r="P17" s="160">
        <v>0</v>
      </c>
    </row>
    <row r="18" spans="8:16" x14ac:dyDescent="0.25">
      <c r="H18" s="159">
        <f>+$E$9*100</f>
        <v>89.025157232704416</v>
      </c>
      <c r="I18" s="160"/>
      <c r="J18" s="160"/>
      <c r="K18" s="160"/>
      <c r="L18" s="163">
        <f>+$F$9</f>
        <v>2.1759219239367158</v>
      </c>
      <c r="M18" s="160">
        <v>0</v>
      </c>
      <c r="N18" s="160"/>
      <c r="O18" s="160"/>
      <c r="P18" s="160">
        <v>0</v>
      </c>
    </row>
    <row r="19" spans="8:16" x14ac:dyDescent="0.25">
      <c r="H19" s="159">
        <f>+$E$9*100</f>
        <v>89.025157232704416</v>
      </c>
      <c r="I19" s="160"/>
      <c r="J19" s="160"/>
      <c r="K19" s="160"/>
      <c r="L19" s="160">
        <v>0</v>
      </c>
      <c r="M19" s="163">
        <f>+$F$10</f>
        <v>3.0162947682524499</v>
      </c>
      <c r="N19" s="160"/>
      <c r="O19" s="160"/>
      <c r="P19" s="160">
        <v>0</v>
      </c>
    </row>
    <row r="20" spans="8:16" x14ac:dyDescent="0.25">
      <c r="H20" s="159">
        <f>AVERAGE(H19,H21)</f>
        <v>91.949685534591197</v>
      </c>
      <c r="I20" s="160"/>
      <c r="J20" s="160"/>
      <c r="K20" s="160"/>
      <c r="L20" s="160"/>
      <c r="M20" s="163">
        <f>+$F$10</f>
        <v>3.0162947682524499</v>
      </c>
      <c r="N20" s="160"/>
      <c r="O20" s="160"/>
      <c r="P20" s="160">
        <v>0</v>
      </c>
    </row>
    <row r="21" spans="8:16" x14ac:dyDescent="0.25">
      <c r="H21" s="159">
        <f>+$E$10*100</f>
        <v>94.874213836477992</v>
      </c>
      <c r="I21" s="160"/>
      <c r="J21" s="160"/>
      <c r="K21" s="160"/>
      <c r="L21" s="160"/>
      <c r="M21" s="163">
        <f>+$F$10</f>
        <v>3.0162947682524499</v>
      </c>
      <c r="N21" s="160">
        <v>0</v>
      </c>
      <c r="O21" s="160"/>
      <c r="P21" s="160">
        <v>0</v>
      </c>
    </row>
    <row r="22" spans="8:16" x14ac:dyDescent="0.25">
      <c r="H22" s="159">
        <f>+$E$10*100</f>
        <v>94.874213836477992</v>
      </c>
      <c r="I22" s="160"/>
      <c r="J22" s="160"/>
      <c r="K22" s="160"/>
      <c r="L22" s="160"/>
      <c r="M22" s="160">
        <v>0</v>
      </c>
      <c r="N22" s="163">
        <f>+$F$11</f>
        <v>3.7898221605798916</v>
      </c>
      <c r="O22" s="160"/>
      <c r="P22" s="160">
        <v>0</v>
      </c>
    </row>
    <row r="23" spans="8:16" x14ac:dyDescent="0.25">
      <c r="H23" s="159">
        <f>AVERAGE(H22,H24)</f>
        <v>97.437106918238996</v>
      </c>
      <c r="I23" s="160"/>
      <c r="J23" s="160"/>
      <c r="K23" s="160"/>
      <c r="L23" s="160"/>
      <c r="M23" s="160"/>
      <c r="N23" s="163">
        <f>+$F$11</f>
        <v>3.7898221605798916</v>
      </c>
      <c r="O23" s="160"/>
      <c r="P23" s="160">
        <v>0</v>
      </c>
    </row>
    <row r="24" spans="8:16" x14ac:dyDescent="0.25">
      <c r="H24" s="159">
        <f>+$E$11*100</f>
        <v>100</v>
      </c>
      <c r="I24" s="160"/>
      <c r="J24" s="160"/>
      <c r="K24" s="160"/>
      <c r="L24" s="160"/>
      <c r="M24" s="160"/>
      <c r="N24" s="163">
        <f>+$F$11</f>
        <v>3.7898221605798916</v>
      </c>
      <c r="O24" s="160">
        <v>0</v>
      </c>
      <c r="P24" s="160">
        <v>0</v>
      </c>
    </row>
    <row r="25" spans="8:16" x14ac:dyDescent="0.25">
      <c r="H25" s="159">
        <f>+$E$11*100</f>
        <v>100</v>
      </c>
      <c r="I25" s="160"/>
      <c r="J25" s="160"/>
      <c r="K25" s="160"/>
      <c r="L25" s="160"/>
      <c r="M25" s="160"/>
      <c r="N25" s="160">
        <v>0</v>
      </c>
      <c r="O25" s="163">
        <f>+$F$12</f>
        <v>0</v>
      </c>
      <c r="P25" s="160">
        <v>0</v>
      </c>
    </row>
    <row r="26" spans="8:16" x14ac:dyDescent="0.25">
      <c r="H26" s="159">
        <f>AVERAGE(H25,H27)</f>
        <v>100</v>
      </c>
      <c r="I26" s="160"/>
      <c r="J26" s="160"/>
      <c r="K26" s="160"/>
      <c r="L26" s="160"/>
      <c r="M26" s="160"/>
      <c r="N26" s="160"/>
      <c r="O26" s="163">
        <f>+$F$12</f>
        <v>0</v>
      </c>
      <c r="P26" s="160">
        <v>0</v>
      </c>
    </row>
    <row r="27" spans="8:16" x14ac:dyDescent="0.25">
      <c r="H27" s="159">
        <f>+$E$12*100</f>
        <v>100</v>
      </c>
      <c r="I27" s="160"/>
      <c r="J27" s="160"/>
      <c r="K27" s="160"/>
      <c r="L27" s="160"/>
      <c r="M27" s="160"/>
      <c r="N27" s="160"/>
      <c r="O27" s="163">
        <f>+$F$12</f>
        <v>0</v>
      </c>
      <c r="P27" s="160">
        <v>0</v>
      </c>
    </row>
    <row r="28" spans="8:16" x14ac:dyDescent="0.25">
      <c r="H28" s="159">
        <f>+$E$12*100</f>
        <v>100</v>
      </c>
      <c r="I28" s="160"/>
      <c r="J28" s="160"/>
      <c r="K28" s="160"/>
      <c r="L28" s="160"/>
      <c r="M28" s="160"/>
      <c r="N28" s="160"/>
      <c r="O28" s="160">
        <v>0</v>
      </c>
      <c r="P28" s="160">
        <v>0</v>
      </c>
    </row>
    <row r="49" spans="8:8" x14ac:dyDescent="0.25">
      <c r="H49" s="332"/>
    </row>
  </sheetData>
  <pageMargins left="0.7" right="0.7" top="0.75" bottom="0.75" header="0.3" footer="0.3"/>
  <pageSetup paperSize="9" orientation="portrait"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2"/>
  <sheetViews>
    <sheetView showGridLines="0" workbookViewId="0">
      <selection activeCell="G33" sqref="G33"/>
    </sheetView>
  </sheetViews>
  <sheetFormatPr defaultRowHeight="12" x14ac:dyDescent="0.25"/>
  <cols>
    <col min="1" max="1" width="25.28515625" customWidth="1"/>
  </cols>
  <sheetData>
    <row r="1" spans="1:11" ht="14.4" x14ac:dyDescent="0.3">
      <c r="A1" s="333" t="s">
        <v>45</v>
      </c>
    </row>
    <row r="2" spans="1:11" x14ac:dyDescent="0.25">
      <c r="A2" s="334" t="s">
        <v>29</v>
      </c>
      <c r="B2" s="175" t="s">
        <v>68</v>
      </c>
    </row>
    <row r="4" spans="1:11" s="319" customFormat="1" x14ac:dyDescent="0.25">
      <c r="B4" s="421" t="s">
        <v>27</v>
      </c>
      <c r="C4" s="421"/>
      <c r="D4" s="421"/>
      <c r="E4" s="421"/>
      <c r="F4" s="421"/>
      <c r="G4" s="422" t="s">
        <v>28</v>
      </c>
      <c r="H4" s="422"/>
      <c r="I4" s="422"/>
      <c r="J4" s="422"/>
      <c r="K4" s="422"/>
    </row>
    <row r="5" spans="1:11" s="336" customFormat="1" x14ac:dyDescent="0.25">
      <c r="A5" s="335" t="s">
        <v>2</v>
      </c>
      <c r="B5" s="335">
        <v>1991</v>
      </c>
      <c r="C5" s="335">
        <v>2000</v>
      </c>
      <c r="D5" s="335">
        <v>2005</v>
      </c>
      <c r="E5" s="335">
        <v>2010</v>
      </c>
      <c r="F5" s="335">
        <v>2013</v>
      </c>
      <c r="G5" s="335">
        <v>1991</v>
      </c>
      <c r="H5" s="335">
        <v>2000</v>
      </c>
      <c r="I5" s="335">
        <v>2005</v>
      </c>
      <c r="J5" s="335">
        <v>2010</v>
      </c>
      <c r="K5" s="335">
        <v>2013</v>
      </c>
    </row>
    <row r="6" spans="1:11" x14ac:dyDescent="0.25">
      <c r="A6" s="337" t="s">
        <v>3</v>
      </c>
      <c r="B6" s="338">
        <v>26.8</v>
      </c>
      <c r="C6" s="338">
        <v>45.5</v>
      </c>
      <c r="D6" s="338">
        <v>42.5</v>
      </c>
      <c r="E6" s="338">
        <v>39.6</v>
      </c>
      <c r="F6" s="338">
        <v>41</v>
      </c>
      <c r="G6" s="338">
        <v>78.400000000000006</v>
      </c>
      <c r="H6" s="338">
        <v>81.400000000000006</v>
      </c>
      <c r="I6" s="338">
        <v>74.900000000000006</v>
      </c>
      <c r="J6" s="338">
        <v>69.100000000000009</v>
      </c>
      <c r="K6" s="338">
        <v>70.3</v>
      </c>
    </row>
    <row r="7" spans="1:11" x14ac:dyDescent="0.25">
      <c r="A7" s="249" t="s">
        <v>90</v>
      </c>
      <c r="B7" s="338"/>
      <c r="C7" s="338"/>
      <c r="D7" s="338"/>
      <c r="E7" s="338"/>
      <c r="F7" s="338"/>
      <c r="G7" s="338"/>
      <c r="H7" s="338"/>
      <c r="I7" s="338"/>
      <c r="J7" s="338"/>
      <c r="K7" s="338"/>
    </row>
    <row r="8" spans="1:11" x14ac:dyDescent="0.25">
      <c r="A8" s="249" t="s">
        <v>91</v>
      </c>
      <c r="B8" s="338">
        <v>7.8000000000000007</v>
      </c>
      <c r="C8" s="338">
        <v>9.6999999999999993</v>
      </c>
      <c r="D8" s="338">
        <v>8.1</v>
      </c>
      <c r="E8" s="338">
        <v>9</v>
      </c>
      <c r="F8" s="338">
        <v>7.8000000000000007</v>
      </c>
      <c r="G8" s="338">
        <v>2.4000000000000004</v>
      </c>
      <c r="H8" s="338">
        <v>4.6999999999999993</v>
      </c>
      <c r="I8" s="338">
        <v>3.8000000000000003</v>
      </c>
      <c r="J8" s="338">
        <v>4.4000000000000004</v>
      </c>
      <c r="K8" s="338">
        <v>3.4000000000000004</v>
      </c>
    </row>
    <row r="9" spans="1:11" x14ac:dyDescent="0.25">
      <c r="A9" s="339" t="s">
        <v>92</v>
      </c>
      <c r="B9" s="338">
        <v>27.5</v>
      </c>
      <c r="C9" s="338">
        <v>14.9</v>
      </c>
      <c r="D9" s="338">
        <v>17.5</v>
      </c>
      <c r="E9" s="338">
        <v>14.5</v>
      </c>
      <c r="F9" s="338">
        <v>12.9</v>
      </c>
      <c r="G9" s="338">
        <v>1.3</v>
      </c>
      <c r="H9" s="338">
        <v>0.70000000000000007</v>
      </c>
      <c r="I9" s="338">
        <v>0.8</v>
      </c>
      <c r="J9" s="338">
        <v>0.5</v>
      </c>
      <c r="K9" s="338">
        <v>0.5</v>
      </c>
    </row>
    <row r="10" spans="1:11" x14ac:dyDescent="0.25">
      <c r="A10" s="339" t="s">
        <v>93</v>
      </c>
      <c r="B10" s="338">
        <v>13.3</v>
      </c>
      <c r="C10" s="338">
        <v>11.5</v>
      </c>
      <c r="D10" s="338">
        <v>12.200000000000001</v>
      </c>
      <c r="E10" s="338">
        <v>13.500000000000002</v>
      </c>
      <c r="F10" s="338">
        <v>13.700000000000001</v>
      </c>
      <c r="G10" s="338">
        <v>5.6</v>
      </c>
      <c r="H10" s="338">
        <v>3.8000000000000003</v>
      </c>
      <c r="I10" s="338">
        <v>6.0000000000000009</v>
      </c>
      <c r="J10" s="338">
        <v>7</v>
      </c>
      <c r="K10" s="338">
        <v>7</v>
      </c>
    </row>
    <row r="11" spans="1:11" x14ac:dyDescent="0.25">
      <c r="A11" s="340" t="s">
        <v>94</v>
      </c>
      <c r="B11" s="338">
        <v>5.3000000000000007</v>
      </c>
      <c r="C11" s="338">
        <v>3.7</v>
      </c>
      <c r="D11" s="338">
        <v>4.8000000000000007</v>
      </c>
      <c r="E11" s="338">
        <v>8</v>
      </c>
      <c r="F11" s="338">
        <v>8.5</v>
      </c>
      <c r="G11" s="338">
        <v>0.5</v>
      </c>
      <c r="H11" s="338">
        <v>0.30000000000000004</v>
      </c>
      <c r="I11" s="338">
        <v>0.60000000000000009</v>
      </c>
      <c r="J11" s="338">
        <v>0.9</v>
      </c>
      <c r="K11" s="338">
        <v>0.9</v>
      </c>
    </row>
    <row r="12" spans="1:11" x14ac:dyDescent="0.25">
      <c r="A12" s="340" t="s">
        <v>95</v>
      </c>
      <c r="B12" s="338">
        <v>19.3</v>
      </c>
      <c r="C12" s="338">
        <v>14.9</v>
      </c>
      <c r="D12" s="338">
        <v>14.9</v>
      </c>
      <c r="E12" s="338">
        <v>15.300000000000002</v>
      </c>
      <c r="F12" s="338">
        <v>16.100000000000001</v>
      </c>
      <c r="G12" s="338">
        <v>11.700000000000001</v>
      </c>
      <c r="H12" s="338">
        <v>8.8999999999999986</v>
      </c>
      <c r="I12" s="338">
        <v>13.9</v>
      </c>
      <c r="J12" s="338">
        <v>18</v>
      </c>
      <c r="K12" s="338">
        <v>18</v>
      </c>
    </row>
  </sheetData>
  <mergeCells count="2">
    <mergeCell ref="B4:F4"/>
    <mergeCell ref="G4:K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sheetViews>
  <sheetFormatPr defaultRowHeight="12" x14ac:dyDescent="0.25"/>
  <cols>
    <col min="1" max="1" width="11.140625" style="106" bestFit="1" customWidth="1"/>
    <col min="2" max="2" width="11.140625" style="106" customWidth="1"/>
    <col min="3" max="5" width="9.42578125" style="106" customWidth="1"/>
    <col min="6" max="6" width="9.42578125" style="133" customWidth="1"/>
    <col min="7" max="9" width="9.42578125" style="106" customWidth="1"/>
    <col min="10" max="10" width="9.42578125" style="133" customWidth="1"/>
    <col min="11" max="11" width="3" style="106" customWidth="1"/>
    <col min="12" max="15" width="8" style="106" customWidth="1"/>
    <col min="16" max="16" width="6.42578125" style="106" customWidth="1"/>
    <col min="17" max="21" width="8" style="106" customWidth="1"/>
    <col min="22" max="16384" width="9.140625" style="106"/>
  </cols>
  <sheetData>
    <row r="1" spans="1:20" ht="14.4" x14ac:dyDescent="0.25">
      <c r="A1" s="105" t="s">
        <v>43</v>
      </c>
      <c r="B1" s="105"/>
    </row>
    <row r="2" spans="1:20" s="107" customFormat="1" x14ac:dyDescent="0.25">
      <c r="A2" s="107" t="s">
        <v>29</v>
      </c>
      <c r="B2" s="108" t="s">
        <v>32</v>
      </c>
      <c r="E2" s="133"/>
      <c r="I2" s="133"/>
    </row>
    <row r="3" spans="1:20" x14ac:dyDescent="0.25">
      <c r="B3" s="109" t="s">
        <v>30</v>
      </c>
      <c r="E3" s="133"/>
      <c r="F3" s="106"/>
      <c r="I3" s="133"/>
      <c r="J3" s="106"/>
    </row>
    <row r="4" spans="1:20" ht="37.200000000000003" customHeight="1" x14ac:dyDescent="0.25">
      <c r="A4" s="110" t="s">
        <v>31</v>
      </c>
      <c r="B4" s="423" t="s">
        <v>44</v>
      </c>
      <c r="C4" s="423"/>
      <c r="D4" s="423"/>
      <c r="E4" s="423"/>
      <c r="F4" s="423"/>
      <c r="G4" s="423"/>
      <c r="H4" s="423"/>
      <c r="I4" s="423"/>
      <c r="J4" s="423"/>
      <c r="K4" s="132"/>
      <c r="L4" s="132"/>
      <c r="M4" s="132"/>
      <c r="N4" s="132"/>
      <c r="O4" s="132"/>
      <c r="P4" s="132"/>
      <c r="Q4" s="132"/>
      <c r="R4" s="132"/>
      <c r="S4" s="132"/>
      <c r="T4" s="132"/>
    </row>
    <row r="5" spans="1:20" s="123" customFormat="1" x14ac:dyDescent="0.25">
      <c r="C5" s="424" t="s">
        <v>27</v>
      </c>
      <c r="D5" s="424"/>
      <c r="E5" s="424"/>
      <c r="F5" s="134"/>
      <c r="G5" s="425" t="s">
        <v>28</v>
      </c>
      <c r="H5" s="425"/>
      <c r="I5" s="425"/>
      <c r="J5" s="135"/>
    </row>
    <row r="6" spans="1:20" s="130" customFormat="1" x14ac:dyDescent="0.25">
      <c r="C6" s="131" t="s">
        <v>3</v>
      </c>
      <c r="D6" s="130" t="s">
        <v>4</v>
      </c>
      <c r="E6" s="130" t="s">
        <v>5</v>
      </c>
      <c r="F6" s="136" t="s">
        <v>21</v>
      </c>
      <c r="G6" s="131" t="s">
        <v>3</v>
      </c>
      <c r="H6" s="130" t="s">
        <v>4</v>
      </c>
      <c r="I6" s="130" t="s">
        <v>5</v>
      </c>
      <c r="J6" s="136" t="s">
        <v>21</v>
      </c>
    </row>
    <row r="7" spans="1:20" x14ac:dyDescent="0.25">
      <c r="A7" s="137">
        <v>1991</v>
      </c>
      <c r="B7" s="124" t="s">
        <v>56</v>
      </c>
      <c r="C7" s="125">
        <v>33.319244384765625</v>
      </c>
      <c r="D7" s="125">
        <v>30.861576080322266</v>
      </c>
      <c r="E7" s="125">
        <v>35.819179534912109</v>
      </c>
      <c r="F7" s="138">
        <v>100</v>
      </c>
      <c r="G7" s="125">
        <v>68.426239013671875</v>
      </c>
      <c r="H7" s="125">
        <v>5.7608909606933594</v>
      </c>
      <c r="I7" s="125">
        <v>25.8128662109375</v>
      </c>
      <c r="J7" s="139">
        <f>SUM(G7:I7)</f>
        <v>99.999996185302734</v>
      </c>
    </row>
    <row r="8" spans="1:20" x14ac:dyDescent="0.25">
      <c r="A8" s="137">
        <v>2000</v>
      </c>
      <c r="B8" s="124" t="s">
        <v>56</v>
      </c>
      <c r="C8" s="125">
        <v>44.213874816894531</v>
      </c>
      <c r="D8" s="125">
        <v>25.64300537109375</v>
      </c>
      <c r="E8" s="125">
        <v>30.143115997314453</v>
      </c>
      <c r="F8" s="138">
        <v>99.999996185302734</v>
      </c>
      <c r="G8" s="125">
        <v>76.024337768554688</v>
      </c>
      <c r="H8" s="125">
        <v>5.0256309509277344</v>
      </c>
      <c r="I8" s="125">
        <v>18.950029373168945</v>
      </c>
      <c r="J8" s="139">
        <f t="shared" ref="J8:J11" si="0">SUM(G8:I8)</f>
        <v>99.999998092651367</v>
      </c>
    </row>
    <row r="9" spans="1:20" x14ac:dyDescent="0.25">
      <c r="A9" s="137">
        <v>2005</v>
      </c>
      <c r="B9" s="124" t="s">
        <v>56</v>
      </c>
      <c r="C9" s="125">
        <v>41.883125305175781</v>
      </c>
      <c r="D9" s="125">
        <v>27.522619247436523</v>
      </c>
      <c r="E9" s="125">
        <v>30.59425163269043</v>
      </c>
      <c r="F9" s="138">
        <v>99.999996185302734</v>
      </c>
      <c r="G9" s="125">
        <v>75.608039855957031</v>
      </c>
      <c r="H9" s="125">
        <v>4.9384613037109375</v>
      </c>
      <c r="I9" s="125">
        <v>19.453496932983398</v>
      </c>
      <c r="J9" s="139">
        <f t="shared" si="0"/>
        <v>99.999998092651367</v>
      </c>
    </row>
    <row r="10" spans="1:20" x14ac:dyDescent="0.25">
      <c r="A10" s="137">
        <v>2010</v>
      </c>
      <c r="B10" s="124" t="s">
        <v>56</v>
      </c>
      <c r="C10" s="125">
        <v>40.410167694091797</v>
      </c>
      <c r="D10" s="125">
        <v>28.571832656860352</v>
      </c>
      <c r="E10" s="125">
        <v>31.017999649047852</v>
      </c>
      <c r="F10" s="138">
        <v>100</v>
      </c>
      <c r="G10" s="125">
        <v>75.175735473632813</v>
      </c>
      <c r="H10" s="125">
        <v>4.8803129196166992</v>
      </c>
      <c r="I10" s="125">
        <v>19.943948745727539</v>
      </c>
      <c r="J10" s="139">
        <f t="shared" si="0"/>
        <v>99.999997138977051</v>
      </c>
    </row>
    <row r="11" spans="1:20" x14ac:dyDescent="0.25">
      <c r="A11" s="137">
        <v>2012</v>
      </c>
      <c r="B11" s="124" t="s">
        <v>56</v>
      </c>
      <c r="C11" s="125">
        <v>39.559226989746094</v>
      </c>
      <c r="D11" s="125">
        <v>29.034793853759766</v>
      </c>
      <c r="E11" s="125">
        <v>31.405975341796875</v>
      </c>
      <c r="F11" s="138">
        <v>99.999996185302734</v>
      </c>
      <c r="G11" s="125">
        <v>74.778030395507813</v>
      </c>
      <c r="H11" s="125">
        <v>4.8279109001159668</v>
      </c>
      <c r="I11" s="125">
        <v>20.39405632019043</v>
      </c>
      <c r="J11" s="139">
        <f t="shared" si="0"/>
        <v>99.999997615814209</v>
      </c>
    </row>
    <row r="30" spans="1:10" ht="14.4" x14ac:dyDescent="0.25">
      <c r="A30" s="105" t="s">
        <v>45</v>
      </c>
    </row>
    <row r="31" spans="1:10" x14ac:dyDescent="0.25">
      <c r="A31" s="107" t="s">
        <v>29</v>
      </c>
      <c r="B31" s="108" t="s">
        <v>46</v>
      </c>
    </row>
    <row r="32" spans="1:10" s="107" customFormat="1" x14ac:dyDescent="0.25">
      <c r="B32" s="140" t="s">
        <v>30</v>
      </c>
      <c r="F32" s="133"/>
      <c r="J32" s="133"/>
    </row>
    <row r="33" spans="1:8" ht="60" x14ac:dyDescent="0.25">
      <c r="A33" s="141" t="s">
        <v>47</v>
      </c>
      <c r="B33" s="141" t="s">
        <v>48</v>
      </c>
      <c r="C33" s="142" t="s">
        <v>49</v>
      </c>
      <c r="D33" s="143" t="s">
        <v>50</v>
      </c>
      <c r="E33" s="143" t="s">
        <v>51</v>
      </c>
      <c r="F33" s="142" t="s">
        <v>52</v>
      </c>
      <c r="G33" s="142" t="s">
        <v>53</v>
      </c>
      <c r="H33" s="144" t="s">
        <v>54</v>
      </c>
    </row>
    <row r="34" spans="1:8" x14ac:dyDescent="0.25">
      <c r="A34" s="145"/>
      <c r="B34" s="145"/>
      <c r="C34" s="146" t="s">
        <v>55</v>
      </c>
      <c r="D34" s="146" t="s">
        <v>55</v>
      </c>
      <c r="E34" s="146" t="s">
        <v>55</v>
      </c>
      <c r="F34" s="146" t="s">
        <v>55</v>
      </c>
      <c r="G34" s="146" t="s">
        <v>55</v>
      </c>
      <c r="H34" s="146" t="s">
        <v>55</v>
      </c>
    </row>
    <row r="35" spans="1:8" x14ac:dyDescent="0.25">
      <c r="A35" s="147"/>
      <c r="B35" s="147"/>
      <c r="C35" s="148"/>
      <c r="D35" s="148"/>
      <c r="E35" s="148"/>
      <c r="F35" s="148"/>
      <c r="G35" s="148"/>
      <c r="H35" s="148"/>
    </row>
    <row r="36" spans="1:8" x14ac:dyDescent="0.25">
      <c r="A36" s="149">
        <v>1991</v>
      </c>
      <c r="B36" s="150" t="s">
        <v>56</v>
      </c>
      <c r="C36" s="151">
        <v>0.37228021496001601</v>
      </c>
      <c r="D36" s="151">
        <v>0.62771967198881429</v>
      </c>
      <c r="E36" s="151">
        <v>0.86710431342269911</v>
      </c>
      <c r="F36" s="151">
        <v>0.13289577186269846</v>
      </c>
      <c r="G36" s="151">
        <v>0.6282659599049748</v>
      </c>
      <c r="H36" s="151">
        <v>0.3717340400950252</v>
      </c>
    </row>
    <row r="37" spans="1:8" x14ac:dyDescent="0.25">
      <c r="A37" s="149">
        <v>2000</v>
      </c>
      <c r="B37" s="150" t="s">
        <v>56</v>
      </c>
      <c r="C37" s="151">
        <v>0.41666439382481263</v>
      </c>
      <c r="D37" s="151">
        <v>0.5833360194191608</v>
      </c>
      <c r="E37" s="151">
        <v>0.86238614370093958</v>
      </c>
      <c r="F37" s="151">
        <v>0.1376137383208994</v>
      </c>
      <c r="G37" s="151">
        <v>0.66143223502578175</v>
      </c>
      <c r="H37" s="151">
        <v>0.33856757252952002</v>
      </c>
    </row>
    <row r="38" spans="1:8" x14ac:dyDescent="0.25">
      <c r="A38" s="149">
        <v>2005</v>
      </c>
      <c r="B38" s="150" t="s">
        <v>56</v>
      </c>
      <c r="C38" s="151">
        <v>0.40854531651818515</v>
      </c>
      <c r="D38" s="151">
        <v>0.59145446822189573</v>
      </c>
      <c r="E38" s="151">
        <v>0.87420410404387927</v>
      </c>
      <c r="F38" s="151">
        <v>0.12579601278059779</v>
      </c>
      <c r="G38" s="151">
        <v>0.66228260352044599</v>
      </c>
      <c r="H38" s="151">
        <v>0.33771739647955407</v>
      </c>
    </row>
    <row r="39" spans="1:8" x14ac:dyDescent="0.25">
      <c r="A39" s="149">
        <v>2010</v>
      </c>
      <c r="B39" s="150" t="s">
        <v>56</v>
      </c>
      <c r="C39" s="151">
        <v>0.40446080142919355</v>
      </c>
      <c r="D39" s="151">
        <v>0.59553926025906601</v>
      </c>
      <c r="E39" s="151">
        <v>0.88090696972213356</v>
      </c>
      <c r="F39" s="151">
        <v>0.1190930872850899</v>
      </c>
      <c r="G39" s="151">
        <v>0.66272830011475092</v>
      </c>
      <c r="H39" s="151">
        <v>0.33727156819960175</v>
      </c>
    </row>
    <row r="40" spans="1:8" x14ac:dyDescent="0.25">
      <c r="A40" s="149">
        <v>2012</v>
      </c>
      <c r="B40" s="150" t="s">
        <v>56</v>
      </c>
      <c r="C40" s="151">
        <v>0.40100370420219211</v>
      </c>
      <c r="D40" s="151">
        <v>0.59899641283421212</v>
      </c>
      <c r="E40" s="151">
        <v>0.88386189759446354</v>
      </c>
      <c r="F40" s="151">
        <v>0.11613803211189341</v>
      </c>
      <c r="G40" s="151">
        <v>0.66087484264054608</v>
      </c>
      <c r="H40" s="151">
        <v>0.33912527883736893</v>
      </c>
    </row>
  </sheetData>
  <mergeCells count="3">
    <mergeCell ref="B4:J4"/>
    <mergeCell ref="C5:E5"/>
    <mergeCell ref="G5:I5"/>
  </mergeCells>
  <hyperlinks>
    <hyperlink ref="B3" r:id="rId1"/>
    <hyperlink ref="B32" r:id="rId2"/>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667C05-9C13-4FD5-A442-C5863CD1C71D}"/>
</file>

<file path=customXml/itemProps2.xml><?xml version="1.0" encoding="utf-8"?>
<ds:datastoreItem xmlns:ds="http://schemas.openxmlformats.org/officeDocument/2006/customXml" ds:itemID="{F1CDD9E3-BCA7-4224-B840-A3D0F0DA864E}"/>
</file>

<file path=customXml/itemProps3.xml><?xml version="1.0" encoding="utf-8"?>
<ds:datastoreItem xmlns:ds="http://schemas.openxmlformats.org/officeDocument/2006/customXml" ds:itemID="{C3978099-D63D-42C0-BF79-5D012F3512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VERSION</vt:lpstr>
      <vt:lpstr>GVA-productivity1</vt:lpstr>
      <vt:lpstr>Productivity gaps1</vt:lpstr>
      <vt:lpstr>GVA-productivity2</vt:lpstr>
      <vt:lpstr>Rel. prod. cf employment2</vt:lpstr>
      <vt:lpstr>Decomp. of prod change2</vt:lpstr>
      <vt:lpstr>Productivity gaps2</vt:lpstr>
      <vt:lpstr>Sectoral employ by sex2</vt:lpstr>
      <vt:lpstr>Emp by sex (ILO)</vt:lpstr>
      <vt:lpstr>'GVA-productivity1'!Labour_productivity</vt:lpstr>
      <vt:lpstr>'GVA-productivity1'!Persons_engaged</vt:lpstr>
      <vt:lpstr>'GVA-productivity1'!VA_constant_2005</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dcterms:created xsi:type="dcterms:W3CDTF">2014-12-22T09:22:35Z</dcterms:created>
  <dcterms:modified xsi:type="dcterms:W3CDTF">2015-08-06T12:53:47Z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