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5.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6.xml" ContentType="application/vnd.openxmlformats-officedocument.drawing+xml"/>
  <Override PartName="/xl/charts/chart21.xml" ContentType="application/vnd.openxmlformats-officedocument.drawingml.chart+xml"/>
  <Override PartName="/xl/drawings/drawing7.xml" ContentType="application/vnd.openxmlformats-officedocument.drawing+xml"/>
  <Override PartName="/xl/charts/chart22.xml" ContentType="application/vnd.openxmlformats-officedocument.drawingml.chart+xml"/>
  <Override PartName="/xl/drawings/drawing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0.xml" ContentType="application/vnd.openxmlformats-officedocument.drawing+xml"/>
  <Override PartName="/xl/charts/chart2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252" windowWidth="15072" windowHeight="8916" tabRatio="941"/>
  </bookViews>
  <sheets>
    <sheet name="VERSION" sheetId="10" r:id="rId1"/>
    <sheet name="GVA-productivity1" sheetId="5" r:id="rId2"/>
    <sheet name="Rel. prod. cf employment1" sheetId="1" r:id="rId3"/>
    <sheet name="Decomp. of prod change1" sheetId="2" r:id="rId4"/>
    <sheet name="Productivity gaps1" sheetId="3" r:id="rId5"/>
    <sheet name="Sector emp1" sheetId="6" r:id="rId6"/>
    <sheet name="GVA-productivity2" sheetId="11" r:id="rId7"/>
    <sheet name="Rel. prod. cf employment2" sheetId="12" r:id="rId8"/>
    <sheet name="Decomp. of prod change2" sheetId="13" r:id="rId9"/>
    <sheet name="Productivity gaps2" sheetId="14" r:id="rId10"/>
    <sheet name="Sectoral employ by sex2" sheetId="15" r:id="rId11"/>
    <sheet name="Emp by sex (ILO)" sheetId="8" r:id="rId12"/>
    <sheet name="Agriculture (DHS)" sheetId="9" r:id="rId13"/>
  </sheets>
  <externalReferences>
    <externalReference r:id="rId14"/>
  </externalReferences>
  <definedNames>
    <definedName name="_xlnm._FilterDatabase" localSheetId="1" hidden="1">'GVA-productivity1'!$A$8:$AG$72</definedName>
    <definedName name="Decomposition_of_labour_productivity_change" localSheetId="1">'GVA-productivity1'!#REF!</definedName>
    <definedName name="Labour_productivity" localSheetId="1">'GVA-productivity1'!$V$6</definedName>
    <definedName name="Labour_productivity_levels_and_change_over_time" localSheetId="1">'GVA-productivity1'!#REF!</definedName>
    <definedName name="Persons_engaged" localSheetId="1">'GVA-productivity1'!$P$6</definedName>
    <definedName name="Productivity_gaps" localSheetId="1">'GVA-productivity1'!#REF!</definedName>
    <definedName name="Relative_productivity_and_changes_in_employment" localSheetId="1">'GVA-productivity1'!#REF!</definedName>
    <definedName name="Relative_productivity_levels" localSheetId="1">'GVA-productivity1'!#REF!</definedName>
    <definedName name="VA_constant_2005" localSheetId="1">'GVA-productivity1'!$J$6</definedName>
    <definedName name="VA_current" localSheetId="1">'GVA-productivity1'!$D$6</definedName>
  </definedNames>
  <calcPr calcId="145621"/>
</workbook>
</file>

<file path=xl/calcChain.xml><?xml version="1.0" encoding="utf-8"?>
<calcChain xmlns="http://schemas.openxmlformats.org/spreadsheetml/2006/main">
  <c r="E63" i="12" l="1"/>
  <c r="D63" i="12"/>
  <c r="E62" i="12"/>
  <c r="D62" i="12"/>
  <c r="E61" i="12"/>
  <c r="D61" i="12"/>
  <c r="E60" i="12"/>
  <c r="D60" i="12"/>
  <c r="E59" i="12"/>
  <c r="D59" i="12"/>
  <c r="E58" i="12"/>
  <c r="D58" i="12"/>
  <c r="E57" i="12"/>
  <c r="D57" i="12"/>
  <c r="D65" i="12" s="1"/>
  <c r="E46" i="12"/>
  <c r="D46" i="12"/>
  <c r="E45" i="12"/>
  <c r="D45" i="12"/>
  <c r="E44" i="12"/>
  <c r="D44" i="12"/>
  <c r="E43" i="12"/>
  <c r="D43" i="12"/>
  <c r="E42" i="12"/>
  <c r="D42" i="12"/>
  <c r="E41" i="12"/>
  <c r="D41" i="12"/>
  <c r="E40" i="12"/>
  <c r="E48" i="12" s="1"/>
  <c r="D40" i="12"/>
  <c r="D48" i="12" s="1"/>
  <c r="E29" i="12"/>
  <c r="D29" i="12"/>
  <c r="E28" i="12"/>
  <c r="D28" i="12"/>
  <c r="E27" i="12"/>
  <c r="D27" i="12"/>
  <c r="E26" i="12"/>
  <c r="D26" i="12"/>
  <c r="E25" i="12"/>
  <c r="D25" i="12"/>
  <c r="E24" i="12"/>
  <c r="E31" i="12" s="1"/>
  <c r="D24" i="12"/>
  <c r="E23" i="12"/>
  <c r="D23" i="12"/>
  <c r="D31" i="12" s="1"/>
  <c r="E13" i="12"/>
  <c r="E12" i="12"/>
  <c r="D12" i="12"/>
  <c r="E11" i="12"/>
  <c r="D11" i="12"/>
  <c r="E10" i="12"/>
  <c r="D10" i="12"/>
  <c r="E9" i="12"/>
  <c r="D9" i="12"/>
  <c r="E8" i="12"/>
  <c r="D8" i="12"/>
  <c r="E7" i="12"/>
  <c r="E14" i="12" s="1"/>
  <c r="D7" i="12"/>
  <c r="E6" i="12"/>
  <c r="D6" i="12"/>
  <c r="D14" i="12" s="1"/>
  <c r="I92" i="11"/>
  <c r="I93" i="11" s="1"/>
  <c r="I94" i="11" s="1"/>
  <c r="I95" i="11" s="1"/>
  <c r="I96" i="11" s="1"/>
  <c r="I97" i="11" s="1"/>
  <c r="I98" i="11" s="1"/>
  <c r="I99" i="11" s="1"/>
  <c r="I100" i="11" s="1"/>
  <c r="I101" i="11" s="1"/>
  <c r="I102" i="11" s="1"/>
  <c r="I103" i="11" s="1"/>
  <c r="I104" i="11" s="1"/>
  <c r="I105" i="11" s="1"/>
  <c r="I106" i="11" s="1"/>
  <c r="I107" i="11" s="1"/>
  <c r="I108" i="11" s="1"/>
  <c r="I109" i="11" s="1"/>
  <c r="I88" i="11"/>
  <c r="I89" i="11" s="1"/>
  <c r="I90" i="11" s="1"/>
  <c r="I91" i="11" s="1"/>
  <c r="N83" i="11"/>
  <c r="B48" i="13" s="1"/>
  <c r="M83" i="11"/>
  <c r="B38" i="13" s="1"/>
  <c r="J83" i="11"/>
  <c r="E83" i="11"/>
  <c r="L82" i="11"/>
  <c r="B27" i="13" s="1"/>
  <c r="K82" i="11"/>
  <c r="B17" i="13" s="1"/>
  <c r="H82" i="11"/>
  <c r="N81" i="11"/>
  <c r="B46" i="13" s="1"/>
  <c r="M81" i="11"/>
  <c r="B36" i="13" s="1"/>
  <c r="L80" i="11"/>
  <c r="B25" i="13" s="1"/>
  <c r="K80" i="11"/>
  <c r="B15" i="13" s="1"/>
  <c r="L78" i="11"/>
  <c r="B23" i="13" s="1"/>
  <c r="N77" i="11"/>
  <c r="B42" i="13" s="1"/>
  <c r="H71" i="11"/>
  <c r="I69" i="11"/>
  <c r="I83" i="11" s="1"/>
  <c r="H69" i="11"/>
  <c r="H83" i="11" s="1"/>
  <c r="G69" i="11"/>
  <c r="F69" i="11"/>
  <c r="E69" i="11"/>
  <c r="I68" i="11"/>
  <c r="N82" i="11" s="1"/>
  <c r="B47" i="13" s="1"/>
  <c r="H68" i="11"/>
  <c r="G68" i="11"/>
  <c r="M68" i="11" s="1"/>
  <c r="C28" i="12" s="1"/>
  <c r="F68" i="11"/>
  <c r="F82" i="11" s="1"/>
  <c r="E68" i="11"/>
  <c r="I67" i="11"/>
  <c r="H67" i="11"/>
  <c r="G67" i="11"/>
  <c r="L81" i="11" s="1"/>
  <c r="B26" i="13" s="1"/>
  <c r="F67" i="11"/>
  <c r="E67" i="11"/>
  <c r="I66" i="11"/>
  <c r="H66" i="11"/>
  <c r="H80" i="11" s="1"/>
  <c r="G66" i="11"/>
  <c r="G80" i="11" s="1"/>
  <c r="F66" i="11"/>
  <c r="F80" i="11" s="1"/>
  <c r="E66" i="11"/>
  <c r="I65" i="11"/>
  <c r="J79" i="11" s="1"/>
  <c r="H65" i="11"/>
  <c r="G65" i="11"/>
  <c r="M79" i="11" s="1"/>
  <c r="B34" i="13" s="1"/>
  <c r="F65" i="11"/>
  <c r="E65" i="11"/>
  <c r="I64" i="11"/>
  <c r="H64" i="11"/>
  <c r="G64" i="11"/>
  <c r="F64" i="11"/>
  <c r="E64" i="11"/>
  <c r="E78" i="11" s="1"/>
  <c r="N63" i="11"/>
  <c r="C40" i="12" s="1"/>
  <c r="I63" i="11"/>
  <c r="H63" i="11"/>
  <c r="G63" i="11"/>
  <c r="F63" i="11"/>
  <c r="E63" i="11"/>
  <c r="I58" i="11"/>
  <c r="E64" i="12" s="1"/>
  <c r="H58" i="11"/>
  <c r="N55" i="11" s="1"/>
  <c r="G58" i="11"/>
  <c r="M53" i="11" s="1"/>
  <c r="F58" i="11"/>
  <c r="D30" i="12" s="1"/>
  <c r="E58" i="11"/>
  <c r="D13" i="12" s="1"/>
  <c r="O56" i="11"/>
  <c r="G63" i="12" s="1"/>
  <c r="N56" i="11"/>
  <c r="L56" i="11"/>
  <c r="K56" i="11"/>
  <c r="O55" i="11"/>
  <c r="L55" i="11"/>
  <c r="K55" i="11"/>
  <c r="L54" i="11"/>
  <c r="O53" i="11"/>
  <c r="N53" i="11"/>
  <c r="L53" i="11"/>
  <c r="K53" i="11"/>
  <c r="C15" i="13" s="1"/>
  <c r="O52" i="11"/>
  <c r="N52" i="11"/>
  <c r="L52" i="11"/>
  <c r="K52" i="11"/>
  <c r="O51" i="11"/>
  <c r="L51" i="11"/>
  <c r="F24" i="12" s="1"/>
  <c r="K51" i="11"/>
  <c r="N50" i="11"/>
  <c r="L50" i="11"/>
  <c r="L58" i="11" s="1"/>
  <c r="I45" i="11"/>
  <c r="O38" i="11" s="1"/>
  <c r="H45" i="11"/>
  <c r="G45" i="11"/>
  <c r="G71" i="11" s="1"/>
  <c r="F45" i="11"/>
  <c r="E45" i="11"/>
  <c r="D45" i="11"/>
  <c r="N43" i="11"/>
  <c r="M43" i="11"/>
  <c r="J43" i="11"/>
  <c r="O42" i="11"/>
  <c r="N42" i="11"/>
  <c r="M42" i="11"/>
  <c r="L42" i="11"/>
  <c r="K42" i="11"/>
  <c r="J42" i="11"/>
  <c r="N41" i="11"/>
  <c r="M41" i="11"/>
  <c r="J41" i="11"/>
  <c r="N40" i="11"/>
  <c r="M40" i="11"/>
  <c r="L40" i="11"/>
  <c r="J40" i="11"/>
  <c r="N39" i="11"/>
  <c r="M39" i="11"/>
  <c r="J39" i="11"/>
  <c r="N38" i="11"/>
  <c r="M38" i="11"/>
  <c r="L38" i="11"/>
  <c r="J38" i="11"/>
  <c r="N37" i="11"/>
  <c r="N45" i="11" s="1"/>
  <c r="M37" i="11"/>
  <c r="M45" i="11" s="1"/>
  <c r="J37" i="11"/>
  <c r="O36" i="11"/>
  <c r="N36" i="11"/>
  <c r="M36" i="11"/>
  <c r="L36" i="11"/>
  <c r="K36" i="11"/>
  <c r="J36" i="11"/>
  <c r="I31" i="11"/>
  <c r="O28" i="11" s="1"/>
  <c r="H31" i="11"/>
  <c r="G31" i="11"/>
  <c r="F31" i="11"/>
  <c r="L22" i="11" s="1"/>
  <c r="E31" i="11"/>
  <c r="K26" i="11" s="1"/>
  <c r="D31" i="11"/>
  <c r="N29" i="11"/>
  <c r="M29" i="11"/>
  <c r="J29" i="11"/>
  <c r="N28" i="11"/>
  <c r="M28" i="11"/>
  <c r="L28" i="11"/>
  <c r="J28" i="11"/>
  <c r="N27" i="11"/>
  <c r="M27" i="11"/>
  <c r="J27" i="11"/>
  <c r="N26" i="11"/>
  <c r="M26" i="11"/>
  <c r="J26" i="11"/>
  <c r="N25" i="11"/>
  <c r="M25" i="11"/>
  <c r="J25" i="11"/>
  <c r="J31" i="11" s="1"/>
  <c r="O24" i="11"/>
  <c r="N24" i="11"/>
  <c r="M24" i="11"/>
  <c r="L24" i="11"/>
  <c r="K24" i="11"/>
  <c r="J24" i="11"/>
  <c r="N23" i="11"/>
  <c r="N31" i="11" s="1"/>
  <c r="M23" i="11"/>
  <c r="J23" i="11"/>
  <c r="N22" i="11"/>
  <c r="M22" i="11"/>
  <c r="M31" i="11" s="1"/>
  <c r="J22" i="11"/>
  <c r="F30" i="12" l="1"/>
  <c r="C29" i="13"/>
  <c r="D19" i="13"/>
  <c r="G13" i="12"/>
  <c r="F43" i="12"/>
  <c r="C35" i="13"/>
  <c r="G26" i="12"/>
  <c r="D25" i="13"/>
  <c r="D47" i="13"/>
  <c r="E47" i="13" s="1"/>
  <c r="G62" i="12"/>
  <c r="C10" i="14"/>
  <c r="C47" i="13"/>
  <c r="F47" i="13" s="1"/>
  <c r="F62" i="12"/>
  <c r="D37" i="13"/>
  <c r="G45" i="12"/>
  <c r="K22" i="11"/>
  <c r="E71" i="11"/>
  <c r="K43" i="11"/>
  <c r="K41" i="11"/>
  <c r="K39" i="11"/>
  <c r="K45" i="11" s="1"/>
  <c r="K37" i="11"/>
  <c r="C13" i="13"/>
  <c r="F7" i="12"/>
  <c r="D16" i="13"/>
  <c r="F27" i="12"/>
  <c r="G10" i="12"/>
  <c r="K83" i="11"/>
  <c r="B18" i="13" s="1"/>
  <c r="F18" i="13" s="1"/>
  <c r="F83" i="11"/>
  <c r="O23" i="11"/>
  <c r="K25" i="11"/>
  <c r="O26" i="11"/>
  <c r="J45" i="11"/>
  <c r="K38" i="11"/>
  <c r="F71" i="11"/>
  <c r="L43" i="11"/>
  <c r="L41" i="11"/>
  <c r="L39" i="11"/>
  <c r="L37" i="11"/>
  <c r="L45" i="11" s="1"/>
  <c r="D34" i="13"/>
  <c r="F59" i="12"/>
  <c r="C44" i="13"/>
  <c r="G42" i="12"/>
  <c r="C17" i="13"/>
  <c r="F17" i="13" s="1"/>
  <c r="F11" i="12"/>
  <c r="K67" i="11"/>
  <c r="E81" i="11"/>
  <c r="J81" i="11"/>
  <c r="I81" i="11"/>
  <c r="O67" i="11"/>
  <c r="M85" i="11"/>
  <c r="N71" i="11"/>
  <c r="C47" i="12" s="1"/>
  <c r="N67" i="11"/>
  <c r="C44" i="12" s="1"/>
  <c r="N69" i="11"/>
  <c r="C46" i="12" s="1"/>
  <c r="F81" i="11"/>
  <c r="C26" i="13"/>
  <c r="K29" i="11"/>
  <c r="K27" i="11"/>
  <c r="O22" i="11"/>
  <c r="O31" i="11" s="1"/>
  <c r="L29" i="11"/>
  <c r="L27" i="11"/>
  <c r="L25" i="11"/>
  <c r="L23" i="11"/>
  <c r="L31" i="11" s="1"/>
  <c r="I71" i="11"/>
  <c r="O43" i="11"/>
  <c r="O41" i="11"/>
  <c r="O37" i="11"/>
  <c r="O45" i="11" s="1"/>
  <c r="O39" i="11"/>
  <c r="F23" i="13"/>
  <c r="K23" i="11"/>
  <c r="L26" i="11"/>
  <c r="K28" i="11"/>
  <c r="K40" i="11"/>
  <c r="O40" i="11"/>
  <c r="M71" i="11"/>
  <c r="C30" i="12" s="1"/>
  <c r="G85" i="11"/>
  <c r="D12" i="13"/>
  <c r="F23" i="12"/>
  <c r="C22" i="13"/>
  <c r="G6" i="12"/>
  <c r="C11" i="14"/>
  <c r="D43" i="13"/>
  <c r="G58" i="12"/>
  <c r="D38" i="13"/>
  <c r="F63" i="12"/>
  <c r="B63" i="12" s="1"/>
  <c r="C48" i="13"/>
  <c r="G46" i="12"/>
  <c r="D47" i="12"/>
  <c r="E30" i="12"/>
  <c r="M54" i="11"/>
  <c r="M50" i="11"/>
  <c r="M56" i="11"/>
  <c r="M52" i="11"/>
  <c r="M55" i="11"/>
  <c r="M51" i="11"/>
  <c r="K63" i="11"/>
  <c r="E77" i="11"/>
  <c r="J77" i="11"/>
  <c r="I77" i="11"/>
  <c r="G78" i="11"/>
  <c r="M64" i="11"/>
  <c r="C24" i="12" s="1"/>
  <c r="E79" i="11"/>
  <c r="K65" i="11"/>
  <c r="N79" i="11"/>
  <c r="B44" i="13" s="1"/>
  <c r="F44" i="13" s="1"/>
  <c r="I79" i="11"/>
  <c r="K68" i="11"/>
  <c r="F77" i="11"/>
  <c r="F27" i="13"/>
  <c r="O29" i="11"/>
  <c r="O27" i="11"/>
  <c r="O25" i="11"/>
  <c r="M80" i="11"/>
  <c r="B35" i="13" s="1"/>
  <c r="N66" i="11"/>
  <c r="C43" i="12" s="1"/>
  <c r="G60" i="12"/>
  <c r="B60" i="12" s="1"/>
  <c r="C12" i="14"/>
  <c r="D45" i="13"/>
  <c r="D18" i="13"/>
  <c r="E18" i="13" s="1"/>
  <c r="F29" i="12"/>
  <c r="C28" i="13"/>
  <c r="L77" i="11"/>
  <c r="B22" i="13" s="1"/>
  <c r="G77" i="11"/>
  <c r="N78" i="11"/>
  <c r="B43" i="13" s="1"/>
  <c r="J78" i="11"/>
  <c r="I78" i="11"/>
  <c r="F26" i="13"/>
  <c r="K50" i="11"/>
  <c r="O50" i="11"/>
  <c r="N51" i="11"/>
  <c r="C25" i="13"/>
  <c r="F25" i="13" s="1"/>
  <c r="D15" i="13"/>
  <c r="E15" i="13" s="1"/>
  <c r="G9" i="12"/>
  <c r="K54" i="11"/>
  <c r="O54" i="11"/>
  <c r="H77" i="11"/>
  <c r="M63" i="11"/>
  <c r="C23" i="12" s="1"/>
  <c r="F78" i="11"/>
  <c r="K64" i="11"/>
  <c r="O64" i="11"/>
  <c r="H79" i="11"/>
  <c r="N65" i="11"/>
  <c r="C42" i="12" s="1"/>
  <c r="M66" i="11"/>
  <c r="C26" i="12" s="1"/>
  <c r="H81" i="11"/>
  <c r="M82" i="11"/>
  <c r="B37" i="13" s="1"/>
  <c r="N68" i="11"/>
  <c r="C45" i="12" s="1"/>
  <c r="M77" i="11"/>
  <c r="B32" i="13" s="1"/>
  <c r="K78" i="11"/>
  <c r="B13" i="13" s="1"/>
  <c r="F13" i="13" s="1"/>
  <c r="E65" i="12"/>
  <c r="C23" i="13"/>
  <c r="D13" i="13"/>
  <c r="E13" i="13" s="1"/>
  <c r="G7" i="12"/>
  <c r="B7" i="12" s="1"/>
  <c r="C14" i="13"/>
  <c r="F8" i="12"/>
  <c r="D44" i="13"/>
  <c r="E44" i="13" s="1"/>
  <c r="C8" i="14"/>
  <c r="F60" i="12"/>
  <c r="C45" i="13"/>
  <c r="D35" i="13"/>
  <c r="G43" i="12"/>
  <c r="B43" i="12" s="1"/>
  <c r="C27" i="13"/>
  <c r="F28" i="12"/>
  <c r="D17" i="13"/>
  <c r="E17" i="13" s="1"/>
  <c r="G11" i="12"/>
  <c r="B11" i="12" s="1"/>
  <c r="C18" i="13"/>
  <c r="F12" i="12"/>
  <c r="D48" i="13"/>
  <c r="E48" i="13" s="1"/>
  <c r="C9" i="14"/>
  <c r="D64" i="12"/>
  <c r="E47" i="12"/>
  <c r="K77" i="11"/>
  <c r="B12" i="13" s="1"/>
  <c r="M78" i="11"/>
  <c r="B33" i="13" s="1"/>
  <c r="K79" i="11"/>
  <c r="B14" i="13" s="1"/>
  <c r="F14" i="13" s="1"/>
  <c r="K66" i="11"/>
  <c r="N80" i="11"/>
  <c r="B45" i="13" s="1"/>
  <c r="F45" i="13" s="1"/>
  <c r="K81" i="11"/>
  <c r="B16" i="13" s="1"/>
  <c r="L83" i="11"/>
  <c r="B28" i="13" s="1"/>
  <c r="F15" i="13"/>
  <c r="G82" i="11"/>
  <c r="D32" i="13"/>
  <c r="F57" i="12"/>
  <c r="C42" i="13"/>
  <c r="F42" i="13" s="1"/>
  <c r="G40" i="12"/>
  <c r="D14" i="13"/>
  <c r="E14" i="13" s="1"/>
  <c r="C24" i="13"/>
  <c r="F25" i="12"/>
  <c r="N54" i="11"/>
  <c r="N64" i="11"/>
  <c r="C41" i="12" s="1"/>
  <c r="L79" i="11"/>
  <c r="B24" i="13" s="1"/>
  <c r="F24" i="13" s="1"/>
  <c r="M65" i="11"/>
  <c r="C25" i="12" s="1"/>
  <c r="G79" i="11"/>
  <c r="H78" i="11"/>
  <c r="F79" i="11"/>
  <c r="F48" i="13"/>
  <c r="G8" i="12"/>
  <c r="B8" i="12" s="1"/>
  <c r="F9" i="12"/>
  <c r="G12" i="12"/>
  <c r="F26" i="12"/>
  <c r="G59" i="12"/>
  <c r="B59" i="12" s="1"/>
  <c r="E80" i="11"/>
  <c r="I80" i="11"/>
  <c r="G81" i="11"/>
  <c r="E82" i="11"/>
  <c r="I82" i="11"/>
  <c r="G83" i="11"/>
  <c r="O66" i="11"/>
  <c r="M67" i="11"/>
  <c r="C27" i="12" s="1"/>
  <c r="O68" i="11"/>
  <c r="M69" i="11"/>
  <c r="C29" i="12" s="1"/>
  <c r="J80" i="11"/>
  <c r="J82" i="11"/>
  <c r="B9" i="12" l="1"/>
  <c r="D42" i="13"/>
  <c r="E42" i="13" s="1"/>
  <c r="C6" i="14"/>
  <c r="G57" i="12"/>
  <c r="O58" i="11"/>
  <c r="D22" i="13"/>
  <c r="E22" i="13" s="1"/>
  <c r="F40" i="12"/>
  <c r="C32" i="13"/>
  <c r="M58" i="11"/>
  <c r="G23" i="12"/>
  <c r="F85" i="11"/>
  <c r="L97" i="11"/>
  <c r="L98" i="11" s="1"/>
  <c r="L99" i="11" s="1"/>
  <c r="L100" i="11" s="1"/>
  <c r="L101" i="11" s="1"/>
  <c r="L86" i="11" s="1"/>
  <c r="L66" i="11"/>
  <c r="C9" i="12" s="1"/>
  <c r="K85" i="11"/>
  <c r="B19" i="13" s="1"/>
  <c r="L71" i="11"/>
  <c r="C13" i="12" s="1"/>
  <c r="L68" i="11"/>
  <c r="C11" i="12" s="1"/>
  <c r="L64" i="11"/>
  <c r="C7" i="12" s="1"/>
  <c r="E16" i="13"/>
  <c r="E35" i="13"/>
  <c r="D11" i="14"/>
  <c r="F11" i="14" s="1"/>
  <c r="C58" i="12"/>
  <c r="F35" i="13"/>
  <c r="L65" i="11"/>
  <c r="C8" i="12" s="1"/>
  <c r="F28" i="13"/>
  <c r="F32" i="13"/>
  <c r="D46" i="13"/>
  <c r="E46" i="13" s="1"/>
  <c r="C7" i="14"/>
  <c r="G61" i="12"/>
  <c r="D24" i="13"/>
  <c r="E24" i="13" s="1"/>
  <c r="F42" i="12"/>
  <c r="B42" i="12" s="1"/>
  <c r="C34" i="13"/>
  <c r="F34" i="13" s="1"/>
  <c r="G25" i="12"/>
  <c r="B25" i="12" s="1"/>
  <c r="N85" i="11"/>
  <c r="J85" i="11"/>
  <c r="O71" i="11"/>
  <c r="C64" i="12" s="1"/>
  <c r="I85" i="11"/>
  <c r="O69" i="11"/>
  <c r="O65" i="11"/>
  <c r="B12" i="12"/>
  <c r="D36" i="13"/>
  <c r="E36" i="13" s="1"/>
  <c r="F61" i="12"/>
  <c r="F65" i="12" s="1"/>
  <c r="G44" i="12"/>
  <c r="C46" i="13"/>
  <c r="F46" i="13" s="1"/>
  <c r="B40" i="12"/>
  <c r="L67" i="11"/>
  <c r="C10" i="12" s="1"/>
  <c r="C16" i="13"/>
  <c r="F10" i="12"/>
  <c r="B10" i="12" s="1"/>
  <c r="C43" i="13"/>
  <c r="F43" i="13" s="1"/>
  <c r="F49" i="13" s="1"/>
  <c r="B8" i="13" s="1"/>
  <c r="F58" i="12"/>
  <c r="D33" i="13"/>
  <c r="G41" i="12"/>
  <c r="F22" i="13"/>
  <c r="F29" i="13" s="1"/>
  <c r="B6" i="13" s="1"/>
  <c r="E45" i="13"/>
  <c r="O63" i="11"/>
  <c r="D28" i="13"/>
  <c r="E28" i="13" s="1"/>
  <c r="F46" i="12"/>
  <c r="B46" i="12" s="1"/>
  <c r="C38" i="13"/>
  <c r="F38" i="13" s="1"/>
  <c r="G29" i="12"/>
  <c r="B29" i="12" s="1"/>
  <c r="E38" i="13"/>
  <c r="G14" i="12"/>
  <c r="B39" i="13"/>
  <c r="M102" i="11"/>
  <c r="M103" i="11" s="1"/>
  <c r="M104" i="11" s="1"/>
  <c r="M105" i="11" s="1"/>
  <c r="M106" i="11" s="1"/>
  <c r="M86" i="11" s="1"/>
  <c r="E34" i="13"/>
  <c r="K88" i="11"/>
  <c r="K89" i="11" s="1"/>
  <c r="K90" i="11" s="1"/>
  <c r="K91" i="11" s="1"/>
  <c r="K92" i="11" s="1"/>
  <c r="K93" i="11" s="1"/>
  <c r="K94" i="11" s="1"/>
  <c r="K95" i="11" s="1"/>
  <c r="K96" i="11" s="1"/>
  <c r="K86" i="11" s="1"/>
  <c r="K71" i="11"/>
  <c r="J88" i="11"/>
  <c r="J89" i="11" s="1"/>
  <c r="J90" i="11" s="1"/>
  <c r="J91" i="11" s="1"/>
  <c r="J92" i="11" s="1"/>
  <c r="J93" i="11" s="1"/>
  <c r="J94" i="11" s="1"/>
  <c r="J95" i="11" s="1"/>
  <c r="J96" i="11" s="1"/>
  <c r="J97" i="11" s="1"/>
  <c r="J98" i="11" s="1"/>
  <c r="J99" i="11" s="1"/>
  <c r="J100" i="11" s="1"/>
  <c r="J101" i="11" s="1"/>
  <c r="J102" i="11" s="1"/>
  <c r="J103" i="11" s="1"/>
  <c r="J104" i="11" s="1"/>
  <c r="J105" i="11" s="1"/>
  <c r="J106" i="11" s="1"/>
  <c r="J107" i="11" s="1"/>
  <c r="J108" i="11" s="1"/>
  <c r="J109" i="11" s="1"/>
  <c r="J86" i="11" s="1"/>
  <c r="E85" i="11"/>
  <c r="H85" i="11"/>
  <c r="K69" i="11"/>
  <c r="B62" i="12"/>
  <c r="B26" i="12"/>
  <c r="B58" i="12"/>
  <c r="L69" i="11"/>
  <c r="C12" i="12" s="1"/>
  <c r="C37" i="13"/>
  <c r="F37" i="13" s="1"/>
  <c r="F45" i="12"/>
  <c r="B45" i="12" s="1"/>
  <c r="D27" i="13"/>
  <c r="E27" i="13" s="1"/>
  <c r="G28" i="12"/>
  <c r="B28" i="12" s="1"/>
  <c r="D26" i="13"/>
  <c r="E26" i="13" s="1"/>
  <c r="F44" i="12"/>
  <c r="C36" i="13"/>
  <c r="F36" i="13" s="1"/>
  <c r="G27" i="12"/>
  <c r="B27" i="12" s="1"/>
  <c r="E43" i="13"/>
  <c r="F31" i="12"/>
  <c r="L85" i="11"/>
  <c r="B29" i="13" s="1"/>
  <c r="L63" i="11"/>
  <c r="C6" i="12" s="1"/>
  <c r="D7" i="14"/>
  <c r="F7" i="14" s="1"/>
  <c r="C61" i="12"/>
  <c r="K31" i="11"/>
  <c r="N58" i="11"/>
  <c r="D10" i="14"/>
  <c r="F10" i="14" s="1"/>
  <c r="C62" i="12"/>
  <c r="F16" i="13"/>
  <c r="C33" i="13"/>
  <c r="F33" i="13" s="1"/>
  <c r="F41" i="12"/>
  <c r="D23" i="13"/>
  <c r="E23" i="13" s="1"/>
  <c r="G24" i="12"/>
  <c r="B24" i="12" s="1"/>
  <c r="F6" i="12"/>
  <c r="F14" i="12" s="1"/>
  <c r="C12" i="13"/>
  <c r="F12" i="13" s="1"/>
  <c r="F19" i="13" s="1"/>
  <c r="B5" i="13" s="1"/>
  <c r="K58" i="11"/>
  <c r="D12" i="14"/>
  <c r="F12" i="14" s="1"/>
  <c r="C60" i="12"/>
  <c r="E32" i="13"/>
  <c r="E25" i="13"/>
  <c r="M20" i="14" l="1"/>
  <c r="M19" i="14"/>
  <c r="M21" i="14"/>
  <c r="J12" i="14"/>
  <c r="J10" i="14"/>
  <c r="J11" i="14"/>
  <c r="E37" i="13"/>
  <c r="B41" i="12"/>
  <c r="F47" i="12"/>
  <c r="C39" i="13"/>
  <c r="G30" i="12"/>
  <c r="B30" i="12" s="1"/>
  <c r="D29" i="13"/>
  <c r="E29" i="13" s="1"/>
  <c r="O26" i="14"/>
  <c r="O27" i="14"/>
  <c r="O25" i="14"/>
  <c r="F64" i="12"/>
  <c r="C49" i="13"/>
  <c r="G47" i="12"/>
  <c r="D39" i="13"/>
  <c r="E39" i="13" s="1"/>
  <c r="C7" i="13"/>
  <c r="D6" i="14"/>
  <c r="F6" i="14" s="1"/>
  <c r="C57" i="12"/>
  <c r="E33" i="13"/>
  <c r="B61" i="12"/>
  <c r="N24" i="14"/>
  <c r="N22" i="14"/>
  <c r="N23" i="14"/>
  <c r="C5" i="13"/>
  <c r="B57" i="12"/>
  <c r="G65" i="12"/>
  <c r="D8" i="14"/>
  <c r="F8" i="14" s="1"/>
  <c r="C59" i="12"/>
  <c r="E12" i="13"/>
  <c r="F39" i="13"/>
  <c r="B7" i="13" s="1"/>
  <c r="G64" i="12"/>
  <c r="D49" i="13"/>
  <c r="C19" i="13"/>
  <c r="E19" i="13" s="1"/>
  <c r="F13" i="12"/>
  <c r="B13" i="12" s="1"/>
  <c r="C6" i="13"/>
  <c r="B44" i="12"/>
  <c r="F48" i="12"/>
  <c r="E6" i="14"/>
  <c r="C13" i="14"/>
  <c r="B6" i="12"/>
  <c r="G48" i="12"/>
  <c r="D9" i="14"/>
  <c r="F9" i="14" s="1"/>
  <c r="C63" i="12"/>
  <c r="B49" i="13"/>
  <c r="C8" i="13" s="1"/>
  <c r="N107" i="11"/>
  <c r="N108" i="11" s="1"/>
  <c r="N109" i="11" s="1"/>
  <c r="N86" i="11" s="1"/>
  <c r="B23" i="12"/>
  <c r="G31" i="12"/>
  <c r="I8" i="14" l="1"/>
  <c r="I9" i="14"/>
  <c r="I7" i="14"/>
  <c r="B64" i="12"/>
  <c r="K14" i="14"/>
  <c r="K13" i="14"/>
  <c r="K15" i="14"/>
  <c r="E49" i="13"/>
  <c r="L18" i="14"/>
  <c r="L16" i="14"/>
  <c r="L17" i="14"/>
  <c r="E7" i="14"/>
  <c r="H9" i="14"/>
  <c r="H8" i="14" s="1"/>
  <c r="H10" i="14"/>
  <c r="B47" i="12"/>
  <c r="H13" i="14" l="1"/>
  <c r="E8" i="14"/>
  <c r="H12" i="14"/>
  <c r="H11" i="14"/>
  <c r="H14" i="14" l="1"/>
  <c r="H16" i="14"/>
  <c r="H15" i="14"/>
  <c r="E9" i="14"/>
  <c r="H18" i="14" l="1"/>
  <c r="H19" i="14"/>
  <c r="E10" i="14"/>
  <c r="H17" i="14"/>
  <c r="H22" i="14" l="1"/>
  <c r="H21" i="14"/>
  <c r="H20" i="14" s="1"/>
  <c r="E11" i="14"/>
  <c r="H24" i="14" l="1"/>
  <c r="H23" i="14" s="1"/>
  <c r="H25" i="14"/>
  <c r="E12" i="14"/>
  <c r="H28" i="14" l="1"/>
  <c r="H27" i="14"/>
  <c r="H26" i="14"/>
  <c r="J11" i="8" l="1"/>
  <c r="J10" i="8"/>
  <c r="J9" i="8"/>
  <c r="J8" i="8"/>
  <c r="J7" i="8"/>
  <c r="E47" i="1" l="1"/>
  <c r="E46" i="1"/>
  <c r="E45" i="1"/>
  <c r="E44" i="1"/>
  <c r="E43" i="1"/>
  <c r="E42" i="1"/>
  <c r="E41" i="1"/>
  <c r="E40" i="1"/>
  <c r="E39" i="1"/>
  <c r="E38" i="1"/>
  <c r="D47" i="1"/>
  <c r="D46" i="1"/>
  <c r="D45" i="1"/>
  <c r="D44" i="1"/>
  <c r="D43" i="1"/>
  <c r="D42" i="1"/>
  <c r="D41" i="1"/>
  <c r="D40" i="1"/>
  <c r="D39" i="1"/>
  <c r="D38" i="1"/>
  <c r="E30" i="1"/>
  <c r="E29" i="1"/>
  <c r="E28" i="1"/>
  <c r="E27" i="1"/>
  <c r="E26" i="1"/>
  <c r="E25" i="1"/>
  <c r="E24" i="1"/>
  <c r="E23" i="1"/>
  <c r="E22" i="1"/>
  <c r="E21" i="1"/>
  <c r="D30" i="1"/>
  <c r="D29" i="1"/>
  <c r="D28" i="1"/>
  <c r="D27" i="1"/>
  <c r="D26" i="1"/>
  <c r="D25" i="1"/>
  <c r="D24" i="1"/>
  <c r="D23" i="1"/>
  <c r="D22" i="1"/>
  <c r="D21" i="1"/>
  <c r="E14" i="1"/>
  <c r="E13" i="1"/>
  <c r="E12" i="1"/>
  <c r="E11" i="1"/>
  <c r="E10" i="1"/>
  <c r="E9" i="1"/>
  <c r="E8" i="1"/>
  <c r="E7" i="1"/>
  <c r="E6" i="1"/>
  <c r="E5" i="1"/>
  <c r="D14" i="1"/>
  <c r="D13" i="1"/>
  <c r="D12" i="1"/>
  <c r="D11" i="1"/>
  <c r="D10" i="1"/>
  <c r="D9" i="1"/>
  <c r="D8" i="1"/>
  <c r="D7" i="1"/>
  <c r="D6" i="1"/>
  <c r="D5" i="1"/>
  <c r="B10" i="5"/>
  <c r="B11" i="5" s="1"/>
  <c r="AA29" i="5"/>
  <c r="Z29" i="5"/>
  <c r="Y29" i="5"/>
  <c r="X29" i="5"/>
  <c r="W29" i="5"/>
  <c r="V29" i="5"/>
  <c r="U28" i="5"/>
  <c r="O49" i="5" s="1"/>
  <c r="C8" i="3" s="1"/>
  <c r="T28" i="5"/>
  <c r="D48" i="1" s="1"/>
  <c r="F48" i="1" s="1"/>
  <c r="S28" i="5"/>
  <c r="E15" i="1" s="1"/>
  <c r="R28" i="5"/>
  <c r="D15" i="1" s="1"/>
  <c r="F15" i="1" s="1"/>
  <c r="Q28" i="5"/>
  <c r="K49" i="5" s="1"/>
  <c r="P28" i="5"/>
  <c r="J44" i="5" s="1"/>
  <c r="O28" i="5"/>
  <c r="N28" i="5"/>
  <c r="M28" i="5"/>
  <c r="L28" i="5"/>
  <c r="K28" i="5"/>
  <c r="J28" i="5"/>
  <c r="I28" i="5"/>
  <c r="I51" i="5" s="1"/>
  <c r="H28" i="5"/>
  <c r="H39" i="5" s="1"/>
  <c r="G28" i="5"/>
  <c r="G38" i="5" s="1"/>
  <c r="F28" i="5"/>
  <c r="F44" i="5" s="1"/>
  <c r="E28" i="5"/>
  <c r="E51" i="5" s="1"/>
  <c r="D28" i="5"/>
  <c r="D45" i="5" s="1"/>
  <c r="U27" i="5"/>
  <c r="U24" i="5" s="1"/>
  <c r="T27" i="5"/>
  <c r="S27" i="5"/>
  <c r="S24" i="5" s="1"/>
  <c r="R27" i="5"/>
  <c r="Q27" i="5"/>
  <c r="Q24" i="5" s="1"/>
  <c r="P27" i="5"/>
  <c r="O27" i="5"/>
  <c r="N27" i="5"/>
  <c r="N24" i="5" s="1"/>
  <c r="M27" i="5"/>
  <c r="M24" i="5" s="1"/>
  <c r="L27" i="5"/>
  <c r="L24" i="5" s="1"/>
  <c r="K27" i="5"/>
  <c r="J27" i="5"/>
  <c r="J24" i="5" s="1"/>
  <c r="I27" i="5"/>
  <c r="H27" i="5"/>
  <c r="G27" i="5"/>
  <c r="F27" i="5"/>
  <c r="F24" i="5" s="1"/>
  <c r="E27" i="5"/>
  <c r="D27" i="5"/>
  <c r="D24" i="5" s="1"/>
  <c r="AA26" i="5"/>
  <c r="Z26" i="5"/>
  <c r="Y26" i="5"/>
  <c r="X26" i="5"/>
  <c r="W26" i="5"/>
  <c r="W27" i="5" s="1"/>
  <c r="V26" i="5"/>
  <c r="V27" i="5" s="1"/>
  <c r="D71" i="5" s="1"/>
  <c r="AA25" i="5"/>
  <c r="Z25" i="5"/>
  <c r="Y25" i="5"/>
  <c r="X25" i="5"/>
  <c r="W25" i="5"/>
  <c r="V25" i="5"/>
  <c r="U23" i="5"/>
  <c r="O47" i="5" s="1"/>
  <c r="D46" i="2" s="1"/>
  <c r="T23" i="5"/>
  <c r="N47" i="5" s="1"/>
  <c r="C46" i="2" s="1"/>
  <c r="S23" i="5"/>
  <c r="M47" i="5" s="1"/>
  <c r="D18" i="2" s="1"/>
  <c r="R23" i="5"/>
  <c r="L47" i="5" s="1"/>
  <c r="C18" i="2" s="1"/>
  <c r="Q23" i="5"/>
  <c r="K47" i="5" s="1"/>
  <c r="P23" i="5"/>
  <c r="J47" i="5" s="1"/>
  <c r="O23" i="5"/>
  <c r="N23" i="5"/>
  <c r="M23" i="5"/>
  <c r="L23" i="5"/>
  <c r="K23" i="5"/>
  <c r="J23" i="5"/>
  <c r="I23" i="5"/>
  <c r="I47" i="5" s="1"/>
  <c r="H23" i="5"/>
  <c r="H47" i="5" s="1"/>
  <c r="G23" i="5"/>
  <c r="G47" i="5" s="1"/>
  <c r="F23" i="5"/>
  <c r="F47" i="5" s="1"/>
  <c r="E23" i="5"/>
  <c r="E47" i="5" s="1"/>
  <c r="D23" i="5"/>
  <c r="D47" i="5" s="1"/>
  <c r="U20" i="5"/>
  <c r="T20" i="5"/>
  <c r="S20" i="5"/>
  <c r="R20" i="5"/>
  <c r="Q20" i="5"/>
  <c r="P20" i="5"/>
  <c r="O20" i="5"/>
  <c r="N20" i="5"/>
  <c r="M20" i="5"/>
  <c r="L20" i="5"/>
  <c r="K20" i="5"/>
  <c r="J20" i="5"/>
  <c r="I20" i="5"/>
  <c r="H20" i="5"/>
  <c r="G20" i="5"/>
  <c r="F20" i="5"/>
  <c r="E20" i="5"/>
  <c r="D20" i="5"/>
  <c r="AA19" i="5"/>
  <c r="Z19" i="5"/>
  <c r="Y19" i="5"/>
  <c r="X19" i="5"/>
  <c r="W19" i="5"/>
  <c r="V19" i="5"/>
  <c r="AA18" i="5"/>
  <c r="Z18" i="5"/>
  <c r="Y18" i="5"/>
  <c r="X18" i="5"/>
  <c r="W18" i="5"/>
  <c r="V18" i="5"/>
  <c r="U15" i="5"/>
  <c r="O41" i="5" s="1"/>
  <c r="C11" i="3" s="1"/>
  <c r="T15" i="5"/>
  <c r="T10" i="5" s="1"/>
  <c r="N36" i="5" s="1"/>
  <c r="S15" i="5"/>
  <c r="R15" i="5"/>
  <c r="L41" i="5" s="1"/>
  <c r="Q15" i="5"/>
  <c r="Q10" i="5" s="1"/>
  <c r="K36" i="5" s="1"/>
  <c r="P15" i="5"/>
  <c r="J41" i="5" s="1"/>
  <c r="O15" i="5"/>
  <c r="N15" i="5"/>
  <c r="N10" i="5" s="1"/>
  <c r="M15" i="5"/>
  <c r="L15" i="5"/>
  <c r="K15" i="5"/>
  <c r="K10" i="5" s="1"/>
  <c r="J15" i="5"/>
  <c r="J10" i="5" s="1"/>
  <c r="I15" i="5"/>
  <c r="I41" i="5" s="1"/>
  <c r="H15" i="5"/>
  <c r="H41" i="5" s="1"/>
  <c r="G15" i="5"/>
  <c r="G41" i="5" s="1"/>
  <c r="F15" i="5"/>
  <c r="F10" i="5" s="1"/>
  <c r="F36" i="5" s="1"/>
  <c r="E15" i="5"/>
  <c r="E10" i="5" s="1"/>
  <c r="E36" i="5" s="1"/>
  <c r="D15" i="5"/>
  <c r="D41" i="5" s="1"/>
  <c r="AA14" i="5"/>
  <c r="Z14" i="5"/>
  <c r="Y14" i="5"/>
  <c r="X14" i="5"/>
  <c r="W14" i="5"/>
  <c r="V14" i="5"/>
  <c r="D61" i="5" s="1"/>
  <c r="AA13" i="5"/>
  <c r="Z13" i="5"/>
  <c r="Y13" i="5"/>
  <c r="X13" i="5"/>
  <c r="W13" i="5"/>
  <c r="V13" i="5"/>
  <c r="D60" i="5" s="1"/>
  <c r="AA12" i="5"/>
  <c r="Z12" i="5"/>
  <c r="Y12" i="5"/>
  <c r="X12" i="5"/>
  <c r="W12" i="5"/>
  <c r="V12" i="5"/>
  <c r="D59" i="5" s="1"/>
  <c r="AA11" i="5"/>
  <c r="Z11" i="5"/>
  <c r="Y11" i="5"/>
  <c r="X11" i="5"/>
  <c r="W11" i="5"/>
  <c r="V11" i="5"/>
  <c r="AA9" i="5"/>
  <c r="Z9" i="5"/>
  <c r="Y9" i="5"/>
  <c r="X9" i="5"/>
  <c r="W9" i="5"/>
  <c r="V9" i="5"/>
  <c r="F40" i="5" l="1"/>
  <c r="G40" i="5"/>
  <c r="F45" i="5"/>
  <c r="G45" i="5"/>
  <c r="D39" i="5"/>
  <c r="D44" i="5"/>
  <c r="H44" i="5"/>
  <c r="I39" i="5"/>
  <c r="E44" i="5"/>
  <c r="F39" i="5"/>
  <c r="D40" i="5"/>
  <c r="H40" i="5"/>
  <c r="H45" i="5"/>
  <c r="E39" i="5"/>
  <c r="I44" i="5"/>
  <c r="G39" i="5"/>
  <c r="E40" i="5"/>
  <c r="I40" i="5"/>
  <c r="G44" i="5"/>
  <c r="E45" i="5"/>
  <c r="I45" i="5"/>
  <c r="F60" i="5"/>
  <c r="D46" i="5"/>
  <c r="H46" i="5"/>
  <c r="J46" i="5"/>
  <c r="N46" i="5"/>
  <c r="M45" i="5"/>
  <c r="D17" i="2" s="1"/>
  <c r="E60" i="5"/>
  <c r="M60" i="5"/>
  <c r="B42" i="2" s="1"/>
  <c r="K61" i="5"/>
  <c r="B15" i="2" s="1"/>
  <c r="K65" i="5"/>
  <c r="B16" i="2" s="1"/>
  <c r="J66" i="5"/>
  <c r="E31" i="1"/>
  <c r="G31" i="1" s="1"/>
  <c r="M40" i="5"/>
  <c r="D15" i="2" s="1"/>
  <c r="G60" i="5"/>
  <c r="D32" i="2"/>
  <c r="E46" i="2"/>
  <c r="C13" i="3"/>
  <c r="L39" i="5"/>
  <c r="C14" i="2" s="1"/>
  <c r="J40" i="5"/>
  <c r="N40" i="5"/>
  <c r="L44" i="5"/>
  <c r="C16" i="2" s="1"/>
  <c r="J45" i="5"/>
  <c r="N45" i="5"/>
  <c r="C32" i="2"/>
  <c r="K39" i="5"/>
  <c r="K44" i="5"/>
  <c r="E61" i="5"/>
  <c r="M61" i="5"/>
  <c r="B43" i="2" s="1"/>
  <c r="I65" i="5"/>
  <c r="M39" i="5"/>
  <c r="K40" i="5"/>
  <c r="O40" i="5"/>
  <c r="D43" i="2" s="1"/>
  <c r="M44" i="5"/>
  <c r="K45" i="5"/>
  <c r="O45" i="5"/>
  <c r="D45" i="2" s="1"/>
  <c r="O39" i="5"/>
  <c r="D42" i="2" s="1"/>
  <c r="O44" i="5"/>
  <c r="D44" i="2" s="1"/>
  <c r="J39" i="5"/>
  <c r="N39" i="5"/>
  <c r="L40" i="5"/>
  <c r="C15" i="2" s="1"/>
  <c r="N44" i="5"/>
  <c r="L45" i="5"/>
  <c r="C17" i="2" s="1"/>
  <c r="D47" i="2"/>
  <c r="E18" i="2"/>
  <c r="E46" i="5"/>
  <c r="I46" i="5"/>
  <c r="K46" i="5"/>
  <c r="O46" i="5"/>
  <c r="C9" i="3" s="1"/>
  <c r="K48" i="5"/>
  <c r="O48" i="5"/>
  <c r="I60" i="5"/>
  <c r="L60" i="5"/>
  <c r="B28" i="2" s="1"/>
  <c r="F40" i="1"/>
  <c r="F44" i="1"/>
  <c r="J60" i="5"/>
  <c r="G56" i="5"/>
  <c r="L59" i="5"/>
  <c r="B27" i="2" s="1"/>
  <c r="L61" i="5"/>
  <c r="B29" i="2" s="1"/>
  <c r="L65" i="5"/>
  <c r="B30" i="2" s="1"/>
  <c r="E70" i="5"/>
  <c r="H60" i="5"/>
  <c r="F7" i="1"/>
  <c r="F61" i="5"/>
  <c r="H65" i="5"/>
  <c r="F66" i="5"/>
  <c r="J61" i="5"/>
  <c r="G61" i="5"/>
  <c r="E65" i="5"/>
  <c r="G66" i="5"/>
  <c r="K60" i="5"/>
  <c r="B14" i="2" s="1"/>
  <c r="K66" i="5"/>
  <c r="B17" i="2" s="1"/>
  <c r="D31" i="1"/>
  <c r="F31" i="1" s="1"/>
  <c r="H61" i="5"/>
  <c r="F65" i="5"/>
  <c r="D66" i="5"/>
  <c r="H66" i="5"/>
  <c r="L66" i="5"/>
  <c r="B31" i="2" s="1"/>
  <c r="F11" i="1"/>
  <c r="D65" i="5"/>
  <c r="J65" i="5"/>
  <c r="G7" i="1"/>
  <c r="G11" i="1"/>
  <c r="B11" i="1" s="1"/>
  <c r="E48" i="1"/>
  <c r="G48" i="1" s="1"/>
  <c r="B48" i="1" s="1"/>
  <c r="I61" i="5"/>
  <c r="G65" i="5"/>
  <c r="E66" i="5"/>
  <c r="I66" i="5"/>
  <c r="M65" i="5"/>
  <c r="B44" i="2" s="1"/>
  <c r="M66" i="5"/>
  <c r="B45" i="2" s="1"/>
  <c r="G5" i="1"/>
  <c r="G9" i="1"/>
  <c r="G13" i="1"/>
  <c r="F38" i="1"/>
  <c r="F42" i="1"/>
  <c r="F46" i="1"/>
  <c r="F39" i="1"/>
  <c r="F43" i="1"/>
  <c r="F47" i="1"/>
  <c r="F8" i="1"/>
  <c r="F12" i="1"/>
  <c r="F6" i="1"/>
  <c r="F10" i="1"/>
  <c r="F14" i="1"/>
  <c r="G14" i="1"/>
  <c r="F41" i="1"/>
  <c r="F45" i="1"/>
  <c r="G6" i="1"/>
  <c r="G10" i="1"/>
  <c r="G12" i="1"/>
  <c r="F13" i="1"/>
  <c r="G15" i="1"/>
  <c r="B15" i="1" s="1"/>
  <c r="E32" i="1"/>
  <c r="E49" i="1"/>
  <c r="G8" i="1"/>
  <c r="F5" i="1"/>
  <c r="F9" i="1"/>
  <c r="E16" i="1"/>
  <c r="D32" i="1"/>
  <c r="D49" i="1"/>
  <c r="D16" i="1"/>
  <c r="G58" i="5"/>
  <c r="F70" i="5"/>
  <c r="G46" i="5"/>
  <c r="G50" i="5"/>
  <c r="K38" i="5"/>
  <c r="F59" i="5"/>
  <c r="E56" i="5"/>
  <c r="K51" i="5"/>
  <c r="J56" i="5"/>
  <c r="O38" i="5"/>
  <c r="H58" i="5"/>
  <c r="L58" i="5"/>
  <c r="B26" i="2" s="1"/>
  <c r="M58" i="5"/>
  <c r="B40" i="2" s="1"/>
  <c r="D37" i="5"/>
  <c r="D38" i="5"/>
  <c r="H51" i="5"/>
  <c r="H38" i="5"/>
  <c r="J38" i="5"/>
  <c r="J35" i="5"/>
  <c r="N35" i="5"/>
  <c r="N51" i="5"/>
  <c r="D49" i="5"/>
  <c r="J51" i="5"/>
  <c r="N41" i="5"/>
  <c r="B12" i="5"/>
  <c r="L56" i="5"/>
  <c r="B25" i="2" s="1"/>
  <c r="M56" i="5"/>
  <c r="B39" i="2" s="1"/>
  <c r="H56" i="5"/>
  <c r="K59" i="5"/>
  <c r="B13" i="2" s="1"/>
  <c r="E71" i="5"/>
  <c r="I56" i="5"/>
  <c r="K70" i="5"/>
  <c r="B19" i="2" s="1"/>
  <c r="J58" i="5"/>
  <c r="I58" i="5"/>
  <c r="E58" i="5"/>
  <c r="D58" i="5"/>
  <c r="K58" i="5"/>
  <c r="B12" i="2" s="1"/>
  <c r="F58" i="5"/>
  <c r="G70" i="5"/>
  <c r="D70" i="5"/>
  <c r="L70" i="5"/>
  <c r="B33" i="2" s="1"/>
  <c r="M70" i="5"/>
  <c r="B47" i="2" s="1"/>
  <c r="H70" i="5"/>
  <c r="D48" i="5"/>
  <c r="H50" i="5"/>
  <c r="J50" i="5"/>
  <c r="H49" i="5"/>
  <c r="F56" i="5"/>
  <c r="R10" i="5"/>
  <c r="L36" i="5" s="1"/>
  <c r="E59" i="5"/>
  <c r="J59" i="5"/>
  <c r="J70" i="5"/>
  <c r="H37" i="5"/>
  <c r="D56" i="5"/>
  <c r="H59" i="5"/>
  <c r="K56" i="5"/>
  <c r="B11" i="2" s="1"/>
  <c r="I37" i="5"/>
  <c r="E49" i="5"/>
  <c r="K35" i="5"/>
  <c r="G59" i="5"/>
  <c r="I70" i="5"/>
  <c r="M59" i="5"/>
  <c r="B41" i="2" s="1"/>
  <c r="E37" i="5"/>
  <c r="I49" i="5"/>
  <c r="K41" i="5"/>
  <c r="O35" i="5"/>
  <c r="O51" i="5"/>
  <c r="D38" i="2" s="1"/>
  <c r="I59" i="5"/>
  <c r="F38" i="5"/>
  <c r="F49" i="5"/>
  <c r="F37" i="5"/>
  <c r="L50" i="5"/>
  <c r="L38" i="5"/>
  <c r="C13" i="2" s="1"/>
  <c r="L51" i="5"/>
  <c r="C10" i="2" s="1"/>
  <c r="L35" i="5"/>
  <c r="C11" i="2" s="1"/>
  <c r="L46" i="5"/>
  <c r="S10" i="5"/>
  <c r="M36" i="5" s="1"/>
  <c r="M41" i="5"/>
  <c r="E24" i="5"/>
  <c r="E48" i="5" s="1"/>
  <c r="E50" i="5"/>
  <c r="I24" i="5"/>
  <c r="I48" i="5" s="1"/>
  <c r="I50" i="5"/>
  <c r="G49" i="5"/>
  <c r="G37" i="5"/>
  <c r="M51" i="5"/>
  <c r="M35" i="5"/>
  <c r="M49" i="5"/>
  <c r="M38" i="5"/>
  <c r="M37" i="5"/>
  <c r="G35" i="5"/>
  <c r="M48" i="5"/>
  <c r="T24" i="5"/>
  <c r="N48" i="5" s="1"/>
  <c r="N50" i="5"/>
  <c r="F35" i="5"/>
  <c r="L37" i="5"/>
  <c r="C12" i="2" s="1"/>
  <c r="F46" i="5"/>
  <c r="D50" i="5"/>
  <c r="F41" i="5"/>
  <c r="F51" i="5"/>
  <c r="K50" i="5"/>
  <c r="L49" i="5"/>
  <c r="C19" i="2" s="1"/>
  <c r="M46" i="5"/>
  <c r="F48" i="5"/>
  <c r="G51" i="5"/>
  <c r="O50" i="5"/>
  <c r="D35" i="5"/>
  <c r="H35" i="5"/>
  <c r="E38" i="5"/>
  <c r="I38" i="5"/>
  <c r="J37" i="5"/>
  <c r="J49" i="5"/>
  <c r="M50" i="5"/>
  <c r="N37" i="5"/>
  <c r="N49" i="5"/>
  <c r="D51" i="5"/>
  <c r="E35" i="5"/>
  <c r="I35" i="5"/>
  <c r="E41" i="5"/>
  <c r="F50" i="5"/>
  <c r="K37" i="5"/>
  <c r="N38" i="5"/>
  <c r="O37" i="5"/>
  <c r="U17" i="5"/>
  <c r="O43" i="5" s="1"/>
  <c r="X23" i="5"/>
  <c r="V28" i="5"/>
  <c r="P39" i="5" s="1"/>
  <c r="W20" i="5"/>
  <c r="AA20" i="5"/>
  <c r="E17" i="5"/>
  <c r="M17" i="5"/>
  <c r="M16" i="5" s="1"/>
  <c r="AA27" i="5"/>
  <c r="Y15" i="5"/>
  <c r="AA23" i="5"/>
  <c r="Z28" i="5"/>
  <c r="P10" i="5"/>
  <c r="J36" i="5" s="1"/>
  <c r="D17" i="5"/>
  <c r="V15" i="5"/>
  <c r="D62" i="5" s="1"/>
  <c r="Z15" i="5"/>
  <c r="H10" i="5"/>
  <c r="H36" i="5" s="1"/>
  <c r="D10" i="5"/>
  <c r="D36" i="5" s="1"/>
  <c r="L10" i="5"/>
  <c r="P17" i="5"/>
  <c r="J43" i="5" s="1"/>
  <c r="Y20" i="5"/>
  <c r="S17" i="5"/>
  <c r="S16" i="5" s="1"/>
  <c r="M42" i="5" s="1"/>
  <c r="U10" i="5"/>
  <c r="O36" i="5" s="1"/>
  <c r="V20" i="5"/>
  <c r="Z20" i="5"/>
  <c r="O17" i="5"/>
  <c r="Z27" i="5"/>
  <c r="G17" i="5"/>
  <c r="G43" i="5" s="1"/>
  <c r="Y24" i="5"/>
  <c r="W28" i="5"/>
  <c r="G10" i="5"/>
  <c r="G36" i="5" s="1"/>
  <c r="W15" i="5"/>
  <c r="O10" i="5"/>
  <c r="AA15" i="5"/>
  <c r="K17" i="5"/>
  <c r="H17" i="5"/>
  <c r="H43" i="5" s="1"/>
  <c r="L17" i="5"/>
  <c r="T17" i="5"/>
  <c r="N43" i="5" s="1"/>
  <c r="Y23" i="5"/>
  <c r="Q17" i="5"/>
  <c r="K43" i="5" s="1"/>
  <c r="R24" i="5"/>
  <c r="I10" i="5"/>
  <c r="I36" i="5" s="1"/>
  <c r="M10" i="5"/>
  <c r="I17" i="5"/>
  <c r="I43" i="5" s="1"/>
  <c r="W10" i="5"/>
  <c r="V23" i="5"/>
  <c r="D68" i="5" s="1"/>
  <c r="K24" i="5"/>
  <c r="X15" i="5"/>
  <c r="X20" i="5"/>
  <c r="W23" i="5"/>
  <c r="G24" i="5"/>
  <c r="G48" i="5" s="1"/>
  <c r="X27" i="5"/>
  <c r="F71" i="5" s="1"/>
  <c r="AA28" i="5"/>
  <c r="U39" i="5" s="1"/>
  <c r="C41" i="1" s="1"/>
  <c r="Y27" i="5"/>
  <c r="Z10" i="5"/>
  <c r="F17" i="5"/>
  <c r="F43" i="5" s="1"/>
  <c r="J17" i="5"/>
  <c r="N17" i="5"/>
  <c r="R17" i="5"/>
  <c r="L43" i="5" s="1"/>
  <c r="Z23" i="5"/>
  <c r="O24" i="5"/>
  <c r="H24" i="5"/>
  <c r="H48" i="5" s="1"/>
  <c r="P24" i="5"/>
  <c r="J48" i="5" s="1"/>
  <c r="Y28" i="5"/>
  <c r="S40" i="5" s="1"/>
  <c r="C9" i="1" s="1"/>
  <c r="X28" i="5"/>
  <c r="R39" i="5" s="1"/>
  <c r="G43" i="1" l="1"/>
  <c r="C29" i="2"/>
  <c r="F29" i="2" s="1"/>
  <c r="F15" i="2"/>
  <c r="F16" i="2"/>
  <c r="Z24" i="5"/>
  <c r="E17" i="2"/>
  <c r="E32" i="2"/>
  <c r="G28" i="1"/>
  <c r="G41" i="1"/>
  <c r="G21" i="1"/>
  <c r="G40" i="1"/>
  <c r="B40" i="1" s="1"/>
  <c r="F17" i="2"/>
  <c r="F14" i="2"/>
  <c r="C31" i="2"/>
  <c r="F31" i="2" s="1"/>
  <c r="E15" i="2"/>
  <c r="G24" i="1"/>
  <c r="G27" i="1"/>
  <c r="E72" i="5"/>
  <c r="G22" i="1"/>
  <c r="G42" i="1"/>
  <c r="B42" i="1" s="1"/>
  <c r="G30" i="1"/>
  <c r="G29" i="1"/>
  <c r="G23" i="1"/>
  <c r="G26" i="1"/>
  <c r="G25" i="1"/>
  <c r="B31" i="1"/>
  <c r="D19" i="2"/>
  <c r="E19" i="2" s="1"/>
  <c r="C33" i="2"/>
  <c r="F33" i="2" s="1"/>
  <c r="D31" i="2"/>
  <c r="C45" i="2"/>
  <c r="E45" i="2" s="1"/>
  <c r="C34" i="2"/>
  <c r="D20" i="2"/>
  <c r="D13" i="2"/>
  <c r="E13" i="2" s="1"/>
  <c r="C27" i="2"/>
  <c r="F27" i="2" s="1"/>
  <c r="C38" i="2"/>
  <c r="D24" i="2"/>
  <c r="P45" i="5"/>
  <c r="C42" i="2"/>
  <c r="F42" i="2" s="1"/>
  <c r="D28" i="2"/>
  <c r="C43" i="2"/>
  <c r="D29" i="2"/>
  <c r="D25" i="2"/>
  <c r="C39" i="2"/>
  <c r="F39" i="2" s="1"/>
  <c r="D40" i="2"/>
  <c r="C12" i="3"/>
  <c r="D33" i="2"/>
  <c r="C47" i="2"/>
  <c r="E47" i="2" s="1"/>
  <c r="D11" i="2"/>
  <c r="E11" i="2" s="1"/>
  <c r="C25" i="2"/>
  <c r="F25" i="2" s="1"/>
  <c r="D30" i="2"/>
  <c r="C44" i="2"/>
  <c r="E44" i="2" s="1"/>
  <c r="D14" i="2"/>
  <c r="E14" i="2" s="1"/>
  <c r="C28" i="2"/>
  <c r="F28" i="2" s="1"/>
  <c r="D27" i="2"/>
  <c r="C41" i="2"/>
  <c r="F41" i="2" s="1"/>
  <c r="D26" i="2"/>
  <c r="C40" i="2"/>
  <c r="F40" i="2" s="1"/>
  <c r="C6" i="3"/>
  <c r="E6" i="3" s="1"/>
  <c r="D48" i="2"/>
  <c r="D34" i="2"/>
  <c r="C48" i="2"/>
  <c r="D12" i="2"/>
  <c r="E12" i="2" s="1"/>
  <c r="C26" i="2"/>
  <c r="F26" i="2" s="1"/>
  <c r="D10" i="2"/>
  <c r="C24" i="2"/>
  <c r="D39" i="2"/>
  <c r="C7" i="3"/>
  <c r="C10" i="3"/>
  <c r="D41" i="2"/>
  <c r="P44" i="5"/>
  <c r="C30" i="2"/>
  <c r="F30" i="2" s="1"/>
  <c r="D16" i="2"/>
  <c r="E16" i="2" s="1"/>
  <c r="F19" i="2"/>
  <c r="F11" i="2"/>
  <c r="F29" i="1"/>
  <c r="F23" i="1"/>
  <c r="B7" i="1"/>
  <c r="C20" i="2"/>
  <c r="F24" i="1"/>
  <c r="Q45" i="5"/>
  <c r="F22" i="1"/>
  <c r="F30" i="1"/>
  <c r="F21" i="1"/>
  <c r="F13" i="2"/>
  <c r="U44" i="5"/>
  <c r="C43" i="1" s="1"/>
  <c r="T44" i="5"/>
  <c r="C26" i="1" s="1"/>
  <c r="G38" i="1"/>
  <c r="B38" i="1" s="1"/>
  <c r="F26" i="1"/>
  <c r="G45" i="1"/>
  <c r="B45" i="1" s="1"/>
  <c r="F28" i="1"/>
  <c r="F27" i="1"/>
  <c r="G47" i="1"/>
  <c r="B47" i="1" s="1"/>
  <c r="F12" i="2"/>
  <c r="G44" i="1"/>
  <c r="B44" i="1" s="1"/>
  <c r="U45" i="5"/>
  <c r="C44" i="1" s="1"/>
  <c r="R44" i="5"/>
  <c r="R45" i="5"/>
  <c r="G46" i="1"/>
  <c r="B46" i="1" s="1"/>
  <c r="F25" i="1"/>
  <c r="G39" i="1"/>
  <c r="B39" i="1" s="1"/>
  <c r="S44" i="5"/>
  <c r="C10" i="1" s="1"/>
  <c r="T45" i="5"/>
  <c r="C27" i="1" s="1"/>
  <c r="S45" i="5"/>
  <c r="C11" i="1" s="1"/>
  <c r="Q44" i="5"/>
  <c r="B10" i="1"/>
  <c r="B9" i="1"/>
  <c r="B43" i="1"/>
  <c r="B5" i="1"/>
  <c r="B12" i="1"/>
  <c r="B6" i="1"/>
  <c r="B13" i="1"/>
  <c r="F49" i="1"/>
  <c r="B8" i="1"/>
  <c r="B14" i="1"/>
  <c r="B41" i="1"/>
  <c r="G16" i="1"/>
  <c r="V10" i="5"/>
  <c r="H57" i="5" s="1"/>
  <c r="U16" i="5"/>
  <c r="O42" i="5" s="1"/>
  <c r="U40" i="5"/>
  <c r="C42" i="1" s="1"/>
  <c r="T40" i="5"/>
  <c r="C25" i="1" s="1"/>
  <c r="Q39" i="5"/>
  <c r="S39" i="5"/>
  <c r="T39" i="5"/>
  <c r="Q40" i="5"/>
  <c r="P40" i="5"/>
  <c r="F72" i="5"/>
  <c r="F68" i="5"/>
  <c r="Q35" i="5"/>
  <c r="R40" i="5"/>
  <c r="E67" i="5"/>
  <c r="T47" i="5"/>
  <c r="C28" i="1" s="1"/>
  <c r="H68" i="5"/>
  <c r="L68" i="5"/>
  <c r="B32" i="2" s="1"/>
  <c r="Q36" i="5"/>
  <c r="T50" i="5"/>
  <c r="C30" i="1" s="1"/>
  <c r="H71" i="5"/>
  <c r="L71" i="5"/>
  <c r="B34" i="2" s="1"/>
  <c r="B13" i="5"/>
  <c r="U49" i="5"/>
  <c r="J72" i="5"/>
  <c r="I72" i="5"/>
  <c r="M72" i="5"/>
  <c r="B38" i="2" s="1"/>
  <c r="T35" i="5"/>
  <c r="C21" i="1" s="1"/>
  <c r="H72" i="5"/>
  <c r="L72" i="5"/>
  <c r="B24" i="2" s="1"/>
  <c r="P49" i="5"/>
  <c r="D72" i="5"/>
  <c r="U35" i="5"/>
  <c r="U38" i="5"/>
  <c r="Q38" i="5"/>
  <c r="S35" i="5"/>
  <c r="C5" i="1" s="1"/>
  <c r="K72" i="5"/>
  <c r="B10" i="2" s="1"/>
  <c r="G72" i="5"/>
  <c r="T48" i="5"/>
  <c r="L69" i="5"/>
  <c r="K68" i="5"/>
  <c r="B18" i="2" s="1"/>
  <c r="G68" i="5"/>
  <c r="G71" i="5"/>
  <c r="K71" i="5"/>
  <c r="B20" i="2" s="1"/>
  <c r="Q47" i="5"/>
  <c r="E68" i="5"/>
  <c r="F62" i="5"/>
  <c r="U41" i="5"/>
  <c r="D11" i="3" s="1"/>
  <c r="F11" i="3" s="1"/>
  <c r="I62" i="5"/>
  <c r="J62" i="5"/>
  <c r="J68" i="5"/>
  <c r="I68" i="5"/>
  <c r="M68" i="5"/>
  <c r="B46" i="2" s="1"/>
  <c r="M71" i="5"/>
  <c r="B48" i="2" s="1"/>
  <c r="J71" i="5"/>
  <c r="I71" i="5"/>
  <c r="Q50" i="5"/>
  <c r="R37" i="5"/>
  <c r="G62" i="5"/>
  <c r="K62" i="5"/>
  <c r="H67" i="5"/>
  <c r="L67" i="5"/>
  <c r="K67" i="5"/>
  <c r="M62" i="5"/>
  <c r="L62" i="5"/>
  <c r="J67" i="5"/>
  <c r="M67" i="5"/>
  <c r="F16" i="1"/>
  <c r="Q41" i="5"/>
  <c r="E62" i="5"/>
  <c r="R46" i="5"/>
  <c r="F67" i="5"/>
  <c r="S46" i="5"/>
  <c r="G67" i="5"/>
  <c r="P46" i="5"/>
  <c r="D67" i="5"/>
  <c r="T41" i="5"/>
  <c r="H62" i="5"/>
  <c r="I67" i="5"/>
  <c r="P47" i="5"/>
  <c r="D16" i="5"/>
  <c r="D42" i="5" s="1"/>
  <c r="D43" i="5"/>
  <c r="E16" i="5"/>
  <c r="E42" i="5" s="1"/>
  <c r="E43" i="5"/>
  <c r="R51" i="5"/>
  <c r="S50" i="5"/>
  <c r="C14" i="1" s="1"/>
  <c r="R50" i="5"/>
  <c r="R41" i="5"/>
  <c r="S48" i="5"/>
  <c r="U47" i="5"/>
  <c r="U50" i="5"/>
  <c r="U46" i="5"/>
  <c r="D9" i="3" s="1"/>
  <c r="F9" i="3" s="1"/>
  <c r="R38" i="5"/>
  <c r="S37" i="5"/>
  <c r="C6" i="1" s="1"/>
  <c r="T49" i="5"/>
  <c r="C29" i="1" s="1"/>
  <c r="T36" i="5"/>
  <c r="X24" i="5"/>
  <c r="L48" i="5"/>
  <c r="Q51" i="5"/>
  <c r="Q37" i="5"/>
  <c r="P41" i="5"/>
  <c r="S41" i="5"/>
  <c r="Q46" i="5"/>
  <c r="R47" i="5"/>
  <c r="S49" i="5"/>
  <c r="C13" i="1" s="1"/>
  <c r="Q49" i="5"/>
  <c r="S51" i="5"/>
  <c r="S38" i="5"/>
  <c r="C7" i="1" s="1"/>
  <c r="U51" i="5"/>
  <c r="U37" i="5"/>
  <c r="S47" i="5"/>
  <c r="C12" i="1" s="1"/>
  <c r="T46" i="5"/>
  <c r="Y17" i="5"/>
  <c r="M43" i="5"/>
  <c r="T51" i="5"/>
  <c r="T37" i="5"/>
  <c r="C22" i="1" s="1"/>
  <c r="P51" i="5"/>
  <c r="P50" i="5"/>
  <c r="P37" i="5"/>
  <c r="R49" i="5"/>
  <c r="P35" i="5"/>
  <c r="P38" i="5"/>
  <c r="T38" i="5"/>
  <c r="C23" i="1" s="1"/>
  <c r="R35" i="5"/>
  <c r="AA10" i="5"/>
  <c r="Y16" i="5"/>
  <c r="X10" i="5"/>
  <c r="AA17" i="5"/>
  <c r="S30" i="5"/>
  <c r="S31" i="5" s="1"/>
  <c r="X17" i="5"/>
  <c r="L16" i="5"/>
  <c r="Q16" i="5"/>
  <c r="K42" i="5" s="1"/>
  <c r="W17" i="5"/>
  <c r="T16" i="5"/>
  <c r="N42" i="5" s="1"/>
  <c r="I16" i="5"/>
  <c r="I42" i="5" s="1"/>
  <c r="AA24" i="5"/>
  <c r="O16" i="5"/>
  <c r="V17" i="5"/>
  <c r="J16" i="5"/>
  <c r="F16" i="5"/>
  <c r="F42" i="5" s="1"/>
  <c r="G16" i="5"/>
  <c r="G42" i="5" s="1"/>
  <c r="M30" i="5"/>
  <c r="M31" i="5" s="1"/>
  <c r="Y10" i="5"/>
  <c r="P16" i="5"/>
  <c r="J42" i="5" s="1"/>
  <c r="V24" i="5"/>
  <c r="Z17" i="5"/>
  <c r="N16" i="5"/>
  <c r="H16" i="5"/>
  <c r="H42" i="5" s="1"/>
  <c r="R16" i="5"/>
  <c r="L42" i="5" s="1"/>
  <c r="W24" i="5"/>
  <c r="K16" i="5"/>
  <c r="N24" i="3" l="1"/>
  <c r="N22" i="3"/>
  <c r="N23" i="3"/>
  <c r="L16" i="3"/>
  <c r="L18" i="3"/>
  <c r="L17" i="3"/>
  <c r="H9" i="3"/>
  <c r="H8" i="3" s="1"/>
  <c r="H10" i="3"/>
  <c r="E7" i="3"/>
  <c r="E29" i="2"/>
  <c r="B26" i="1"/>
  <c r="P36" i="5"/>
  <c r="B21" i="1"/>
  <c r="B29" i="1"/>
  <c r="E31" i="2"/>
  <c r="B28" i="1"/>
  <c r="B24" i="1"/>
  <c r="F47" i="2"/>
  <c r="E34" i="2"/>
  <c r="G32" i="1"/>
  <c r="B22" i="1"/>
  <c r="E33" i="2"/>
  <c r="B23" i="1"/>
  <c r="B30" i="1"/>
  <c r="B25" i="1"/>
  <c r="B27" i="1"/>
  <c r="E41" i="2"/>
  <c r="E30" i="2"/>
  <c r="E26" i="2"/>
  <c r="F45" i="2"/>
  <c r="F44" i="2"/>
  <c r="C49" i="2"/>
  <c r="E28" i="2"/>
  <c r="E25" i="2"/>
  <c r="D35" i="2"/>
  <c r="C45" i="1"/>
  <c r="D13" i="3"/>
  <c r="F13" i="3" s="1"/>
  <c r="U53" i="5"/>
  <c r="D7" i="3"/>
  <c r="D49" i="2"/>
  <c r="E39" i="2"/>
  <c r="E27" i="2"/>
  <c r="C35" i="2"/>
  <c r="E42" i="2"/>
  <c r="C39" i="1"/>
  <c r="D12" i="3"/>
  <c r="F12" i="3" s="1"/>
  <c r="C47" i="1"/>
  <c r="D6" i="3"/>
  <c r="F6" i="3" s="1"/>
  <c r="C40" i="1"/>
  <c r="D10" i="3"/>
  <c r="F10" i="3" s="1"/>
  <c r="C14" i="3"/>
  <c r="C46" i="1"/>
  <c r="D8" i="3"/>
  <c r="F8" i="3" s="1"/>
  <c r="E48" i="2"/>
  <c r="D21" i="2"/>
  <c r="E40" i="2"/>
  <c r="E43" i="2"/>
  <c r="F43" i="2"/>
  <c r="C21" i="2"/>
  <c r="E20" i="2"/>
  <c r="F20" i="2"/>
  <c r="D30" i="5"/>
  <c r="D31" i="5" s="1"/>
  <c r="F48" i="2"/>
  <c r="F46" i="2"/>
  <c r="F34" i="2"/>
  <c r="F32" i="2"/>
  <c r="B35" i="2"/>
  <c r="F18" i="2"/>
  <c r="B49" i="2"/>
  <c r="G49" i="1"/>
  <c r="F32" i="1"/>
  <c r="B21" i="2"/>
  <c r="C38" i="1"/>
  <c r="U52" i="5"/>
  <c r="C48" i="1" s="1"/>
  <c r="U30" i="5"/>
  <c r="U31" i="5" s="1"/>
  <c r="B16" i="1"/>
  <c r="C24" i="1"/>
  <c r="C32" i="1" s="1"/>
  <c r="T52" i="5"/>
  <c r="C31" i="1" s="1"/>
  <c r="S52" i="5"/>
  <c r="C15" i="1" s="1"/>
  <c r="C8" i="1"/>
  <c r="E57" i="5"/>
  <c r="D57" i="5"/>
  <c r="E64" i="5"/>
  <c r="E30" i="5"/>
  <c r="E31" i="5" s="1"/>
  <c r="M64" i="5"/>
  <c r="J64" i="5"/>
  <c r="I64" i="5"/>
  <c r="U36" i="5"/>
  <c r="M57" i="5"/>
  <c r="J57" i="5"/>
  <c r="I57" i="5"/>
  <c r="K69" i="5"/>
  <c r="Q48" i="5"/>
  <c r="E69" i="5"/>
  <c r="T43" i="5"/>
  <c r="H64" i="5"/>
  <c r="L64" i="5"/>
  <c r="S36" i="5"/>
  <c r="G57" i="5"/>
  <c r="K57" i="5"/>
  <c r="U48" i="5"/>
  <c r="M69" i="5"/>
  <c r="I69" i="5"/>
  <c r="J69" i="5"/>
  <c r="R36" i="5"/>
  <c r="F57" i="5"/>
  <c r="R48" i="5"/>
  <c r="F69" i="5"/>
  <c r="P48" i="5"/>
  <c r="D69" i="5"/>
  <c r="P43" i="5"/>
  <c r="D64" i="5"/>
  <c r="F64" i="5"/>
  <c r="S43" i="5"/>
  <c r="G64" i="5"/>
  <c r="K64" i="5"/>
  <c r="H69" i="5"/>
  <c r="B14" i="5"/>
  <c r="G69" i="5"/>
  <c r="L57" i="5"/>
  <c r="Q43" i="5"/>
  <c r="U43" i="5"/>
  <c r="S42" i="5"/>
  <c r="R43" i="5"/>
  <c r="I30" i="5"/>
  <c r="I31" i="5" s="1"/>
  <c r="Q30" i="5"/>
  <c r="Q31" i="5" s="1"/>
  <c r="T30" i="5"/>
  <c r="T31" i="5" s="1"/>
  <c r="L30" i="5"/>
  <c r="L31" i="5" s="1"/>
  <c r="G30" i="5"/>
  <c r="G31" i="5" s="1"/>
  <c r="F30" i="5"/>
  <c r="F31" i="5" s="1"/>
  <c r="AA16" i="5"/>
  <c r="O30" i="5"/>
  <c r="O31" i="5" s="1"/>
  <c r="W16" i="5"/>
  <c r="K30" i="5"/>
  <c r="K31" i="5" s="1"/>
  <c r="X16" i="5"/>
  <c r="K63" i="5" s="1"/>
  <c r="R30" i="5"/>
  <c r="R31" i="5" s="1"/>
  <c r="Z16" i="5"/>
  <c r="N30" i="5"/>
  <c r="N31" i="5" s="1"/>
  <c r="V16" i="5"/>
  <c r="J30" i="5"/>
  <c r="J31" i="5" s="1"/>
  <c r="H30" i="5"/>
  <c r="H31" i="5" s="1"/>
  <c r="P30" i="5"/>
  <c r="P31" i="5" s="1"/>
  <c r="P28" i="3" l="1"/>
  <c r="P30" i="3"/>
  <c r="P29" i="3"/>
  <c r="H13" i="3"/>
  <c r="H12" i="3"/>
  <c r="E8" i="3"/>
  <c r="H11" i="3"/>
  <c r="K15" i="3"/>
  <c r="K13" i="3"/>
  <c r="K14" i="3"/>
  <c r="I9" i="3"/>
  <c r="I7" i="3"/>
  <c r="I8" i="3"/>
  <c r="M20" i="3"/>
  <c r="M21" i="3"/>
  <c r="M19" i="3"/>
  <c r="O26" i="3"/>
  <c r="O25" i="3"/>
  <c r="O27" i="3"/>
  <c r="C49" i="1"/>
  <c r="D14" i="3"/>
  <c r="F7" i="3"/>
  <c r="F49" i="2"/>
  <c r="F6" i="2" s="1"/>
  <c r="G6" i="2" s="1"/>
  <c r="F35" i="2"/>
  <c r="F5" i="2" s="1"/>
  <c r="G5" i="2" s="1"/>
  <c r="F21" i="2"/>
  <c r="F4" i="2" s="1"/>
  <c r="G4" i="2" s="1"/>
  <c r="C16" i="1"/>
  <c r="B15" i="5"/>
  <c r="B16" i="5" s="1"/>
  <c r="B17" i="5" s="1"/>
  <c r="B18" i="5" s="1"/>
  <c r="P42" i="5"/>
  <c r="D63" i="5"/>
  <c r="G63" i="5"/>
  <c r="R42" i="5"/>
  <c r="F63" i="5"/>
  <c r="U42" i="5"/>
  <c r="M63" i="5"/>
  <c r="J63" i="5"/>
  <c r="I63" i="5"/>
  <c r="T42" i="5"/>
  <c r="L63" i="5"/>
  <c r="H63" i="5"/>
  <c r="Q42" i="5"/>
  <c r="E63" i="5"/>
  <c r="J11" i="3" l="1"/>
  <c r="J12" i="3"/>
  <c r="J10" i="3"/>
  <c r="E9" i="3"/>
  <c r="H16" i="3"/>
  <c r="H15" i="3"/>
  <c r="H14" i="3" s="1"/>
  <c r="B19" i="5"/>
  <c r="E10" i="3" l="1"/>
  <c r="H18" i="3"/>
  <c r="H17" i="3" s="1"/>
  <c r="H19" i="3"/>
  <c r="B20" i="5"/>
  <c r="B21" i="5" s="1"/>
  <c r="B22" i="5" s="1"/>
  <c r="B23" i="5" s="1"/>
  <c r="B24" i="5" s="1"/>
  <c r="B25" i="5" s="1"/>
  <c r="B26" i="5" s="1"/>
  <c r="E11" i="3" l="1"/>
  <c r="H22" i="3"/>
  <c r="H21" i="3"/>
  <c r="H20" i="3" s="1"/>
  <c r="B27" i="5"/>
  <c r="B28" i="5" s="1"/>
  <c r="E12" i="3" l="1"/>
  <c r="H25" i="3"/>
  <c r="H24" i="3"/>
  <c r="H23" i="3" s="1"/>
  <c r="E13" i="3" l="1"/>
  <c r="H27" i="3"/>
  <c r="H26" i="3" s="1"/>
  <c r="H28" i="3"/>
  <c r="H31" i="3" l="1"/>
  <c r="H30" i="3"/>
  <c r="H29" i="3" s="1"/>
</calcChain>
</file>

<file path=xl/sharedStrings.xml><?xml version="1.0" encoding="utf-8"?>
<sst xmlns="http://schemas.openxmlformats.org/spreadsheetml/2006/main" count="718" uniqueCount="200">
  <si>
    <t>Click ▼ above to select variable to view from drop-down list</t>
  </si>
  <si>
    <t>Note: All grey-shaded cells calculate automatically</t>
  </si>
  <si>
    <t>Sector</t>
  </si>
  <si>
    <t>Gross value added at current basic prices (millions)</t>
  </si>
  <si>
    <t>Gross value added at constant 2005 prices (millions)</t>
  </si>
  <si>
    <t>Number of persons engaged (thousands)</t>
  </si>
  <si>
    <t>Labour productivity (= constant VA per person engaged)</t>
  </si>
  <si>
    <t>1975</t>
  </si>
  <si>
    <t>1990</t>
  </si>
  <si>
    <t>2010</t>
  </si>
  <si>
    <t xml:space="preserve">Rel. product-ivity level </t>
  </si>
  <si>
    <t>1990-2000</t>
  </si>
  <si>
    <t>2000-05</t>
  </si>
  <si>
    <t>2005-10</t>
  </si>
  <si>
    <t>Agriculture</t>
  </si>
  <si>
    <t>ASD</t>
  </si>
  <si>
    <t>x</t>
  </si>
  <si>
    <t>Industry</t>
  </si>
  <si>
    <t>Sum</t>
  </si>
  <si>
    <t>Mining</t>
  </si>
  <si>
    <t>Manufacturing</t>
  </si>
  <si>
    <t>Utilities</t>
  </si>
  <si>
    <t>Construction</t>
  </si>
  <si>
    <t>Services</t>
  </si>
  <si>
    <t>Market services</t>
  </si>
  <si>
    <t>Trade services</t>
  </si>
  <si>
    <t>Transport services</t>
  </si>
  <si>
    <t>Distribution services</t>
  </si>
  <si>
    <t>Business services (inc. dwellings)</t>
  </si>
  <si>
    <t>n/a</t>
  </si>
  <si>
    <t>Dwellings</t>
  </si>
  <si>
    <t>Fin. &amp; bus. services (exc. dwellings)</t>
  </si>
  <si>
    <t>Non-market services</t>
  </si>
  <si>
    <t>Government services</t>
  </si>
  <si>
    <t>Personal services</t>
  </si>
  <si>
    <t>Other services</t>
  </si>
  <si>
    <t>Total economy (exc. dwellings)</t>
  </si>
  <si>
    <t>Total economy</t>
  </si>
  <si>
    <t>Total check</t>
  </si>
  <si>
    <t>Relative productivity and changes in employment</t>
  </si>
  <si>
    <t>Annualised growth</t>
  </si>
  <si>
    <t>Row</t>
  </si>
  <si>
    <t xml:space="preserve">PP Change in share of persons engaged </t>
  </si>
  <si>
    <t>Number of persons engaged</t>
  </si>
  <si>
    <t>Sectoral share of persons engaged</t>
  </si>
  <si>
    <t>2000</t>
  </si>
  <si>
    <t>Business services</t>
  </si>
  <si>
    <t>Govt services</t>
  </si>
  <si>
    <t>Total Economy</t>
  </si>
  <si>
    <t>Check totals</t>
  </si>
  <si>
    <t>Decomposition of labour productivity change</t>
  </si>
  <si>
    <t>Annualised growth in labour prod.</t>
  </si>
  <si>
    <t>Sector share in total employment</t>
  </si>
  <si>
    <t>Change in sector share in total employment</t>
  </si>
  <si>
    <t>Within sector</t>
  </si>
  <si>
    <t>Structural change</t>
  </si>
  <si>
    <t>2000-1990</t>
  </si>
  <si>
    <t>Check</t>
  </si>
  <si>
    <t>2005-00</t>
  </si>
  <si>
    <t>2010-05</t>
  </si>
  <si>
    <t>Other non market services</t>
  </si>
  <si>
    <t>Other industry</t>
  </si>
  <si>
    <t>1960</t>
  </si>
  <si>
    <t>1966</t>
  </si>
  <si>
    <t>Finance and business services</t>
  </si>
  <si>
    <t>Labour productivity levels (index, 1966=100)</t>
  </si>
  <si>
    <t>2000–05</t>
  </si>
  <si>
    <t>2005–10</t>
  </si>
  <si>
    <t>1966– 2010</t>
  </si>
  <si>
    <t>1990– 2000</t>
  </si>
  <si>
    <t>No. of years minus 1</t>
  </si>
  <si>
    <t>Table 2</t>
  </si>
  <si>
    <t>Sectoral shares</t>
  </si>
  <si>
    <t>Labour productivity levels and changes</t>
  </si>
  <si>
    <t/>
  </si>
  <si>
    <t>Table 1 (filter on x in Col. C)</t>
  </si>
  <si>
    <t>Gross value added at current basic prices (%)</t>
  </si>
  <si>
    <t>Number of persons engaged (%)</t>
  </si>
  <si>
    <t>Relative productivity levels (labour productivity as ratio of Labour Productivity Total Economy (exc. dwellings))</t>
  </si>
  <si>
    <t>Total for individual sectors</t>
  </si>
  <si>
    <t>Check for relative productivity cf employment</t>
  </si>
  <si>
    <t>Check for productivity gaps</t>
  </si>
  <si>
    <t>Labour share 2010</t>
  </si>
  <si>
    <t>Productivity gaps 2010</t>
  </si>
  <si>
    <t>Relative productivity 2010</t>
  </si>
  <si>
    <t>Original order</t>
  </si>
  <si>
    <t>Cumulation of C/100</t>
  </si>
  <si>
    <r>
      <t xml:space="preserve">1 sort </t>
    </r>
    <r>
      <rPr>
        <sz val="9"/>
        <color rgb="FFFF0000"/>
        <rFont val="Arial"/>
        <family val="2"/>
      </rPr>
      <t>▲</t>
    </r>
  </si>
  <si>
    <t>2 cumulate C</t>
  </si>
  <si>
    <r>
      <t xml:space="preserve">2 sort </t>
    </r>
    <r>
      <rPr>
        <sz val="9"/>
        <color rgb="FFFF0000"/>
        <rFont val="Arial"/>
        <family val="2"/>
      </rPr>
      <t>▲</t>
    </r>
  </si>
  <si>
    <t>Source/to tables (x)</t>
  </si>
  <si>
    <t>TANZANIA</t>
  </si>
  <si>
    <t>Country name</t>
  </si>
  <si>
    <t>Sector name</t>
  </si>
  <si>
    <t>Tanzania</t>
  </si>
  <si>
    <t>EMP_M</t>
  </si>
  <si>
    <t>EMP_F</t>
  </si>
  <si>
    <t>Sectoral employment by sex</t>
  </si>
  <si>
    <t>Total employment by sex and sector</t>
  </si>
  <si>
    <t>Source:</t>
  </si>
  <si>
    <t>ILO Global Employment Trends 2014 supporting datasets (Share of employment by sector and sex), 23.12.2014</t>
  </si>
  <si>
    <t>http://www.ilo.org/global/research/global-reports/global-employment-trends/2014/WCMS_234879/lang--en/index.htm</t>
  </si>
  <si>
    <t>NB:</t>
  </si>
  <si>
    <t>The ILO total sectoral employment shares are not necessarily the same as (or even particularly close to) those obtained from the WB's WDI (which are not broken down by sex) used in the previous analysis in this workbook.</t>
  </si>
  <si>
    <t>Male</t>
  </si>
  <si>
    <t>Female</t>
  </si>
  <si>
    <t>Tanzania, United Republic of</t>
  </si>
  <si>
    <t>c</t>
  </si>
  <si>
    <t>Percentage of workers (age 25+) in agriculture</t>
  </si>
  <si>
    <t xml:space="preserve">McMillan &amp; Harttgen (2014) </t>
  </si>
  <si>
    <t>http://www.nber.org/papers/w20077</t>
  </si>
  <si>
    <t>1990s</t>
  </si>
  <si>
    <t>2006-12</t>
  </si>
  <si>
    <t>Combined</t>
  </si>
  <si>
    <t>B*C</t>
  </si>
  <si>
    <t>NON-TRADE DATA:</t>
  </si>
  <si>
    <t>Last updated:</t>
  </si>
  <si>
    <t>By:</t>
  </si>
  <si>
    <t>Note on change made:</t>
  </si>
  <si>
    <t>28 Jan. 2015</t>
  </si>
  <si>
    <t>JK</t>
  </si>
  <si>
    <t>Histogram added to productivity gaps page</t>
  </si>
  <si>
    <t>Finance/business and mining omitted from this histogram</t>
  </si>
  <si>
    <t>10 Feb. 2015</t>
  </si>
  <si>
    <t>Recalculation of decomposition of labour productivity change</t>
  </si>
  <si>
    <t>Addition of labour productivity/sectoral employment analyses based on UN/ILO data (5 pages, starting page 'GVA-productivity2')</t>
  </si>
  <si>
    <t>Gross value added, employment and labour productivity by sector</t>
  </si>
  <si>
    <t>Sources:</t>
  </si>
  <si>
    <t>'Gross value added by kind of economic activity' from UNdata, downloaded July 2015</t>
  </si>
  <si>
    <t>'Employment by sector' from ILO WESO supporting data sets (dated Jan. 2015, downloaded July 2015)</t>
  </si>
  <si>
    <r>
      <t xml:space="preserve">Notes:      </t>
    </r>
    <r>
      <rPr>
        <i/>
        <u/>
        <sz val="9"/>
        <color rgb="FFFF0000"/>
        <rFont val="Calibri"/>
        <family val="2"/>
      </rPr>
      <t>1</t>
    </r>
  </si>
  <si>
    <t>GVA data (based on ISIC Rev. 3.1):</t>
  </si>
  <si>
    <t>a</t>
  </si>
  <si>
    <t>The GVA data are an aggregation of the figures for 'U.R. of Tanzania: Mainland' and 'Zanzibar' in order to equate to 'Tanzania, United Republic of' in the ILO WESO dataset.</t>
  </si>
  <si>
    <t>b</t>
  </si>
  <si>
    <t>The constant 2005 US$ 'Total value added' figure downloaded from UNdata does not always equate to the total of the individual sectors (other than in 2005)</t>
  </si>
  <si>
    <t>For U.R. of Tanzania: Mainland:</t>
  </si>
  <si>
    <t>Agriculture, hunting, forestry, fishing (ISIC A-B)</t>
  </si>
  <si>
    <t>Excludes irrigation canals and landscaping care</t>
  </si>
  <si>
    <t>Mining, Manufacturing, Utilities (ISIC C-E)</t>
  </si>
  <si>
    <t>Excludes publishing activities, includes irrigation canals</t>
  </si>
  <si>
    <t>Manufacturing (ISIC D)</t>
  </si>
  <si>
    <t>Excludes recycling and publishing activities</t>
  </si>
  <si>
    <t>Wholesale, retail trade, restaurants and hotels (ISIC G-H)</t>
  </si>
  <si>
    <t>Excludes repair of personal and household goods</t>
  </si>
  <si>
    <t>Transport, storage and communication (ISIC I)</t>
  </si>
  <si>
    <t>Excludes travel agencies, includes publishing activities, computer and related activities and radio/TV activities</t>
  </si>
  <si>
    <t>Other Activities (ISIC J-P)</t>
  </si>
  <si>
    <t>Excludes computer and related activities and radio/TV activities, includes travel agencies and landscaping care</t>
  </si>
  <si>
    <t>Total Value Added</t>
  </si>
  <si>
    <t>FISIM has not been allocated to intermediate consumption by economic activity.</t>
  </si>
  <si>
    <t>There are no corresponding UN notes for Zanzibar.</t>
  </si>
  <si>
    <t>d</t>
  </si>
  <si>
    <t>ISIC Rev. 3.1 Section Q (extraterritorial organization and bodies) not included</t>
  </si>
  <si>
    <t>Employment data (based on ISIC Rev. 4):</t>
  </si>
  <si>
    <t>The employment data have been aggregated (according to correlated ISIC Section) from the 14 sectors available in the ILO WESO dataset to the 7 for which GVA data are available from UNdata.</t>
  </si>
  <si>
    <t>Economic activity</t>
  </si>
  <si>
    <t>Gross value added (current US$ thousands)</t>
  </si>
  <si>
    <t>Gross value added (current, %)</t>
  </si>
  <si>
    <t>https://data.un.org/</t>
  </si>
  <si>
    <t>Own calcs.</t>
  </si>
  <si>
    <t xml:space="preserve">Mining &amp; utilities </t>
  </si>
  <si>
    <t>Wholesale, retail, hotels</t>
  </si>
  <si>
    <t>Transport, storage, comms</t>
  </si>
  <si>
    <t>Other</t>
  </si>
  <si>
    <t>Total value added (as per database)</t>
  </si>
  <si>
    <t xml:space="preserve">Author's calc.: </t>
  </si>
  <si>
    <t>Total for individual economic activities as shown above</t>
  </si>
  <si>
    <t>Gross value added (constant 2005 US$ thousands)</t>
  </si>
  <si>
    <t>Gross value added (constant, %)</t>
  </si>
  <si>
    <t>Employment by sector (thousands, male &amp; female)</t>
  </si>
  <si>
    <t>Employment by sector (%)</t>
  </si>
  <si>
    <t>http://www.ilo.org/global/research/global-reports/weso/2015/lang--en/index.htm</t>
  </si>
  <si>
    <t>Labour productivity (= constant VA per person employed)</t>
  </si>
  <si>
    <t>Relative productivity level (economic activity labour productivity as ratio of Labour Productivity Total)</t>
  </si>
  <si>
    <t>&lt;&lt;No of years in period</t>
  </si>
  <si>
    <t>Labour productivity (index, 1991=100)</t>
  </si>
  <si>
    <t>Annualised growth in labour productivity</t>
  </si>
  <si>
    <t>1991-2013</t>
  </si>
  <si>
    <t>1991-2000</t>
  </si>
  <si>
    <t>2010-13</t>
  </si>
  <si>
    <t>Check:</t>
  </si>
  <si>
    <t>Size of bubbles represents number of persons engaged in each sector in the later year of each of the periods.</t>
  </si>
  <si>
    <t>PP change in employ-ment</t>
  </si>
  <si>
    <t>Employment (thousands)</t>
  </si>
  <si>
    <t>Sectoral employment share</t>
  </si>
  <si>
    <t>1991</t>
  </si>
  <si>
    <t>Mining &amp; utilities</t>
  </si>
  <si>
    <t>Total of above</t>
  </si>
  <si>
    <t>2000-1991</t>
  </si>
  <si>
    <t>Total</t>
  </si>
  <si>
    <t>2013-10</t>
  </si>
  <si>
    <t>Productivity gaps 2013</t>
  </si>
  <si>
    <t>Employment share 2013</t>
  </si>
  <si>
    <t>Relative productivity 2013</t>
  </si>
  <si>
    <t>Cumulation of employment share</t>
  </si>
  <si>
    <t>Mining and utilities</t>
  </si>
  <si>
    <t>Source: see page 'GVA-productivity2'</t>
  </si>
  <si>
    <t>Sources: See page 'GVA-productivity1'.</t>
  </si>
  <si>
    <t>Source: GGDC Africa Sector Database, October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</si>
</sst>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_ ;\-#,##0\ "/>
    <numFmt numFmtId="165" formatCode="#,##0.0"/>
    <numFmt numFmtId="166" formatCode="0.0%"/>
    <numFmt numFmtId="167" formatCode="0.0"/>
    <numFmt numFmtId="168" formatCode="_-* #,##0_-;\-* #,##0_-;_-* &quot;-&quot;??_-;_-@_-"/>
    <numFmt numFmtId="169" formatCode="#,##0.000"/>
    <numFmt numFmtId="170" formatCode="_ * #,##0.00_ ;_ * \-#,##0.00_ ;_ * &quot;-&quot;??_ ;_ @_ "/>
    <numFmt numFmtId="175" formatCode="_-* #,##0.0_-;\-* #,##0.0_-;_-* &quot;-&quot;??_-;_-@_-"/>
    <numFmt numFmtId="176" formatCode="#,##0.0_ ;\-#,##0.0\ "/>
  </numFmts>
  <fonts count="60" x14ac:knownFonts="1">
    <font>
      <sz val="9"/>
      <color theme="1"/>
      <name val="Calibri"/>
      <family val="2"/>
    </font>
    <font>
      <sz val="9"/>
      <color theme="1"/>
      <name val="Calibri"/>
      <family val="2"/>
    </font>
    <font>
      <b/>
      <sz val="9"/>
      <color theme="1"/>
      <name val="Calibri"/>
      <family val="2"/>
    </font>
    <font>
      <sz val="10"/>
      <color theme="1"/>
      <name val="Arial"/>
      <family val="2"/>
    </font>
    <font>
      <sz val="9"/>
      <color rgb="FFFF0000"/>
      <name val="Calibri"/>
      <family val="2"/>
      <scheme val="minor"/>
    </font>
    <font>
      <u/>
      <sz val="11"/>
      <color rgb="FFFF0000"/>
      <name val="Calibri"/>
      <family val="2"/>
      <scheme val="minor"/>
    </font>
    <font>
      <b/>
      <u/>
      <sz val="11"/>
      <color theme="4"/>
      <name val="Calibri"/>
      <family val="2"/>
      <scheme val="minor"/>
    </font>
    <font>
      <sz val="9"/>
      <color theme="1"/>
      <name val="Calibri"/>
      <family val="2"/>
      <scheme val="minor"/>
    </font>
    <font>
      <sz val="9"/>
      <color theme="4"/>
      <name val="Calibri"/>
      <family val="2"/>
      <scheme val="minor"/>
    </font>
    <font>
      <b/>
      <u/>
      <sz val="11"/>
      <name val="Calibri"/>
      <family val="2"/>
      <scheme val="minor"/>
    </font>
    <font>
      <b/>
      <sz val="9"/>
      <color theme="1"/>
      <name val="Calibri"/>
      <family val="2"/>
      <scheme val="minor"/>
    </font>
    <font>
      <b/>
      <sz val="9"/>
      <color theme="4"/>
      <name val="Calibri"/>
      <family val="2"/>
      <scheme val="minor"/>
    </font>
    <font>
      <i/>
      <sz val="9"/>
      <color theme="1"/>
      <name val="Calibri"/>
      <family val="2"/>
      <scheme val="minor"/>
    </font>
    <font>
      <b/>
      <sz val="9"/>
      <name val="Calibri"/>
      <family val="2"/>
      <scheme val="minor"/>
    </font>
    <font>
      <sz val="9"/>
      <name val="Calibri"/>
      <family val="2"/>
      <scheme val="minor"/>
    </font>
    <font>
      <i/>
      <sz val="9"/>
      <name val="Calibri"/>
      <family val="2"/>
      <scheme val="minor"/>
    </font>
    <font>
      <i/>
      <sz val="9"/>
      <color theme="0" tint="-0.499984740745262"/>
      <name val="Calibri"/>
      <family val="2"/>
      <scheme val="minor"/>
    </font>
    <font>
      <sz val="9"/>
      <color theme="0" tint="-0.499984740745262"/>
      <name val="Calibri"/>
      <family val="2"/>
      <scheme val="minor"/>
    </font>
    <font>
      <i/>
      <sz val="9"/>
      <color rgb="FFFF0000"/>
      <name val="Calibri"/>
      <family val="2"/>
      <scheme val="minor"/>
    </font>
    <font>
      <i/>
      <sz val="9"/>
      <color theme="4"/>
      <name val="Calibri"/>
      <family val="2"/>
      <scheme val="minor"/>
    </font>
    <font>
      <b/>
      <u/>
      <sz val="11"/>
      <color rgb="FFFF0000"/>
      <name val="Calibri"/>
      <family val="2"/>
      <scheme val="minor"/>
    </font>
    <font>
      <u/>
      <sz val="9"/>
      <color theme="1"/>
      <name val="Calibri"/>
      <family val="2"/>
      <scheme val="minor"/>
    </font>
    <font>
      <b/>
      <sz val="8"/>
      <color theme="1"/>
      <name val="Calibri"/>
      <family val="2"/>
      <scheme val="minor"/>
    </font>
    <font>
      <b/>
      <sz val="9"/>
      <color rgb="FFFF0000"/>
      <name val="Calibri"/>
      <family val="2"/>
      <scheme val="minor"/>
    </font>
    <font>
      <sz val="9"/>
      <color rgb="FFFF0000"/>
      <name val="Arial"/>
      <family val="2"/>
    </font>
    <font>
      <sz val="10"/>
      <name val="MS Sans Serif"/>
      <family val="2"/>
    </font>
    <font>
      <b/>
      <sz val="8.5"/>
      <color theme="1"/>
      <name val="Arial"/>
      <family val="2"/>
    </font>
    <font>
      <i/>
      <sz val="9"/>
      <color rgb="FF000000"/>
      <name val="Calibri"/>
      <family val="2"/>
      <scheme val="minor"/>
    </font>
    <font>
      <sz val="9"/>
      <color rgb="FF000000"/>
      <name val="Calibri"/>
      <family val="2"/>
      <scheme val="minor"/>
    </font>
    <font>
      <b/>
      <sz val="9"/>
      <color rgb="FF000000"/>
      <name val="Calibri"/>
      <family val="2"/>
      <scheme val="minor"/>
    </font>
    <font>
      <b/>
      <sz val="11"/>
      <color theme="1"/>
      <name val="Calibri"/>
      <family val="2"/>
      <scheme val="minor"/>
    </font>
    <font>
      <b/>
      <i/>
      <sz val="8"/>
      <name val="Calibri"/>
      <family val="2"/>
      <scheme val="minor"/>
    </font>
    <font>
      <b/>
      <sz val="9"/>
      <color rgb="FFFF0000"/>
      <name val="Calibri"/>
      <family val="2"/>
    </font>
    <font>
      <sz val="9"/>
      <color rgb="FFFF0000"/>
      <name val="Calibri"/>
      <family val="2"/>
    </font>
    <font>
      <b/>
      <u/>
      <sz val="11"/>
      <color theme="1"/>
      <name val="Calibri"/>
      <family val="2"/>
    </font>
    <font>
      <b/>
      <sz val="9"/>
      <color theme="0"/>
      <name val="Calibri"/>
      <family val="2"/>
      <scheme val="minor"/>
    </font>
    <font>
      <i/>
      <sz val="9"/>
      <color rgb="FFFF0000"/>
      <name val="Calibri"/>
      <family val="2"/>
    </font>
    <font>
      <i/>
      <sz val="9"/>
      <color theme="1"/>
      <name val="Calibri"/>
      <family val="2"/>
    </font>
    <font>
      <u/>
      <sz val="11"/>
      <color theme="10"/>
      <name val="Calibri"/>
      <family val="2"/>
      <scheme val="minor"/>
    </font>
    <font>
      <i/>
      <u/>
      <sz val="9"/>
      <color theme="10"/>
      <name val="Calibri"/>
      <family val="2"/>
      <scheme val="minor"/>
    </font>
    <font>
      <b/>
      <i/>
      <sz val="9"/>
      <color rgb="FFFF0000"/>
      <name val="Calibri"/>
      <family val="2"/>
    </font>
    <font>
      <sz val="9"/>
      <color theme="3" tint="-0.499984740745262"/>
      <name val="Calibri"/>
      <family val="2"/>
      <scheme val="minor"/>
    </font>
    <font>
      <sz val="11"/>
      <color theme="1"/>
      <name val="Calibri"/>
      <family val="2"/>
      <scheme val="minor"/>
    </font>
    <font>
      <b/>
      <u/>
      <sz val="11"/>
      <color rgb="FFFF0000"/>
      <name val="Calibri"/>
      <family val="2"/>
    </font>
    <font>
      <b/>
      <u/>
      <sz val="9"/>
      <color theme="1"/>
      <name val="Calibri"/>
      <family val="2"/>
    </font>
    <font>
      <sz val="9"/>
      <color rgb="FF000000"/>
      <name val="Calibri"/>
      <family val="2"/>
    </font>
    <font>
      <b/>
      <sz val="9"/>
      <color theme="0"/>
      <name val="Calibri"/>
      <family val="2"/>
    </font>
    <font>
      <i/>
      <u/>
      <sz val="9"/>
      <color rgb="FFFF0000"/>
      <name val="Calibri"/>
      <family val="2"/>
    </font>
    <font>
      <b/>
      <sz val="11"/>
      <color theme="1"/>
      <name val="Calibri"/>
      <family val="2"/>
    </font>
    <font>
      <b/>
      <sz val="11"/>
      <color theme="4"/>
      <name val="Calibri"/>
      <family val="2"/>
    </font>
    <font>
      <sz val="11"/>
      <color theme="1"/>
      <name val="Calibri"/>
      <family val="2"/>
    </font>
    <font>
      <u/>
      <sz val="9"/>
      <color theme="10"/>
      <name val="Calibri"/>
      <family val="2"/>
    </font>
    <font>
      <sz val="9"/>
      <color theme="4"/>
      <name val="Calibri"/>
      <family val="2"/>
    </font>
    <font>
      <i/>
      <sz val="9"/>
      <color theme="4"/>
      <name val="Calibri"/>
      <family val="2"/>
    </font>
    <font>
      <b/>
      <sz val="9"/>
      <color theme="4"/>
      <name val="Calibri"/>
      <family val="2"/>
    </font>
    <font>
      <b/>
      <sz val="11"/>
      <color theme="4"/>
      <name val="Calibri"/>
      <family val="2"/>
      <scheme val="minor"/>
    </font>
    <font>
      <b/>
      <sz val="11"/>
      <color theme="0"/>
      <name val="Calibri"/>
      <family val="2"/>
      <scheme val="minor"/>
    </font>
    <font>
      <b/>
      <sz val="8"/>
      <name val="Calibri"/>
      <family val="2"/>
      <scheme val="minor"/>
    </font>
    <font>
      <i/>
      <sz val="9"/>
      <color rgb="FF000000"/>
      <name val="Calibri"/>
      <family val="2"/>
    </font>
    <font>
      <i/>
      <sz val="9"/>
      <name val="Calibri"/>
      <family val="2"/>
    </font>
  </fonts>
  <fills count="1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theme="7" tint="0.79998168889431442"/>
        <bgColor indexed="64"/>
      </patternFill>
    </fill>
    <fill>
      <patternFill patternType="solid">
        <fgColor theme="4"/>
        <bgColor indexed="64"/>
      </patternFill>
    </fill>
    <fill>
      <patternFill patternType="solid">
        <fgColor rgb="FFFF0000"/>
        <bgColor indexed="64"/>
      </patternFill>
    </fill>
    <fill>
      <patternFill patternType="solid">
        <fgColor rgb="FFFFFF99"/>
        <bgColor indexed="64"/>
      </patternFill>
    </fill>
    <fill>
      <patternFill patternType="solid">
        <fgColor rgb="FFFFFFFF"/>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006C67"/>
        <bgColor indexed="64"/>
      </patternFill>
    </fill>
    <fill>
      <patternFill patternType="solid">
        <fgColor rgb="FFF7941E"/>
        <bgColor indexed="64"/>
      </patternFill>
    </fill>
    <fill>
      <patternFill patternType="solid">
        <fgColor theme="0"/>
        <bgColor indexed="64"/>
      </patternFill>
    </fill>
    <fill>
      <patternFill patternType="solid">
        <fgColor theme="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theme="0"/>
      </left>
      <right style="thin">
        <color theme="0"/>
      </right>
      <top style="hair">
        <color rgb="FF0033CC"/>
      </top>
      <bottom style="hair">
        <color rgb="FF0033CC"/>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0">
    <xf numFmtId="0" fontId="0" fillId="0" borderId="0"/>
    <xf numFmtId="9"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5" fillId="0" borderId="0"/>
    <xf numFmtId="0" fontId="38" fillId="0" borderId="0" applyNumberFormat="0" applyFill="0" applyBorder="0" applyAlignment="0" applyProtection="0"/>
    <xf numFmtId="170" fontId="42" fillId="0" borderId="0" applyFont="0" applyFill="0" applyBorder="0" applyAlignment="0" applyProtection="0"/>
    <xf numFmtId="43" fontId="1" fillId="0" borderId="0" applyFont="0" applyFill="0" applyBorder="0" applyAlignment="0" applyProtection="0"/>
    <xf numFmtId="0" fontId="51" fillId="0" borderId="0" applyNumberFormat="0" applyFill="0" applyBorder="0" applyAlignment="0" applyProtection="0"/>
  </cellStyleXfs>
  <cellXfs count="458">
    <xf numFmtId="0" fontId="0" fillId="0" borderId="0" xfId="0"/>
    <xf numFmtId="0" fontId="4" fillId="0" borderId="0" xfId="2" quotePrefix="1" applyFont="1" applyAlignment="1">
      <alignment horizontal="left" vertical="top"/>
    </xf>
    <xf numFmtId="0" fontId="5" fillId="0" borderId="0" xfId="2" quotePrefix="1" applyFont="1" applyAlignment="1">
      <alignment horizontal="center" vertical="top"/>
    </xf>
    <xf numFmtId="0" fontId="6" fillId="0" borderId="0" xfId="2" quotePrefix="1" applyFont="1" applyAlignment="1">
      <alignment horizontal="center" vertical="top" wrapText="1"/>
    </xf>
    <xf numFmtId="0" fontId="7" fillId="0" borderId="0" xfId="2" applyFont="1" applyAlignment="1">
      <alignment vertical="top"/>
    </xf>
    <xf numFmtId="0" fontId="8" fillId="0" borderId="0" xfId="2" applyFont="1" applyAlignment="1">
      <alignment vertical="top"/>
    </xf>
    <xf numFmtId="0" fontId="7" fillId="0" borderId="0" xfId="2" applyFont="1" applyBorder="1" applyAlignment="1">
      <alignment vertical="top"/>
    </xf>
    <xf numFmtId="0" fontId="9" fillId="0" borderId="0" xfId="2" quotePrefix="1" applyFont="1" applyAlignment="1">
      <alignment horizontal="left" vertical="top"/>
    </xf>
    <xf numFmtId="0" fontId="7" fillId="0" borderId="4" xfId="2" applyFont="1" applyBorder="1" applyAlignment="1">
      <alignment vertical="top"/>
    </xf>
    <xf numFmtId="0" fontId="10" fillId="0" borderId="0" xfId="2" applyFont="1" applyAlignment="1">
      <alignment vertical="top"/>
    </xf>
    <xf numFmtId="0" fontId="10" fillId="0" borderId="0" xfId="2" applyFont="1" applyBorder="1" applyAlignment="1">
      <alignment vertical="top"/>
    </xf>
    <xf numFmtId="0" fontId="7" fillId="0" borderId="0" xfId="2" applyFont="1" applyAlignment="1">
      <alignment horizontal="center" vertical="top"/>
    </xf>
    <xf numFmtId="0" fontId="7" fillId="8" borderId="9" xfId="2" applyFont="1" applyFill="1" applyBorder="1" applyAlignment="1">
      <alignment vertical="top"/>
    </xf>
    <xf numFmtId="0" fontId="7" fillId="8" borderId="9" xfId="2" applyFont="1" applyFill="1" applyBorder="1" applyAlignment="1">
      <alignment horizontal="center" vertical="top"/>
    </xf>
    <xf numFmtId="0" fontId="8" fillId="8" borderId="9" xfId="2" applyFont="1" applyFill="1" applyBorder="1" applyAlignment="1">
      <alignment horizontal="center" vertical="top" wrapText="1"/>
    </xf>
    <xf numFmtId="0" fontId="7" fillId="8" borderId="9" xfId="2" quotePrefix="1" applyFont="1" applyFill="1" applyBorder="1" applyAlignment="1">
      <alignment horizontal="center" vertical="top"/>
    </xf>
    <xf numFmtId="0" fontId="8" fillId="8" borderId="9" xfId="2" applyFont="1" applyFill="1" applyBorder="1" applyAlignment="1">
      <alignment horizontal="center" vertical="top"/>
    </xf>
    <xf numFmtId="0" fontId="14" fillId="0" borderId="5" xfId="2" applyFont="1" applyBorder="1" applyAlignment="1">
      <alignment horizontal="center" vertical="top"/>
    </xf>
    <xf numFmtId="3" fontId="7" fillId="0" borderId="11" xfId="2" applyNumberFormat="1" applyFont="1" applyBorder="1"/>
    <xf numFmtId="164" fontId="8" fillId="2" borderId="5" xfId="3" applyNumberFormat="1" applyFont="1" applyFill="1" applyBorder="1" applyAlignment="1">
      <alignment vertical="top"/>
    </xf>
    <xf numFmtId="0" fontId="14" fillId="2" borderId="5" xfId="2" applyFont="1" applyFill="1" applyBorder="1" applyAlignment="1">
      <alignment horizontal="center" vertical="top"/>
    </xf>
    <xf numFmtId="3" fontId="7" fillId="2" borderId="5" xfId="2" applyNumberFormat="1" applyFont="1" applyFill="1" applyBorder="1"/>
    <xf numFmtId="0" fontId="10" fillId="0" borderId="9" xfId="2" applyFont="1" applyBorder="1" applyAlignment="1">
      <alignment vertical="top"/>
    </xf>
    <xf numFmtId="0" fontId="14" fillId="0" borderId="11" xfId="2" applyFont="1" applyBorder="1" applyAlignment="1">
      <alignment horizontal="center" vertical="top"/>
    </xf>
    <xf numFmtId="164" fontId="8" fillId="2" borderId="11" xfId="3" applyNumberFormat="1" applyFont="1" applyFill="1" applyBorder="1" applyAlignment="1">
      <alignment vertical="top"/>
    </xf>
    <xf numFmtId="0" fontId="15" fillId="0" borderId="11" xfId="2" quotePrefix="1" applyFont="1" applyBorder="1" applyAlignment="1">
      <alignment vertical="top"/>
    </xf>
    <xf numFmtId="0" fontId="16" fillId="0" borderId="0" xfId="2" applyFont="1" applyBorder="1" applyAlignment="1">
      <alignment vertical="top"/>
    </xf>
    <xf numFmtId="0" fontId="15" fillId="0" borderId="11" xfId="2" applyFont="1" applyBorder="1" applyAlignment="1">
      <alignment vertical="top"/>
    </xf>
    <xf numFmtId="0" fontId="14" fillId="2" borderId="11" xfId="2" applyFont="1" applyFill="1" applyBorder="1" applyAlignment="1">
      <alignment horizontal="center" vertical="top"/>
    </xf>
    <xf numFmtId="3" fontId="7" fillId="2" borderId="11" xfId="2" applyNumberFormat="1" applyFont="1" applyFill="1" applyBorder="1"/>
    <xf numFmtId="0" fontId="15" fillId="0" borderId="11" xfId="2" quotePrefix="1" applyFont="1" applyBorder="1" applyAlignment="1">
      <alignment horizontal="left" vertical="top"/>
    </xf>
    <xf numFmtId="164" fontId="8" fillId="2" borderId="11" xfId="3" applyNumberFormat="1" applyFont="1" applyFill="1" applyBorder="1" applyAlignment="1">
      <alignment horizontal="center" vertical="top"/>
    </xf>
    <xf numFmtId="0" fontId="17" fillId="0" borderId="0" xfId="2" applyFont="1" applyBorder="1" applyAlignment="1">
      <alignment vertical="top"/>
    </xf>
    <xf numFmtId="0" fontId="13" fillId="0" borderId="9" xfId="2" quotePrefix="1" applyFont="1" applyBorder="1" applyAlignment="1">
      <alignment vertical="top"/>
    </xf>
    <xf numFmtId="0" fontId="14" fillId="0" borderId="9" xfId="2" applyFont="1" applyBorder="1" applyAlignment="1">
      <alignment horizontal="center" vertical="top"/>
    </xf>
    <xf numFmtId="3" fontId="7" fillId="0" borderId="9" xfId="2" applyNumberFormat="1" applyFont="1" applyBorder="1"/>
    <xf numFmtId="164" fontId="8" fillId="2" borderId="9" xfId="3" applyNumberFormat="1" applyFont="1" applyFill="1" applyBorder="1" applyAlignment="1">
      <alignment vertical="top"/>
    </xf>
    <xf numFmtId="0" fontId="18" fillId="0" borderId="0" xfId="2" applyFont="1" applyAlignment="1">
      <alignment vertical="top"/>
    </xf>
    <xf numFmtId="0" fontId="18" fillId="0" borderId="0" xfId="2" applyFont="1" applyAlignment="1">
      <alignment horizontal="center" vertical="top"/>
    </xf>
    <xf numFmtId="0" fontId="19" fillId="0" borderId="0" xfId="2" applyFont="1" applyAlignment="1">
      <alignment horizontal="center" vertical="top" wrapText="1"/>
    </xf>
    <xf numFmtId="3" fontId="18" fillId="0" borderId="0" xfId="2" applyNumberFormat="1" applyFont="1" applyAlignment="1">
      <alignment vertical="top"/>
    </xf>
    <xf numFmtId="3" fontId="19" fillId="0" borderId="0" xfId="2" applyNumberFormat="1" applyFont="1" applyAlignment="1">
      <alignment vertical="top"/>
    </xf>
    <xf numFmtId="165" fontId="18" fillId="0" borderId="0" xfId="2" applyNumberFormat="1" applyFont="1" applyAlignment="1">
      <alignment vertical="top"/>
    </xf>
    <xf numFmtId="0" fontId="18" fillId="0" borderId="0" xfId="2" applyFont="1" applyBorder="1" applyAlignment="1">
      <alignment vertical="top"/>
    </xf>
    <xf numFmtId="3" fontId="18" fillId="0" borderId="0" xfId="2" applyNumberFormat="1" applyFont="1" applyAlignment="1">
      <alignment horizontal="right" vertical="top"/>
    </xf>
    <xf numFmtId="166" fontId="18" fillId="0" borderId="0" xfId="4" applyNumberFormat="1" applyFont="1" applyAlignment="1">
      <alignment vertical="top"/>
    </xf>
    <xf numFmtId="0" fontId="8" fillId="0" borderId="0" xfId="2" applyFont="1" applyAlignment="1">
      <alignment horizontal="center" vertical="top" wrapText="1"/>
    </xf>
    <xf numFmtId="0" fontId="21" fillId="0" borderId="0" xfId="2" applyFont="1" applyAlignment="1">
      <alignment vertical="top"/>
    </xf>
    <xf numFmtId="166" fontId="22" fillId="4" borderId="9" xfId="2" quotePrefix="1" applyNumberFormat="1" applyFont="1" applyFill="1" applyBorder="1" applyAlignment="1">
      <alignment horizontal="center" vertical="top" wrapText="1"/>
    </xf>
    <xf numFmtId="0" fontId="22" fillId="4" borderId="9" xfId="2" quotePrefix="1" applyFont="1" applyFill="1" applyBorder="1" applyAlignment="1">
      <alignment horizontal="center" vertical="top" wrapText="1"/>
    </xf>
    <xf numFmtId="0" fontId="10" fillId="0" borderId="0" xfId="2" applyFont="1" applyAlignment="1">
      <alignment horizontal="center" vertical="top"/>
    </xf>
    <xf numFmtId="0" fontId="10" fillId="0" borderId="0" xfId="2" applyFont="1" applyBorder="1" applyAlignment="1">
      <alignment horizontal="center" vertical="top"/>
    </xf>
    <xf numFmtId="0" fontId="12" fillId="0" borderId="0" xfId="2" applyFont="1" applyFill="1" applyBorder="1" applyAlignment="1">
      <alignment horizontal="center" vertical="top"/>
    </xf>
    <xf numFmtId="0" fontId="12" fillId="4" borderId="9" xfId="2" quotePrefix="1" applyFont="1" applyFill="1" applyBorder="1" applyAlignment="1">
      <alignment horizontal="center" vertical="top" wrapText="1"/>
    </xf>
    <xf numFmtId="0" fontId="12" fillId="4" borderId="9" xfId="2" quotePrefix="1" applyFont="1" applyFill="1" applyBorder="1" applyAlignment="1">
      <alignment horizontal="center" vertical="top"/>
    </xf>
    <xf numFmtId="0" fontId="12" fillId="0" borderId="0" xfId="2" applyFont="1" applyAlignment="1">
      <alignment horizontal="center" vertical="top"/>
    </xf>
    <xf numFmtId="0" fontId="12" fillId="0" borderId="0" xfId="2" applyFont="1" applyBorder="1" applyAlignment="1">
      <alignment horizontal="center" vertical="top"/>
    </xf>
    <xf numFmtId="167" fontId="7" fillId="0" borderId="9" xfId="4" applyNumberFormat="1" applyFont="1" applyBorder="1" applyAlignment="1">
      <alignment vertical="top"/>
    </xf>
    <xf numFmtId="167" fontId="10" fillId="0" borderId="9" xfId="4" applyNumberFormat="1" applyFont="1" applyBorder="1" applyAlignment="1">
      <alignment vertical="top"/>
    </xf>
    <xf numFmtId="167" fontId="10" fillId="3" borderId="9" xfId="4" applyNumberFormat="1" applyFont="1" applyFill="1" applyBorder="1" applyAlignment="1">
      <alignment vertical="top"/>
    </xf>
    <xf numFmtId="0" fontId="18" fillId="0" borderId="0" xfId="2" applyFont="1" applyAlignment="1">
      <alignment horizontal="right" vertical="top"/>
    </xf>
    <xf numFmtId="167" fontId="18" fillId="0" borderId="0" xfId="4" applyNumberFormat="1" applyFont="1" applyAlignment="1">
      <alignment vertical="top"/>
    </xf>
    <xf numFmtId="167" fontId="18" fillId="0" borderId="0" xfId="2" applyNumberFormat="1" applyFont="1" applyAlignment="1">
      <alignment vertical="top"/>
    </xf>
    <xf numFmtId="168" fontId="18" fillId="0" borderId="0" xfId="3" applyNumberFormat="1" applyFont="1" applyAlignment="1">
      <alignment vertical="top"/>
    </xf>
    <xf numFmtId="1" fontId="18" fillId="0" borderId="0" xfId="4" applyNumberFormat="1" applyFont="1" applyAlignment="1">
      <alignment vertical="top"/>
    </xf>
    <xf numFmtId="0" fontId="12" fillId="6" borderId="9" xfId="2" quotePrefix="1" applyFont="1" applyFill="1" applyBorder="1" applyAlignment="1">
      <alignment horizontal="center" vertical="top"/>
    </xf>
    <xf numFmtId="0" fontId="18" fillId="0" borderId="9" xfId="2" applyFont="1" applyBorder="1" applyAlignment="1">
      <alignment horizontal="center" vertical="top"/>
    </xf>
    <xf numFmtId="166" fontId="14" fillId="0" borderId="9" xfId="4" applyNumberFormat="1" applyFont="1" applyBorder="1" applyAlignment="1">
      <alignment vertical="top"/>
    </xf>
    <xf numFmtId="166" fontId="14" fillId="0" borderId="9" xfId="4" applyNumberFormat="1" applyFont="1" applyBorder="1"/>
    <xf numFmtId="10" fontId="4" fillId="0" borderId="9" xfId="4" applyNumberFormat="1" applyFont="1" applyBorder="1"/>
    <xf numFmtId="166" fontId="13" fillId="3" borderId="9" xfId="4" applyNumberFormat="1" applyFont="1" applyFill="1" applyBorder="1" applyAlignment="1">
      <alignment vertical="top"/>
    </xf>
    <xf numFmtId="2" fontId="13" fillId="0" borderId="9" xfId="4" applyNumberFormat="1" applyFont="1" applyBorder="1" applyAlignment="1">
      <alignment vertical="top"/>
    </xf>
    <xf numFmtId="10" fontId="23" fillId="0" borderId="9" xfId="4" applyNumberFormat="1" applyFont="1" applyBorder="1"/>
    <xf numFmtId="166" fontId="7" fillId="0" borderId="0" xfId="2" applyNumberFormat="1" applyFont="1" applyAlignment="1">
      <alignment vertical="top"/>
    </xf>
    <xf numFmtId="0" fontId="12" fillId="10" borderId="9" xfId="2" quotePrefix="1" applyFont="1" applyFill="1" applyBorder="1" applyAlignment="1">
      <alignment horizontal="center" vertical="top"/>
    </xf>
    <xf numFmtId="0" fontId="18" fillId="0" borderId="0" xfId="2" applyFont="1" applyFill="1" applyBorder="1" applyAlignment="1">
      <alignment horizontal="right" vertical="top"/>
    </xf>
    <xf numFmtId="167" fontId="7" fillId="0" borderId="0" xfId="2" applyNumberFormat="1" applyFont="1" applyAlignment="1">
      <alignment vertical="top"/>
    </xf>
    <xf numFmtId="0" fontId="13" fillId="0" borderId="5" xfId="2" applyFont="1" applyBorder="1" applyAlignment="1">
      <alignment vertical="top"/>
    </xf>
    <xf numFmtId="0" fontId="14" fillId="0" borderId="11" xfId="2" applyFont="1" applyBorder="1" applyAlignment="1">
      <alignment vertical="top"/>
    </xf>
    <xf numFmtId="0" fontId="14" fillId="0" borderId="11" xfId="2" quotePrefix="1" applyFont="1" applyBorder="1" applyAlignment="1">
      <alignment vertical="top"/>
    </xf>
    <xf numFmtId="0" fontId="13" fillId="0" borderId="5" xfId="2" quotePrefix="1" applyFont="1" applyBorder="1" applyAlignment="1">
      <alignment vertical="top" wrapText="1"/>
    </xf>
    <xf numFmtId="0" fontId="9" fillId="0" borderId="0" xfId="2" applyFont="1" applyAlignment="1">
      <alignment vertical="top"/>
    </xf>
    <xf numFmtId="0" fontId="26" fillId="0" borderId="0" xfId="0" applyFont="1" applyFill="1" applyBorder="1" applyAlignment="1">
      <alignment vertical="center"/>
    </xf>
    <xf numFmtId="0" fontId="7" fillId="0" borderId="0" xfId="2" applyFont="1" applyFill="1" applyBorder="1" applyAlignment="1">
      <alignment horizontal="center" vertical="top"/>
    </xf>
    <xf numFmtId="0" fontId="7" fillId="0" borderId="0" xfId="2" quotePrefix="1" applyFont="1" applyFill="1" applyBorder="1" applyAlignment="1">
      <alignment horizontal="center" vertical="top"/>
    </xf>
    <xf numFmtId="3" fontId="14" fillId="0" borderId="2" xfId="2" applyNumberFormat="1" applyFont="1" applyBorder="1" applyAlignment="1">
      <alignment vertical="top"/>
    </xf>
    <xf numFmtId="0" fontId="13" fillId="0" borderId="0" xfId="2" applyFont="1" applyAlignment="1">
      <alignment vertical="top"/>
    </xf>
    <xf numFmtId="0" fontId="14" fillId="0" borderId="9" xfId="2" applyFont="1" applyFill="1" applyBorder="1" applyAlignment="1">
      <alignment horizontal="left" vertical="top"/>
    </xf>
    <xf numFmtId="0" fontId="14" fillId="0" borderId="9" xfId="2" quotePrefix="1" applyFont="1" applyFill="1" applyBorder="1" applyAlignment="1">
      <alignment horizontal="left" vertical="top"/>
    </xf>
    <xf numFmtId="0" fontId="13" fillId="0" borderId="9" xfId="2" applyFont="1" applyFill="1" applyBorder="1" applyAlignment="1">
      <alignment horizontal="left" vertical="top"/>
    </xf>
    <xf numFmtId="0" fontId="18" fillId="0" borderId="0" xfId="2" quotePrefix="1" applyFont="1" applyAlignment="1">
      <alignment horizontal="left" vertical="top"/>
    </xf>
    <xf numFmtId="0" fontId="30" fillId="9" borderId="9" xfId="2" applyFont="1" applyFill="1" applyBorder="1" applyAlignment="1">
      <alignment horizontal="center" vertical="center"/>
    </xf>
    <xf numFmtId="166" fontId="12" fillId="4" borderId="9" xfId="2" quotePrefix="1" applyNumberFormat="1" applyFont="1" applyFill="1" applyBorder="1" applyAlignment="1">
      <alignment horizontal="center" vertical="top" wrapText="1"/>
    </xf>
    <xf numFmtId="166" fontId="31" fillId="4" borderId="9" xfId="2" quotePrefix="1" applyNumberFormat="1" applyFont="1" applyFill="1" applyBorder="1" applyAlignment="1">
      <alignment horizontal="center" vertical="top" wrapText="1"/>
    </xf>
    <xf numFmtId="0" fontId="31" fillId="4" borderId="9" xfId="2" quotePrefix="1" applyFont="1" applyFill="1" applyBorder="1" applyAlignment="1">
      <alignment horizontal="center" vertical="top" wrapText="1"/>
    </xf>
    <xf numFmtId="166" fontId="15" fillId="4" borderId="9" xfId="2" quotePrefix="1" applyNumberFormat="1" applyFont="1" applyFill="1" applyBorder="1" applyAlignment="1">
      <alignment horizontal="center" vertical="top"/>
    </xf>
    <xf numFmtId="0" fontId="15" fillId="4" borderId="9" xfId="2" quotePrefix="1" applyFont="1" applyFill="1" applyBorder="1" applyAlignment="1">
      <alignment horizontal="center" vertical="top" wrapText="1"/>
    </xf>
    <xf numFmtId="0" fontId="15" fillId="4" borderId="9" xfId="2" quotePrefix="1" applyFont="1" applyFill="1" applyBorder="1" applyAlignment="1">
      <alignment horizontal="center" vertical="top"/>
    </xf>
    <xf numFmtId="0" fontId="20" fillId="0" borderId="0" xfId="0" applyFont="1" applyAlignment="1"/>
    <xf numFmtId="0" fontId="8" fillId="0" borderId="0" xfId="0" applyFont="1" applyAlignment="1">
      <alignment horizontal="center" vertical="top" wrapText="1"/>
    </xf>
    <xf numFmtId="0" fontId="7" fillId="0" borderId="0" xfId="0" applyFont="1" applyAlignment="1">
      <alignment vertical="top"/>
    </xf>
    <xf numFmtId="0" fontId="7" fillId="4" borderId="9" xfId="0" applyFont="1" applyFill="1" applyBorder="1" applyAlignment="1">
      <alignment horizontal="center" vertical="top"/>
    </xf>
    <xf numFmtId="0" fontId="14" fillId="6" borderId="9" xfId="0" quotePrefix="1" applyFont="1" applyFill="1" applyBorder="1" applyAlignment="1">
      <alignment horizontal="center" vertical="top" wrapText="1"/>
    </xf>
    <xf numFmtId="0" fontId="4" fillId="6" borderId="9" xfId="0" quotePrefix="1" applyFont="1" applyFill="1" applyBorder="1" applyAlignment="1">
      <alignment horizontal="center" vertical="top" wrapText="1"/>
    </xf>
    <xf numFmtId="0" fontId="10" fillId="0" borderId="9" xfId="0" applyFont="1" applyFill="1" applyBorder="1" applyAlignment="1">
      <alignment horizontal="left" vertical="top"/>
    </xf>
    <xf numFmtId="0" fontId="14" fillId="0" borderId="9" xfId="0" quotePrefix="1" applyFont="1" applyFill="1" applyBorder="1" applyAlignment="1">
      <alignment horizontal="center" vertical="top" wrapText="1"/>
    </xf>
    <xf numFmtId="0" fontId="4" fillId="0" borderId="9" xfId="0" quotePrefix="1" applyFont="1" applyFill="1" applyBorder="1" applyAlignment="1">
      <alignment horizontal="center" vertical="top" wrapText="1"/>
    </xf>
    <xf numFmtId="0" fontId="14" fillId="0" borderId="9" xfId="0" applyFont="1" applyBorder="1" applyAlignment="1">
      <alignment vertical="top"/>
    </xf>
    <xf numFmtId="0" fontId="14" fillId="0" borderId="9" xfId="0" applyFont="1" applyBorder="1" applyAlignment="1">
      <alignment horizontal="left" vertical="top"/>
    </xf>
    <xf numFmtId="0" fontId="14" fillId="0" borderId="9" xfId="0" quotePrefix="1" applyFont="1" applyBorder="1" applyAlignment="1">
      <alignment horizontal="left" vertical="top"/>
    </xf>
    <xf numFmtId="0" fontId="13" fillId="0" borderId="9" xfId="0" applyFont="1" applyBorder="1" applyAlignment="1">
      <alignment vertical="top"/>
    </xf>
    <xf numFmtId="0" fontId="18" fillId="0" borderId="0" xfId="0" applyFont="1" applyAlignment="1">
      <alignment vertical="top"/>
    </xf>
    <xf numFmtId="166" fontId="18" fillId="0" borderId="0" xfId="0" applyNumberFormat="1" applyFont="1" applyAlignment="1">
      <alignment horizontal="right" vertical="top" wrapText="1"/>
    </xf>
    <xf numFmtId="0" fontId="8" fillId="0" borderId="0" xfId="0" applyFont="1"/>
    <xf numFmtId="0" fontId="4" fillId="0" borderId="0" xfId="0" applyFont="1"/>
    <xf numFmtId="0" fontId="7" fillId="0" borderId="0" xfId="0" applyFont="1"/>
    <xf numFmtId="0" fontId="9" fillId="0" borderId="0" xfId="0" applyFont="1" applyAlignment="1"/>
    <xf numFmtId="0" fontId="9" fillId="0" borderId="0" xfId="2" quotePrefix="1" applyFont="1" applyBorder="1" applyAlignment="1">
      <alignment horizontal="left" vertical="top"/>
    </xf>
    <xf numFmtId="0" fontId="5" fillId="0" borderId="0" xfId="2" quotePrefix="1" applyFont="1" applyBorder="1" applyAlignment="1">
      <alignment horizontal="center" vertical="top"/>
    </xf>
    <xf numFmtId="0" fontId="6" fillId="0" borderId="0" xfId="2" quotePrefix="1" applyFont="1" applyBorder="1" applyAlignment="1">
      <alignment horizontal="center" vertical="top" wrapText="1"/>
    </xf>
    <xf numFmtId="0" fontId="4" fillId="2" borderId="0" xfId="2" quotePrefix="1" applyFont="1" applyFill="1" applyBorder="1" applyAlignment="1">
      <alignment horizontal="left" vertical="top"/>
    </xf>
    <xf numFmtId="0" fontId="7" fillId="2" borderId="0" xfId="2" applyFont="1" applyFill="1" applyBorder="1" applyAlignment="1">
      <alignment horizontal="center" vertical="top"/>
    </xf>
    <xf numFmtId="0" fontId="8" fillId="2" borderId="0" xfId="2" applyFont="1" applyFill="1" applyBorder="1" applyAlignment="1">
      <alignment horizontal="center" vertical="top" wrapText="1"/>
    </xf>
    <xf numFmtId="165" fontId="14" fillId="2" borderId="9" xfId="2" applyNumberFormat="1" applyFont="1" applyFill="1" applyBorder="1" applyAlignment="1">
      <alignment vertical="top"/>
    </xf>
    <xf numFmtId="166" fontId="14" fillId="2" borderId="9" xfId="1" applyNumberFormat="1" applyFont="1" applyFill="1" applyBorder="1" applyAlignment="1">
      <alignment vertical="top"/>
    </xf>
    <xf numFmtId="0" fontId="14" fillId="0" borderId="2" xfId="2" quotePrefix="1" applyFont="1" applyBorder="1" applyAlignment="1">
      <alignment horizontal="left" vertical="top"/>
    </xf>
    <xf numFmtId="0" fontId="14" fillId="0" borderId="0" xfId="2" quotePrefix="1" applyFont="1" applyBorder="1" applyAlignment="1">
      <alignment horizontal="left" vertical="top"/>
    </xf>
    <xf numFmtId="166" fontId="13" fillId="0" borderId="9" xfId="4" applyNumberFormat="1" applyFont="1" applyBorder="1" applyAlignment="1">
      <alignment vertical="top"/>
    </xf>
    <xf numFmtId="0" fontId="18" fillId="0" borderId="5" xfId="2" applyFont="1" applyBorder="1" applyAlignment="1">
      <alignment horizontal="center" vertical="top"/>
    </xf>
    <xf numFmtId="0" fontId="18" fillId="0" borderId="11" xfId="2" applyFont="1" applyBorder="1" applyAlignment="1">
      <alignment horizontal="center" vertical="top"/>
    </xf>
    <xf numFmtId="0" fontId="18" fillId="0" borderId="10" xfId="2" applyFont="1" applyBorder="1" applyAlignment="1">
      <alignment horizontal="center" vertical="top"/>
    </xf>
    <xf numFmtId="0" fontId="20" fillId="0" borderId="0" xfId="0" applyFont="1" applyFill="1" applyBorder="1" applyAlignment="1"/>
    <xf numFmtId="0" fontId="8" fillId="0" borderId="0" xfId="0" applyFont="1" applyFill="1" applyBorder="1" applyAlignment="1">
      <alignment horizontal="center" vertical="top" wrapText="1"/>
    </xf>
    <xf numFmtId="0" fontId="7" fillId="0" borderId="0" xfId="0" applyFont="1" applyFill="1" applyBorder="1" applyAlignment="1">
      <alignment vertical="top"/>
    </xf>
    <xf numFmtId="0" fontId="14" fillId="0" borderId="7" xfId="0" quotePrefix="1" applyFont="1" applyFill="1" applyBorder="1" applyAlignment="1">
      <alignment horizontal="center" vertical="top" wrapText="1"/>
    </xf>
    <xf numFmtId="10" fontId="23" fillId="0" borderId="7" xfId="4" applyNumberFormat="1" applyFont="1" applyFill="1" applyBorder="1"/>
    <xf numFmtId="0" fontId="0" fillId="0" borderId="0" xfId="0" applyFill="1" applyBorder="1"/>
    <xf numFmtId="0" fontId="13" fillId="6" borderId="9" xfId="0" quotePrefix="1" applyFont="1" applyFill="1" applyBorder="1" applyAlignment="1">
      <alignment horizontal="center" vertical="top" wrapText="1"/>
    </xf>
    <xf numFmtId="0" fontId="23" fillId="6" borderId="9" xfId="0" quotePrefix="1" applyFont="1" applyFill="1" applyBorder="1" applyAlignment="1">
      <alignment horizontal="center" vertical="top" wrapText="1"/>
    </xf>
    <xf numFmtId="0" fontId="15" fillId="6" borderId="9" xfId="0" quotePrefix="1" applyFont="1" applyFill="1" applyBorder="1" applyAlignment="1">
      <alignment horizontal="center" vertical="top" wrapText="1"/>
    </xf>
    <xf numFmtId="0" fontId="7" fillId="0" borderId="9" xfId="0" applyFont="1" applyFill="1" applyBorder="1" applyAlignment="1">
      <alignment vertical="top"/>
    </xf>
    <xf numFmtId="0" fontId="7" fillId="0" borderId="9" xfId="0" quotePrefix="1" applyFont="1" applyFill="1" applyBorder="1" applyAlignment="1">
      <alignment horizontal="left" vertical="top"/>
    </xf>
    <xf numFmtId="0" fontId="14" fillId="0" borderId="11" xfId="2" quotePrefix="1" applyFont="1" applyBorder="1" applyAlignment="1">
      <alignment horizontal="left" vertical="top"/>
    </xf>
    <xf numFmtId="3" fontId="18" fillId="0" borderId="0" xfId="2" quotePrefix="1" applyNumberFormat="1" applyFont="1" applyAlignment="1">
      <alignment horizontal="left" vertical="top"/>
    </xf>
    <xf numFmtId="4" fontId="18" fillId="0" borderId="0" xfId="2" applyNumberFormat="1" applyFont="1" applyAlignment="1">
      <alignment vertical="top"/>
    </xf>
    <xf numFmtId="4" fontId="14" fillId="2" borderId="9" xfId="2" applyNumberFormat="1" applyFont="1" applyFill="1" applyBorder="1" applyAlignment="1">
      <alignment vertical="top"/>
    </xf>
    <xf numFmtId="165" fontId="7" fillId="0" borderId="9" xfId="0" applyNumberFormat="1" applyFont="1" applyBorder="1" applyAlignment="1">
      <alignment horizontal="right" vertical="top"/>
    </xf>
    <xf numFmtId="4" fontId="18" fillId="0" borderId="0" xfId="0" applyNumberFormat="1" applyFont="1" applyAlignment="1">
      <alignment horizontal="right" vertical="top"/>
    </xf>
    <xf numFmtId="4" fontId="7" fillId="0" borderId="9" xfId="0" applyNumberFormat="1" applyFont="1" applyBorder="1" applyAlignment="1">
      <alignment horizontal="right" vertical="top"/>
    </xf>
    <xf numFmtId="169" fontId="7" fillId="0" borderId="9" xfId="0" applyNumberFormat="1" applyFont="1" applyBorder="1" applyAlignment="1">
      <alignment horizontal="right" vertical="top"/>
    </xf>
    <xf numFmtId="0" fontId="7" fillId="0" borderId="0" xfId="0" applyFont="1" applyAlignment="1">
      <alignment horizontal="right" vertical="top"/>
    </xf>
    <xf numFmtId="0" fontId="9" fillId="0" borderId="0" xfId="0" quotePrefix="1" applyFont="1" applyAlignment="1">
      <alignment horizontal="left" vertical="top"/>
    </xf>
    <xf numFmtId="0" fontId="0" fillId="0" borderId="9" xfId="0" applyBorder="1" applyAlignment="1">
      <alignment horizontal="center"/>
    </xf>
    <xf numFmtId="0" fontId="2" fillId="4" borderId="9" xfId="0" applyFont="1" applyFill="1" applyBorder="1" applyAlignment="1">
      <alignment horizontal="center" vertical="top" wrapText="1"/>
    </xf>
    <xf numFmtId="0" fontId="10" fillId="4" borderId="9" xfId="0" applyFont="1" applyFill="1" applyBorder="1" applyAlignment="1">
      <alignment horizontal="center" vertical="top" wrapText="1"/>
    </xf>
    <xf numFmtId="0" fontId="10" fillId="4" borderId="9" xfId="0" quotePrefix="1" applyFont="1" applyFill="1" applyBorder="1" applyAlignment="1">
      <alignment horizontal="center" vertical="top" wrapText="1"/>
    </xf>
    <xf numFmtId="0" fontId="18" fillId="0" borderId="0" xfId="0" applyFont="1" applyAlignment="1">
      <alignment horizontal="right" vertical="top"/>
    </xf>
    <xf numFmtId="0" fontId="32" fillId="3" borderId="0" xfId="0" applyFont="1" applyFill="1"/>
    <xf numFmtId="0" fontId="2" fillId="3" borderId="0" xfId="0" applyFont="1" applyFill="1"/>
    <xf numFmtId="0" fontId="29" fillId="0" borderId="1" xfId="0" applyFont="1" applyFill="1" applyBorder="1" applyAlignment="1">
      <alignment vertical="center"/>
    </xf>
    <xf numFmtId="0" fontId="29" fillId="11" borderId="12" xfId="0" applyFont="1" applyFill="1" applyBorder="1" applyAlignment="1">
      <alignment vertical="center"/>
    </xf>
    <xf numFmtId="0" fontId="28" fillId="0" borderId="12" xfId="0" applyFont="1" applyBorder="1" applyAlignment="1">
      <alignment horizontal="left" vertical="center"/>
    </xf>
    <xf numFmtId="0" fontId="28" fillId="11" borderId="12" xfId="0" applyFont="1" applyFill="1" applyBorder="1" applyAlignment="1">
      <alignment horizontal="left" vertical="center"/>
    </xf>
    <xf numFmtId="0" fontId="14" fillId="0" borderId="12" xfId="2" quotePrefix="1" applyFont="1" applyBorder="1" applyAlignment="1">
      <alignment horizontal="left" vertical="top"/>
    </xf>
    <xf numFmtId="0" fontId="29" fillId="11" borderId="1" xfId="0" applyFont="1" applyFill="1" applyBorder="1" applyAlignment="1">
      <alignment vertical="center"/>
    </xf>
    <xf numFmtId="0" fontId="14" fillId="0" borderId="12" xfId="2" applyFont="1" applyBorder="1" applyAlignment="1">
      <alignment vertical="top"/>
    </xf>
    <xf numFmtId="0" fontId="28" fillId="11" borderId="3" xfId="0" applyFont="1" applyFill="1" applyBorder="1" applyAlignment="1">
      <alignment horizontal="left" vertical="center"/>
    </xf>
    <xf numFmtId="0" fontId="29" fillId="0" borderId="6" xfId="0" quotePrefix="1" applyFont="1" applyBorder="1" applyAlignment="1">
      <alignment horizontal="left" vertical="center"/>
    </xf>
    <xf numFmtId="0" fontId="19" fillId="0" borderId="9" xfId="2" applyFont="1" applyBorder="1" applyAlignment="1">
      <alignment horizontal="center" vertical="top" wrapText="1"/>
    </xf>
    <xf numFmtId="0" fontId="13" fillId="0" borderId="0" xfId="2" quotePrefix="1" applyFont="1" applyAlignment="1">
      <alignment horizontal="left" vertical="top" wrapText="1"/>
    </xf>
    <xf numFmtId="0" fontId="29" fillId="0" borderId="6" xfId="0" applyFont="1" applyBorder="1" applyAlignment="1">
      <alignment vertical="center"/>
    </xf>
    <xf numFmtId="3" fontId="14" fillId="2" borderId="8" xfId="2" applyNumberFormat="1" applyFont="1" applyFill="1" applyBorder="1" applyAlignment="1">
      <alignment vertical="top"/>
    </xf>
    <xf numFmtId="0" fontId="4" fillId="3" borderId="9" xfId="2" applyFont="1" applyFill="1" applyBorder="1" applyAlignment="1">
      <alignment horizontal="center"/>
    </xf>
    <xf numFmtId="0" fontId="4" fillId="0" borderId="9" xfId="2" applyFont="1" applyBorder="1" applyAlignment="1">
      <alignment horizontal="center"/>
    </xf>
    <xf numFmtId="0" fontId="12" fillId="10" borderId="9" xfId="2" applyFont="1" applyFill="1" applyBorder="1" applyAlignment="1">
      <alignment horizontal="center" vertical="top"/>
    </xf>
    <xf numFmtId="0" fontId="12" fillId="6" borderId="9" xfId="2" applyFont="1" applyFill="1" applyBorder="1" applyAlignment="1">
      <alignment horizontal="center" vertical="top"/>
    </xf>
    <xf numFmtId="0" fontId="12" fillId="7" borderId="9" xfId="2" quotePrefix="1" applyFont="1" applyFill="1" applyBorder="1" applyAlignment="1">
      <alignment horizontal="center" vertical="top"/>
    </xf>
    <xf numFmtId="0" fontId="12" fillId="7" borderId="9" xfId="2" applyFont="1" applyFill="1" applyBorder="1" applyAlignment="1">
      <alignment horizontal="center" vertical="top"/>
    </xf>
    <xf numFmtId="0" fontId="19" fillId="5" borderId="9" xfId="2" quotePrefix="1" applyFont="1" applyFill="1" applyBorder="1" applyAlignment="1">
      <alignment horizontal="center" vertical="top"/>
    </xf>
    <xf numFmtId="0" fontId="19" fillId="5" borderId="9" xfId="2" applyFont="1" applyFill="1" applyBorder="1" applyAlignment="1">
      <alignment horizontal="center" vertical="top"/>
    </xf>
    <xf numFmtId="0" fontId="12" fillId="12" borderId="9" xfId="2" quotePrefix="1" applyFont="1" applyFill="1" applyBorder="1" applyAlignment="1">
      <alignment horizontal="center" vertical="top"/>
    </xf>
    <xf numFmtId="0" fontId="12" fillId="12" borderId="9" xfId="2" applyFont="1" applyFill="1" applyBorder="1" applyAlignment="1">
      <alignment horizontal="center" vertical="top"/>
    </xf>
    <xf numFmtId="0" fontId="12" fillId="13" borderId="8" xfId="2" quotePrefix="1" applyFont="1" applyFill="1" applyBorder="1" applyAlignment="1">
      <alignment horizontal="center" vertical="top"/>
    </xf>
    <xf numFmtId="0" fontId="12" fillId="13" borderId="9" xfId="2" quotePrefix="1" applyFont="1" applyFill="1" applyBorder="1" applyAlignment="1">
      <alignment horizontal="center" vertical="top"/>
    </xf>
    <xf numFmtId="0" fontId="12" fillId="13" borderId="9" xfId="2" applyFont="1" applyFill="1" applyBorder="1" applyAlignment="1">
      <alignment horizontal="center" vertical="top"/>
    </xf>
    <xf numFmtId="0" fontId="27" fillId="14" borderId="9" xfId="0" quotePrefix="1" applyFont="1" applyFill="1" applyBorder="1" applyAlignment="1">
      <alignment horizontal="center" vertical="top" wrapText="1"/>
    </xf>
    <xf numFmtId="0" fontId="27" fillId="14" borderId="9" xfId="0" applyFont="1" applyFill="1" applyBorder="1" applyAlignment="1">
      <alignment horizontal="center" vertical="top" wrapText="1"/>
    </xf>
    <xf numFmtId="3" fontId="7" fillId="0" borderId="11" xfId="0" applyNumberFormat="1" applyFont="1" applyBorder="1"/>
    <xf numFmtId="3" fontId="7" fillId="0" borderId="9" xfId="0" applyNumberFormat="1" applyFont="1" applyBorder="1"/>
    <xf numFmtId="0" fontId="34" fillId="0" borderId="0" xfId="0" applyFont="1" applyAlignment="1">
      <alignment vertical="top"/>
    </xf>
    <xf numFmtId="0" fontId="0" fillId="0" borderId="0" xfId="0" applyAlignment="1">
      <alignment vertical="top"/>
    </xf>
    <xf numFmtId="0" fontId="2" fillId="0" borderId="0" xfId="0" applyFont="1" applyAlignment="1">
      <alignment vertical="top"/>
    </xf>
    <xf numFmtId="0" fontId="2" fillId="0" borderId="0" xfId="0" applyFont="1" applyAlignment="1">
      <alignment horizontal="center" vertical="top"/>
    </xf>
    <xf numFmtId="0" fontId="10" fillId="0" borderId="9" xfId="0" applyFont="1" applyBorder="1" applyAlignment="1">
      <alignment horizontal="center" vertical="top" wrapText="1"/>
    </xf>
    <xf numFmtId="0" fontId="10" fillId="0" borderId="9" xfId="0" applyFont="1" applyBorder="1" applyAlignment="1">
      <alignment horizontal="center" vertical="top"/>
    </xf>
    <xf numFmtId="0" fontId="0" fillId="0" borderId="9" xfId="0" applyBorder="1" applyAlignment="1">
      <alignment vertical="top"/>
    </xf>
    <xf numFmtId="0" fontId="7" fillId="0" borderId="9" xfId="0" applyFont="1" applyBorder="1" applyAlignment="1">
      <alignment vertical="top"/>
    </xf>
    <xf numFmtId="9" fontId="7" fillId="0" borderId="9" xfId="4" applyFont="1" applyBorder="1" applyAlignment="1">
      <alignment vertical="top"/>
    </xf>
    <xf numFmtId="0" fontId="10" fillId="0" borderId="6" xfId="0" applyFont="1" applyBorder="1" applyAlignment="1">
      <alignment vertical="top"/>
    </xf>
    <xf numFmtId="0" fontId="34" fillId="0" borderId="0" xfId="0" quotePrefix="1" applyFont="1" applyAlignment="1">
      <alignment horizontal="left" vertical="top"/>
    </xf>
    <xf numFmtId="0" fontId="0" fillId="0" borderId="0" xfId="0" applyFont="1" applyAlignment="1">
      <alignment vertical="top"/>
    </xf>
    <xf numFmtId="0" fontId="36" fillId="0" borderId="0" xfId="0" applyFont="1" applyAlignment="1">
      <alignment vertical="top"/>
    </xf>
    <xf numFmtId="0" fontId="37" fillId="0" borderId="0" xfId="0" applyFont="1" applyAlignment="1">
      <alignment vertical="top"/>
    </xf>
    <xf numFmtId="0" fontId="37" fillId="0" borderId="0" xfId="0" quotePrefix="1" applyFont="1" applyAlignment="1">
      <alignment horizontal="left" vertical="top"/>
    </xf>
    <xf numFmtId="0" fontId="39" fillId="0" borderId="0" xfId="6" applyFont="1" applyAlignment="1">
      <alignment horizontal="left" vertical="top"/>
    </xf>
    <xf numFmtId="0" fontId="33" fillId="0" borderId="0" xfId="0" applyFont="1" applyAlignment="1">
      <alignment vertical="top"/>
    </xf>
    <xf numFmtId="0" fontId="40" fillId="0" borderId="0" xfId="0" applyFont="1" applyAlignment="1">
      <alignment horizontal="center" vertical="top"/>
    </xf>
    <xf numFmtId="0" fontId="40" fillId="0" borderId="0" xfId="0" quotePrefix="1" applyFont="1" applyAlignment="1">
      <alignment horizontal="center" vertical="top"/>
    </xf>
    <xf numFmtId="0" fontId="2" fillId="0" borderId="0" xfId="0" quotePrefix="1" applyFont="1" applyAlignment="1">
      <alignment horizontal="center" vertical="top"/>
    </xf>
    <xf numFmtId="0" fontId="36" fillId="0" borderId="0" xfId="0" quotePrefix="1" applyFont="1" applyAlignment="1">
      <alignment horizontal="center" vertical="top"/>
    </xf>
    <xf numFmtId="1" fontId="14" fillId="17" borderId="9" xfId="0" applyNumberFormat="1" applyFont="1" applyFill="1" applyBorder="1" applyAlignment="1">
      <alignment horizontal="center" vertical="center"/>
    </xf>
    <xf numFmtId="167" fontId="41" fillId="17" borderId="9" xfId="0" applyNumberFormat="1" applyFont="1" applyFill="1" applyBorder="1" applyAlignment="1">
      <alignment horizontal="left" vertical="center"/>
    </xf>
    <xf numFmtId="167" fontId="14" fillId="17" borderId="9" xfId="0" applyNumberFormat="1" applyFont="1" applyFill="1" applyBorder="1" applyAlignment="1">
      <alignment horizontal="center" vertical="center"/>
    </xf>
    <xf numFmtId="167" fontId="4" fillId="17" borderId="9" xfId="0" applyNumberFormat="1" applyFont="1" applyFill="1" applyBorder="1" applyAlignment="1">
      <alignment horizontal="center" vertical="center"/>
    </xf>
    <xf numFmtId="167" fontId="18" fillId="17" borderId="13" xfId="0" applyNumberFormat="1" applyFont="1" applyFill="1" applyBorder="1" applyAlignment="1">
      <alignment horizontal="center" vertical="center"/>
    </xf>
    <xf numFmtId="0" fontId="33" fillId="0" borderId="0" xfId="0" quotePrefix="1" applyFont="1" applyAlignment="1">
      <alignment horizontal="left" vertical="top" wrapText="1"/>
    </xf>
    <xf numFmtId="0" fontId="34" fillId="0" borderId="0" xfId="0" applyFont="1"/>
    <xf numFmtId="0" fontId="37" fillId="0" borderId="0" xfId="0" applyFont="1"/>
    <xf numFmtId="0" fontId="39" fillId="0" borderId="0" xfId="6" applyFont="1"/>
    <xf numFmtId="0" fontId="2" fillId="0" borderId="0" xfId="0" applyFont="1" applyAlignment="1">
      <alignment horizontal="center"/>
    </xf>
    <xf numFmtId="0" fontId="2" fillId="0" borderId="0" xfId="0" quotePrefix="1" applyFont="1" applyAlignment="1">
      <alignment horizontal="center"/>
    </xf>
    <xf numFmtId="0" fontId="0" fillId="0" borderId="0" xfId="0" quotePrefix="1" applyAlignment="1">
      <alignment horizontal="left"/>
    </xf>
    <xf numFmtId="0" fontId="43" fillId="0" borderId="0" xfId="0" applyFont="1" applyAlignment="1">
      <alignment vertical="top"/>
    </xf>
    <xf numFmtId="0" fontId="44" fillId="0" borderId="0" xfId="0" applyFont="1" applyAlignment="1">
      <alignment vertical="top"/>
    </xf>
    <xf numFmtId="0" fontId="2" fillId="4" borderId="9" xfId="0" quotePrefix="1" applyFont="1" applyFill="1" applyBorder="1" applyAlignment="1">
      <alignment horizontal="center" vertical="top" wrapText="1"/>
    </xf>
    <xf numFmtId="2" fontId="0" fillId="0" borderId="9" xfId="0" applyNumberFormat="1" applyFont="1" applyBorder="1"/>
    <xf numFmtId="0" fontId="0" fillId="0" borderId="9" xfId="0" applyFont="1" applyBorder="1"/>
    <xf numFmtId="165" fontId="0" fillId="0" borderId="9" xfId="0" applyNumberFormat="1" applyFont="1" applyBorder="1" applyAlignment="1">
      <alignment horizontal="right" vertical="top"/>
    </xf>
    <xf numFmtId="169" fontId="0" fillId="0" borderId="9" xfId="0" applyNumberFormat="1" applyFont="1" applyBorder="1" applyAlignment="1">
      <alignment horizontal="right" vertical="top"/>
    </xf>
    <xf numFmtId="169" fontId="0" fillId="0" borderId="9" xfId="0" applyNumberFormat="1" applyFont="1" applyBorder="1"/>
    <xf numFmtId="165" fontId="0" fillId="0" borderId="9" xfId="0" applyNumberFormat="1" applyFont="1" applyBorder="1"/>
    <xf numFmtId="0" fontId="33" fillId="0" borderId="0" xfId="0" applyFont="1"/>
    <xf numFmtId="0" fontId="4" fillId="0" borderId="0" xfId="2" quotePrefix="1" applyFont="1" applyBorder="1" applyAlignment="1">
      <alignment horizontal="center" vertical="top"/>
    </xf>
    <xf numFmtId="0" fontId="4" fillId="0" borderId="0" xfId="2" applyFont="1" applyBorder="1" applyAlignment="1">
      <alignment horizontal="center" vertical="top"/>
    </xf>
    <xf numFmtId="0" fontId="22" fillId="4" borderId="9" xfId="2" quotePrefix="1" applyFont="1" applyFill="1" applyBorder="1" applyAlignment="1">
      <alignment horizontal="center" vertical="top" wrapText="1"/>
    </xf>
    <xf numFmtId="0" fontId="18" fillId="0" borderId="0" xfId="0" quotePrefix="1" applyFont="1" applyAlignment="1">
      <alignment horizontal="center" vertical="top" wrapText="1"/>
    </xf>
    <xf numFmtId="0" fontId="45" fillId="0" borderId="0" xfId="0" applyFont="1" applyAlignment="1">
      <alignment vertical="top"/>
    </xf>
    <xf numFmtId="0" fontId="45" fillId="0" borderId="0" xfId="0" applyFont="1" applyAlignment="1">
      <alignment horizontal="left" vertical="top"/>
    </xf>
    <xf numFmtId="10" fontId="23" fillId="0" borderId="2" xfId="4" applyNumberFormat="1" applyFont="1" applyFill="1" applyBorder="1"/>
    <xf numFmtId="0" fontId="23" fillId="0" borderId="12" xfId="0" quotePrefix="1" applyFont="1" applyFill="1" applyBorder="1" applyAlignment="1">
      <alignment horizontal="center" vertical="top" wrapText="1"/>
    </xf>
    <xf numFmtId="0" fontId="4" fillId="0" borderId="12" xfId="0" quotePrefix="1" applyFont="1" applyFill="1" applyBorder="1" applyAlignment="1">
      <alignment horizontal="center" vertical="top" wrapText="1"/>
    </xf>
    <xf numFmtId="0" fontId="4" fillId="0" borderId="12" xfId="0" applyFont="1" applyFill="1" applyBorder="1"/>
    <xf numFmtId="10" fontId="4" fillId="0" borderId="12" xfId="4" applyNumberFormat="1" applyFont="1" applyFill="1" applyBorder="1"/>
    <xf numFmtId="10" fontId="23" fillId="0" borderId="12" xfId="0" applyNumberFormat="1" applyFont="1" applyFill="1" applyBorder="1"/>
    <xf numFmtId="0" fontId="18" fillId="0" borderId="0" xfId="0" applyFont="1" applyFill="1" applyBorder="1" applyAlignment="1">
      <alignment vertical="top"/>
    </xf>
    <xf numFmtId="10" fontId="23" fillId="0" borderId="9" xfId="1" applyNumberFormat="1" applyFont="1" applyBorder="1"/>
    <xf numFmtId="0" fontId="10" fillId="7" borderId="6" xfId="2" quotePrefix="1" applyFont="1" applyFill="1" applyBorder="1" applyAlignment="1">
      <alignment horizontal="center" vertical="top" wrapText="1"/>
    </xf>
    <xf numFmtId="0" fontId="10" fillId="7" borderId="7" xfId="2" quotePrefix="1" applyFont="1" applyFill="1" applyBorder="1" applyAlignment="1">
      <alignment horizontal="center" vertical="top" wrapText="1"/>
    </xf>
    <xf numFmtId="0" fontId="10" fillId="7" borderId="8" xfId="2" quotePrefix="1" applyFont="1" applyFill="1" applyBorder="1" applyAlignment="1">
      <alignment horizontal="center" vertical="top" wrapText="1"/>
    </xf>
    <xf numFmtId="0" fontId="10" fillId="12" borderId="6" xfId="2" quotePrefix="1" applyFont="1" applyFill="1" applyBorder="1" applyAlignment="1">
      <alignment horizontal="center" vertical="top" wrapText="1"/>
    </xf>
    <xf numFmtId="0" fontId="10" fillId="12" borderId="7" xfId="2" applyFont="1" applyFill="1" applyBorder="1" applyAlignment="1">
      <alignment horizontal="center" vertical="top" wrapText="1"/>
    </xf>
    <xf numFmtId="0" fontId="10" fillId="12" borderId="8" xfId="2" applyFont="1" applyFill="1" applyBorder="1" applyAlignment="1">
      <alignment horizontal="center" vertical="top" wrapText="1"/>
    </xf>
    <xf numFmtId="0" fontId="10" fillId="13" borderId="8" xfId="0" applyFont="1" applyFill="1" applyBorder="1" applyAlignment="1">
      <alignment horizontal="center" vertical="center"/>
    </xf>
    <xf numFmtId="0" fontId="10" fillId="13" borderId="9" xfId="0" applyFont="1" applyFill="1" applyBorder="1" applyAlignment="1">
      <alignment horizontal="center" vertical="center"/>
    </xf>
    <xf numFmtId="0" fontId="10" fillId="14" borderId="9" xfId="0" applyFont="1" applyFill="1" applyBorder="1" applyAlignment="1">
      <alignment horizontal="center" vertical="center"/>
    </xf>
    <xf numFmtId="0" fontId="10" fillId="10" borderId="6" xfId="2" quotePrefix="1" applyFont="1" applyFill="1" applyBorder="1" applyAlignment="1">
      <alignment horizontal="center" vertical="top"/>
    </xf>
    <xf numFmtId="0" fontId="10" fillId="10" borderId="7" xfId="2" applyFont="1" applyFill="1" applyBorder="1" applyAlignment="1">
      <alignment horizontal="center" vertical="top"/>
    </xf>
    <xf numFmtId="0" fontId="10" fillId="10" borderId="8" xfId="2" applyFont="1" applyFill="1" applyBorder="1" applyAlignment="1">
      <alignment horizontal="center" vertical="top"/>
    </xf>
    <xf numFmtId="0" fontId="11" fillId="5" borderId="9" xfId="2" quotePrefix="1" applyFont="1" applyFill="1" applyBorder="1" applyAlignment="1">
      <alignment horizontal="center" vertical="top" wrapText="1"/>
    </xf>
    <xf numFmtId="0" fontId="10" fillId="4" borderId="5" xfId="2" applyFont="1" applyFill="1" applyBorder="1" applyAlignment="1">
      <alignment horizontal="center" vertical="top"/>
    </xf>
    <xf numFmtId="0" fontId="10" fillId="4" borderId="10" xfId="2" applyFont="1" applyFill="1" applyBorder="1" applyAlignment="1">
      <alignment horizontal="center" vertical="top"/>
    </xf>
    <xf numFmtId="0" fontId="18" fillId="4" borderId="5" xfId="2" quotePrefix="1" applyFont="1" applyFill="1" applyBorder="1" applyAlignment="1">
      <alignment horizontal="center" vertical="top" wrapText="1"/>
    </xf>
    <xf numFmtId="0" fontId="18" fillId="4" borderId="10" xfId="2" quotePrefix="1" applyFont="1" applyFill="1" applyBorder="1" applyAlignment="1">
      <alignment horizontal="center" vertical="top" wrapText="1"/>
    </xf>
    <xf numFmtId="0" fontId="11" fillId="4" borderId="5" xfId="2" quotePrefix="1" applyFont="1" applyFill="1" applyBorder="1" applyAlignment="1">
      <alignment horizontal="center" vertical="top" wrapText="1"/>
    </xf>
    <xf numFmtId="0" fontId="11" fillId="4" borderId="10" xfId="2" applyFont="1" applyFill="1" applyBorder="1" applyAlignment="1">
      <alignment horizontal="center" vertical="top" wrapText="1"/>
    </xf>
    <xf numFmtId="0" fontId="10" fillId="6" borderId="6" xfId="2" quotePrefix="1" applyFont="1" applyFill="1" applyBorder="1" applyAlignment="1">
      <alignment horizontal="center" vertical="top" wrapText="1"/>
    </xf>
    <xf numFmtId="0" fontId="10" fillId="6" borderId="7" xfId="2" quotePrefix="1" applyFont="1" applyFill="1" applyBorder="1" applyAlignment="1">
      <alignment horizontal="center" vertical="top" wrapText="1"/>
    </xf>
    <xf numFmtId="0" fontId="10" fillId="6" borderId="8" xfId="2" quotePrefix="1" applyFont="1" applyFill="1" applyBorder="1" applyAlignment="1">
      <alignment horizontal="center" vertical="top" wrapText="1"/>
    </xf>
    <xf numFmtId="0" fontId="4" fillId="0" borderId="0" xfId="2" quotePrefix="1" applyFont="1" applyBorder="1" applyAlignment="1">
      <alignment horizontal="center" vertical="top"/>
    </xf>
    <xf numFmtId="0" fontId="4" fillId="0" borderId="0" xfId="2" applyFont="1" applyBorder="1" applyAlignment="1">
      <alignment horizontal="center" vertical="top"/>
    </xf>
    <xf numFmtId="0" fontId="4" fillId="0" borderId="4" xfId="2" applyFont="1" applyBorder="1" applyAlignment="1">
      <alignment horizontal="center" vertical="top"/>
    </xf>
    <xf numFmtId="0" fontId="4" fillId="0" borderId="4" xfId="2" quotePrefix="1" applyFont="1" applyBorder="1" applyAlignment="1">
      <alignment horizontal="center" vertical="top"/>
    </xf>
    <xf numFmtId="0" fontId="22" fillId="4" borderId="9" xfId="2" quotePrefix="1" applyFont="1" applyFill="1" applyBorder="1" applyAlignment="1">
      <alignment horizontal="center" vertical="top" wrapText="1"/>
    </xf>
    <xf numFmtId="0" fontId="22" fillId="4" borderId="9" xfId="2" applyFont="1" applyFill="1" applyBorder="1" applyAlignment="1">
      <alignment horizontal="center" vertical="top" wrapText="1"/>
    </xf>
    <xf numFmtId="0" fontId="31" fillId="4" borderId="9" xfId="2" applyFont="1" applyFill="1" applyBorder="1" applyAlignment="1">
      <alignment horizontal="center" vertical="top" wrapText="1"/>
    </xf>
    <xf numFmtId="0" fontId="18" fillId="0" borderId="0" xfId="0" quotePrefix="1" applyFont="1" applyAlignment="1">
      <alignment horizontal="center" vertical="top" wrapText="1"/>
    </xf>
    <xf numFmtId="0" fontId="18" fillId="0" borderId="4" xfId="0" quotePrefix="1" applyFont="1" applyBorder="1" applyAlignment="1">
      <alignment horizontal="center" vertical="top" wrapText="1"/>
    </xf>
    <xf numFmtId="0" fontId="35" fillId="15" borderId="6" xfId="0" applyFont="1" applyFill="1" applyBorder="1" applyAlignment="1">
      <alignment horizontal="center" vertical="top"/>
    </xf>
    <xf numFmtId="0" fontId="35" fillId="15" borderId="7" xfId="0" applyFont="1" applyFill="1" applyBorder="1" applyAlignment="1">
      <alignment horizontal="center" vertical="top"/>
    </xf>
    <xf numFmtId="0" fontId="35" fillId="15" borderId="8" xfId="0" applyFont="1" applyFill="1" applyBorder="1" applyAlignment="1">
      <alignment horizontal="center" vertical="top"/>
    </xf>
    <xf numFmtId="0" fontId="10" fillId="16" borderId="9" xfId="0" applyFont="1" applyFill="1" applyBorder="1" applyAlignment="1">
      <alignment horizontal="center" vertical="top"/>
    </xf>
    <xf numFmtId="0" fontId="33" fillId="0" borderId="0" xfId="0" quotePrefix="1" applyFont="1" applyAlignment="1">
      <alignment horizontal="left" vertical="top" wrapText="1"/>
    </xf>
    <xf numFmtId="0" fontId="2" fillId="0" borderId="0" xfId="0" applyFont="1" applyAlignment="1">
      <alignment horizontal="center" vertical="top"/>
    </xf>
    <xf numFmtId="0" fontId="2" fillId="0" borderId="0" xfId="0" quotePrefix="1" applyFont="1" applyAlignment="1">
      <alignment horizontal="center" vertical="top"/>
    </xf>
    <xf numFmtId="15" fontId="45" fillId="0" borderId="0" xfId="0" applyNumberFormat="1" applyFont="1" applyAlignment="1">
      <alignment horizontal="left" vertical="top"/>
    </xf>
    <xf numFmtId="0" fontId="34" fillId="0" borderId="0" xfId="0" quotePrefix="1" applyFont="1" applyFill="1" applyAlignment="1">
      <alignment horizontal="left" vertical="top"/>
    </xf>
    <xf numFmtId="0" fontId="34" fillId="0" borderId="0" xfId="0" applyFont="1" applyFill="1" applyAlignment="1">
      <alignment vertical="top"/>
    </xf>
    <xf numFmtId="0" fontId="0" fillId="0" borderId="0" xfId="0" applyFill="1" applyAlignment="1">
      <alignment vertical="top"/>
    </xf>
    <xf numFmtId="0" fontId="37" fillId="0" borderId="0" xfId="0" applyFont="1" applyFill="1" applyAlignment="1">
      <alignment vertical="top"/>
    </xf>
    <xf numFmtId="49" fontId="37" fillId="0" borderId="0" xfId="0" applyNumberFormat="1" applyFont="1" applyFill="1" applyAlignment="1">
      <alignment vertical="top"/>
    </xf>
    <xf numFmtId="0" fontId="37" fillId="0" borderId="0" xfId="0" quotePrefix="1" applyFont="1" applyFill="1" applyAlignment="1">
      <alignment horizontal="left" vertical="top"/>
    </xf>
    <xf numFmtId="0" fontId="36" fillId="0" borderId="0" xfId="0" quotePrefix="1" applyFont="1" applyFill="1" applyAlignment="1">
      <alignment horizontal="left" vertical="top"/>
    </xf>
    <xf numFmtId="0" fontId="47" fillId="0" borderId="0" xfId="0" quotePrefix="1" applyFont="1" applyFill="1" applyAlignment="1">
      <alignment horizontal="left" vertical="top"/>
    </xf>
    <xf numFmtId="0" fontId="36" fillId="0" borderId="0" xfId="0" applyFont="1" applyFill="1" applyAlignment="1">
      <alignment vertical="top"/>
    </xf>
    <xf numFmtId="49" fontId="36" fillId="0" borderId="0" xfId="0" applyNumberFormat="1" applyFont="1" applyFill="1" applyAlignment="1">
      <alignment vertical="top"/>
    </xf>
    <xf numFmtId="0" fontId="36" fillId="0" borderId="0" xfId="0" applyFont="1" applyFill="1" applyAlignment="1">
      <alignment horizontal="right" vertical="top"/>
    </xf>
    <xf numFmtId="0" fontId="18" fillId="0" borderId="0" xfId="0" applyFont="1" applyAlignment="1">
      <alignment vertical="top" wrapText="1"/>
    </xf>
    <xf numFmtId="0" fontId="18" fillId="0" borderId="0" xfId="0" quotePrefix="1" applyFont="1" applyAlignment="1">
      <alignment horizontal="left" vertical="top"/>
    </xf>
    <xf numFmtId="0" fontId="47" fillId="0" borderId="0" xfId="0" applyFont="1" applyFill="1" applyAlignment="1">
      <alignment vertical="top"/>
    </xf>
    <xf numFmtId="0" fontId="48" fillId="4" borderId="1" xfId="0" applyFont="1" applyFill="1" applyBorder="1" applyAlignment="1">
      <alignment horizontal="center" vertical="top"/>
    </xf>
    <xf numFmtId="0" fontId="48" fillId="4" borderId="14" xfId="0" applyFont="1" applyFill="1" applyBorder="1" applyAlignment="1">
      <alignment horizontal="center" vertical="top"/>
    </xf>
    <xf numFmtId="0" fontId="48" fillId="4" borderId="2" xfId="0" applyFont="1" applyFill="1" applyBorder="1" applyAlignment="1">
      <alignment horizontal="center" vertical="top"/>
    </xf>
    <xf numFmtId="0" fontId="48" fillId="4" borderId="6" xfId="0" quotePrefix="1" applyFont="1" applyFill="1" applyBorder="1" applyAlignment="1">
      <alignment horizontal="center" vertical="top"/>
    </xf>
    <xf numFmtId="0" fontId="48" fillId="4" borderId="7" xfId="0" applyFont="1" applyFill="1" applyBorder="1" applyAlignment="1">
      <alignment horizontal="center" vertical="top"/>
    </xf>
    <xf numFmtId="0" fontId="48" fillId="4" borderId="8" xfId="0" applyFont="1" applyFill="1" applyBorder="1" applyAlignment="1">
      <alignment horizontal="center" vertical="top"/>
    </xf>
    <xf numFmtId="0" fontId="49" fillId="4" borderId="6" xfId="0" quotePrefix="1" applyFont="1" applyFill="1" applyBorder="1" applyAlignment="1">
      <alignment horizontal="center" vertical="top"/>
    </xf>
    <xf numFmtId="0" fontId="49" fillId="4" borderId="7" xfId="0" applyFont="1" applyFill="1" applyBorder="1" applyAlignment="1">
      <alignment horizontal="center" vertical="top"/>
    </xf>
    <xf numFmtId="0" fontId="49" fillId="4" borderId="8" xfId="0" applyFont="1" applyFill="1" applyBorder="1" applyAlignment="1">
      <alignment horizontal="center" vertical="top"/>
    </xf>
    <xf numFmtId="0" fontId="50" fillId="0" borderId="0" xfId="0" applyFont="1" applyFill="1" applyAlignment="1">
      <alignment vertical="top"/>
    </xf>
    <xf numFmtId="0" fontId="2" fillId="4" borderId="12" xfId="0" applyFont="1" applyFill="1" applyBorder="1" applyAlignment="1">
      <alignment horizontal="center" vertical="top"/>
    </xf>
    <xf numFmtId="0" fontId="2" fillId="4" borderId="15" xfId="0" applyFont="1" applyFill="1" applyBorder="1" applyAlignment="1">
      <alignment horizontal="center" vertical="top"/>
    </xf>
    <xf numFmtId="0" fontId="2" fillId="4" borderId="0" xfId="0" applyFont="1" applyFill="1" applyBorder="1" applyAlignment="1">
      <alignment horizontal="center" vertical="top"/>
    </xf>
    <xf numFmtId="0" fontId="51" fillId="4" borderId="6" xfId="9" applyFill="1" applyBorder="1" applyAlignment="1">
      <alignment horizontal="center" vertical="top"/>
    </xf>
    <xf numFmtId="0" fontId="51" fillId="4" borderId="7" xfId="9" applyFill="1" applyBorder="1" applyAlignment="1">
      <alignment horizontal="center" vertical="top"/>
    </xf>
    <xf numFmtId="0" fontId="51" fillId="4" borderId="8" xfId="9" applyFill="1" applyBorder="1" applyAlignment="1">
      <alignment horizontal="center" vertical="top"/>
    </xf>
    <xf numFmtId="0" fontId="52" fillId="4" borderId="6" xfId="0" applyFont="1" applyFill="1" applyBorder="1" applyAlignment="1">
      <alignment horizontal="center"/>
    </xf>
    <xf numFmtId="0" fontId="52" fillId="4" borderId="7" xfId="0" applyFont="1" applyFill="1" applyBorder="1" applyAlignment="1">
      <alignment horizontal="center"/>
    </xf>
    <xf numFmtId="0" fontId="52" fillId="4" borderId="8" xfId="0" applyFont="1" applyFill="1" applyBorder="1" applyAlignment="1">
      <alignment horizontal="center"/>
    </xf>
    <xf numFmtId="0" fontId="13" fillId="4" borderId="3" xfId="0" quotePrefix="1" applyNumberFormat="1" applyFont="1" applyFill="1" applyBorder="1" applyAlignment="1">
      <alignment horizontal="center" vertical="top"/>
    </xf>
    <xf numFmtId="0" fontId="13" fillId="4" borderId="16" xfId="0" quotePrefix="1" applyNumberFormat="1" applyFont="1" applyFill="1" applyBorder="1" applyAlignment="1">
      <alignment horizontal="center" vertical="top"/>
    </xf>
    <xf numFmtId="0" fontId="13" fillId="4" borderId="16" xfId="0" quotePrefix="1" applyNumberFormat="1" applyFont="1" applyFill="1" applyBorder="1" applyAlignment="1">
      <alignment horizontal="center" vertical="top"/>
    </xf>
    <xf numFmtId="0" fontId="13" fillId="4" borderId="9" xfId="0" quotePrefix="1" applyNumberFormat="1" applyFont="1" applyFill="1" applyBorder="1" applyAlignment="1">
      <alignment horizontal="center" vertical="top"/>
    </xf>
    <xf numFmtId="0" fontId="11" fillId="4" borderId="9" xfId="0" quotePrefix="1" applyNumberFormat="1" applyFont="1" applyFill="1" applyBorder="1" applyAlignment="1">
      <alignment horizontal="center" vertical="top"/>
    </xf>
    <xf numFmtId="0" fontId="0" fillId="0" borderId="0" xfId="0" applyFill="1" applyAlignment="1">
      <alignment horizontal="center" vertical="top"/>
    </xf>
    <xf numFmtId="3" fontId="14" fillId="0" borderId="6" xfId="0" applyNumberFormat="1" applyFont="1" applyFill="1" applyBorder="1" applyAlignment="1">
      <alignment horizontal="left" vertical="top"/>
    </xf>
    <xf numFmtId="3" fontId="14" fillId="0" borderId="8" xfId="0" applyNumberFormat="1" applyFont="1" applyFill="1" applyBorder="1" applyAlignment="1">
      <alignment horizontal="left" vertical="top"/>
    </xf>
    <xf numFmtId="3" fontId="14" fillId="0" borderId="9" xfId="0" quotePrefix="1" applyNumberFormat="1" applyFont="1" applyFill="1" applyBorder="1" applyAlignment="1">
      <alignment horizontal="right" vertical="top"/>
    </xf>
    <xf numFmtId="165" fontId="8" fillId="2" borderId="9" xfId="0" quotePrefix="1" applyNumberFormat="1" applyFont="1" applyFill="1" applyBorder="1" applyAlignment="1">
      <alignment horizontal="right" vertical="top"/>
    </xf>
    <xf numFmtId="3" fontId="14" fillId="0" borderId="6" xfId="0" quotePrefix="1" applyNumberFormat="1" applyFont="1" applyFill="1" applyBorder="1" applyAlignment="1">
      <alignment horizontal="left" vertical="top"/>
    </xf>
    <xf numFmtId="3" fontId="13" fillId="0" borderId="6" xfId="0" quotePrefix="1" applyNumberFormat="1" applyFont="1" applyFill="1" applyBorder="1" applyAlignment="1">
      <alignment horizontal="left" vertical="top"/>
    </xf>
    <xf numFmtId="3" fontId="13" fillId="0" borderId="8" xfId="0" applyNumberFormat="1" applyFont="1" applyFill="1" applyBorder="1" applyAlignment="1">
      <alignment horizontal="left" vertical="top"/>
    </xf>
    <xf numFmtId="3" fontId="13" fillId="0" borderId="8" xfId="0" applyNumberFormat="1" applyFont="1" applyFill="1" applyBorder="1" applyAlignment="1">
      <alignment horizontal="left" vertical="top"/>
    </xf>
    <xf numFmtId="3" fontId="13" fillId="0" borderId="9" xfId="0" quotePrefix="1" applyNumberFormat="1" applyFont="1" applyFill="1" applyBorder="1" applyAlignment="1">
      <alignment horizontal="right" vertical="top"/>
    </xf>
    <xf numFmtId="165" fontId="11" fillId="2" borderId="9" xfId="0" quotePrefix="1" applyNumberFormat="1" applyFont="1" applyFill="1" applyBorder="1" applyAlignment="1">
      <alignment horizontal="right" vertical="top"/>
    </xf>
    <xf numFmtId="0" fontId="2" fillId="0" borderId="0" xfId="0" applyFont="1" applyFill="1" applyAlignment="1">
      <alignment vertical="top"/>
    </xf>
    <xf numFmtId="3" fontId="19" fillId="0" borderId="1" xfId="0" quotePrefix="1" applyNumberFormat="1" applyFont="1" applyFill="1" applyBorder="1" applyAlignment="1">
      <alignment horizontal="left" vertical="top"/>
    </xf>
    <xf numFmtId="3" fontId="19" fillId="0" borderId="14" xfId="0" quotePrefix="1" applyNumberFormat="1" applyFont="1" applyFill="1" applyBorder="1" applyAlignment="1">
      <alignment horizontal="left" vertical="top"/>
    </xf>
    <xf numFmtId="3" fontId="19" fillId="0" borderId="14" xfId="0" quotePrefix="1" applyNumberFormat="1" applyFont="1" applyFill="1" applyBorder="1" applyAlignment="1">
      <alignment horizontal="left" vertical="top"/>
    </xf>
    <xf numFmtId="3" fontId="19" fillId="0" borderId="5" xfId="0" applyNumberFormat="1" applyFont="1" applyFill="1" applyBorder="1" applyAlignment="1">
      <alignment horizontal="right" vertical="top"/>
    </xf>
    <xf numFmtId="3" fontId="19" fillId="2" borderId="5" xfId="0" applyNumberFormat="1" applyFont="1" applyFill="1" applyBorder="1" applyAlignment="1">
      <alignment horizontal="right" vertical="top"/>
    </xf>
    <xf numFmtId="0" fontId="53" fillId="0" borderId="0" xfId="0" applyFont="1" applyFill="1" applyBorder="1" applyAlignment="1">
      <alignment vertical="top"/>
    </xf>
    <xf numFmtId="3" fontId="19" fillId="0" borderId="3" xfId="0" quotePrefix="1" applyNumberFormat="1" applyFont="1" applyFill="1" applyBorder="1" applyAlignment="1">
      <alignment horizontal="left" vertical="top"/>
    </xf>
    <xf numFmtId="3" fontId="19" fillId="0" borderId="16" xfId="0" quotePrefix="1" applyNumberFormat="1" applyFont="1" applyFill="1" applyBorder="1" applyAlignment="1">
      <alignment horizontal="left" vertical="top"/>
    </xf>
    <xf numFmtId="3" fontId="19" fillId="0" borderId="16" xfId="0" quotePrefix="1" applyNumberFormat="1" applyFont="1" applyFill="1" applyBorder="1" applyAlignment="1">
      <alignment horizontal="left" vertical="top"/>
    </xf>
    <xf numFmtId="3" fontId="19" fillId="0" borderId="10" xfId="0" applyNumberFormat="1" applyFont="1" applyFill="1" applyBorder="1" applyAlignment="1">
      <alignment horizontal="right" vertical="top"/>
    </xf>
    <xf numFmtId="165" fontId="19" fillId="2" borderId="10" xfId="0" applyNumberFormat="1" applyFont="1" applyFill="1" applyBorder="1" applyAlignment="1">
      <alignment horizontal="right" vertical="top"/>
    </xf>
    <xf numFmtId="0" fontId="48" fillId="4" borderId="14" xfId="0" applyFont="1" applyFill="1" applyBorder="1" applyAlignment="1">
      <alignment horizontal="center" vertical="top"/>
    </xf>
    <xf numFmtId="0" fontId="48" fillId="4" borderId="9" xfId="0" quotePrefix="1" applyFont="1" applyFill="1" applyBorder="1" applyAlignment="1">
      <alignment horizontal="center" vertical="top"/>
    </xf>
    <xf numFmtId="0" fontId="48" fillId="4" borderId="9" xfId="0" applyFont="1" applyFill="1" applyBorder="1" applyAlignment="1">
      <alignment horizontal="center" vertical="top"/>
    </xf>
    <xf numFmtId="0" fontId="49" fillId="4" borderId="9" xfId="0" quotePrefix="1" applyFont="1" applyFill="1" applyBorder="1" applyAlignment="1">
      <alignment horizontal="center" vertical="top"/>
    </xf>
    <xf numFmtId="0" fontId="49" fillId="4" borderId="9" xfId="0" applyFont="1" applyFill="1" applyBorder="1" applyAlignment="1">
      <alignment horizontal="center" vertical="top"/>
    </xf>
    <xf numFmtId="0" fontId="13" fillId="4" borderId="9" xfId="0" applyNumberFormat="1" applyFont="1" applyFill="1" applyBorder="1" applyAlignment="1">
      <alignment horizontal="center" vertical="top"/>
    </xf>
    <xf numFmtId="0" fontId="13" fillId="4" borderId="9" xfId="0" applyFont="1" applyFill="1" applyBorder="1" applyAlignment="1">
      <alignment horizontal="center" vertical="top"/>
    </xf>
    <xf numFmtId="0" fontId="11" fillId="4" borderId="9" xfId="0" applyNumberFormat="1" applyFont="1" applyFill="1" applyBorder="1" applyAlignment="1">
      <alignment horizontal="center" vertical="top"/>
    </xf>
    <xf numFmtId="0" fontId="11" fillId="4" borderId="9" xfId="0" applyFont="1" applyFill="1" applyBorder="1" applyAlignment="1">
      <alignment horizontal="center" vertical="top"/>
    </xf>
    <xf numFmtId="168" fontId="0" fillId="0" borderId="9" xfId="8" applyNumberFormat="1" applyFont="1" applyFill="1" applyBorder="1" applyAlignment="1">
      <alignment vertical="top"/>
    </xf>
    <xf numFmtId="168" fontId="2" fillId="0" borderId="9" xfId="8" applyNumberFormat="1" applyFont="1" applyFill="1" applyBorder="1" applyAlignment="1">
      <alignment vertical="top"/>
    </xf>
    <xf numFmtId="168" fontId="53" fillId="0" borderId="5" xfId="0" applyNumberFormat="1" applyFont="1" applyFill="1" applyBorder="1" applyAlignment="1">
      <alignment vertical="top"/>
    </xf>
    <xf numFmtId="168" fontId="53" fillId="2" borderId="5" xfId="0" applyNumberFormat="1" applyFont="1" applyFill="1" applyBorder="1" applyAlignment="1">
      <alignment vertical="top"/>
    </xf>
    <xf numFmtId="0" fontId="51" fillId="4" borderId="6" xfId="9" quotePrefix="1" applyFill="1" applyBorder="1" applyAlignment="1">
      <alignment horizontal="center" vertical="top"/>
    </xf>
    <xf numFmtId="0" fontId="51" fillId="4" borderId="7" xfId="9" quotePrefix="1" applyFill="1" applyBorder="1" applyAlignment="1">
      <alignment horizontal="center" vertical="top"/>
    </xf>
    <xf numFmtId="0" fontId="51" fillId="4" borderId="8" xfId="9" quotePrefix="1" applyFill="1" applyBorder="1" applyAlignment="1">
      <alignment horizontal="center" vertical="top"/>
    </xf>
    <xf numFmtId="0" fontId="2" fillId="4" borderId="9" xfId="0" applyFont="1" applyFill="1" applyBorder="1" applyAlignment="1">
      <alignment horizontal="center" vertical="top"/>
    </xf>
    <xf numFmtId="0" fontId="54" fillId="4" borderId="9" xfId="0" applyFont="1" applyFill="1" applyBorder="1" applyAlignment="1">
      <alignment horizontal="center" vertical="top"/>
    </xf>
    <xf numFmtId="0" fontId="0" fillId="0" borderId="9" xfId="0" applyFill="1" applyBorder="1" applyAlignment="1">
      <alignment horizontal="center" vertical="top"/>
    </xf>
    <xf numFmtId="0" fontId="52" fillId="2" borderId="9" xfId="0" applyFont="1" applyFill="1" applyBorder="1" applyAlignment="1">
      <alignment horizontal="center" vertical="top"/>
    </xf>
    <xf numFmtId="175" fontId="52" fillId="2" borderId="9" xfId="8" applyNumberFormat="1" applyFont="1" applyFill="1" applyBorder="1" applyAlignment="1">
      <alignment vertical="top"/>
    </xf>
    <xf numFmtId="0" fontId="53" fillId="0" borderId="5" xfId="0" applyFont="1" applyFill="1" applyBorder="1" applyAlignment="1">
      <alignment horizontal="center" vertical="top"/>
    </xf>
    <xf numFmtId="0" fontId="53" fillId="2" borderId="5" xfId="0" applyFont="1" applyFill="1" applyBorder="1" applyAlignment="1">
      <alignment horizontal="center" vertical="top"/>
    </xf>
    <xf numFmtId="0" fontId="53" fillId="0" borderId="10" xfId="0" applyFont="1" applyFill="1" applyBorder="1" applyAlignment="1">
      <alignment horizontal="center" vertical="top"/>
    </xf>
    <xf numFmtId="0" fontId="53" fillId="2" borderId="10" xfId="0" applyFont="1" applyFill="1" applyBorder="1" applyAlignment="1">
      <alignment horizontal="center" vertical="top"/>
    </xf>
    <xf numFmtId="3" fontId="19" fillId="2" borderId="10" xfId="0" applyNumberFormat="1" applyFont="1" applyFill="1" applyBorder="1" applyAlignment="1">
      <alignment horizontal="right" vertical="top"/>
    </xf>
    <xf numFmtId="0" fontId="55" fillId="4" borderId="9" xfId="2" quotePrefix="1" applyFont="1" applyFill="1" applyBorder="1" applyAlignment="1">
      <alignment horizontal="center" vertical="top" wrapText="1"/>
    </xf>
    <xf numFmtId="0" fontId="55" fillId="4" borderId="6" xfId="2" quotePrefix="1" applyFont="1" applyFill="1" applyBorder="1" applyAlignment="1">
      <alignment horizontal="center" vertical="top" wrapText="1"/>
    </xf>
    <xf numFmtId="0" fontId="55" fillId="4" borderId="7" xfId="2" quotePrefix="1" applyFont="1" applyFill="1" applyBorder="1" applyAlignment="1">
      <alignment horizontal="center" vertical="top" wrapText="1"/>
    </xf>
    <xf numFmtId="0" fontId="55" fillId="4" borderId="8" xfId="2" quotePrefix="1" applyFont="1" applyFill="1" applyBorder="1" applyAlignment="1">
      <alignment horizontal="center" vertical="top" wrapText="1"/>
    </xf>
    <xf numFmtId="0" fontId="19" fillId="4" borderId="6" xfId="2" quotePrefix="1" applyFont="1" applyFill="1" applyBorder="1" applyAlignment="1">
      <alignment horizontal="center" vertical="top" wrapText="1"/>
    </xf>
    <xf numFmtId="0" fontId="19" fillId="4" borderId="7" xfId="2" quotePrefix="1" applyFont="1" applyFill="1" applyBorder="1" applyAlignment="1">
      <alignment horizontal="center" vertical="top" wrapText="1"/>
    </xf>
    <xf numFmtId="0" fontId="19" fillId="4" borderId="8" xfId="2" quotePrefix="1" applyFont="1" applyFill="1" applyBorder="1" applyAlignment="1">
      <alignment horizontal="center" vertical="top" wrapText="1"/>
    </xf>
    <xf numFmtId="168" fontId="52" fillId="2" borderId="9" xfId="8" applyNumberFormat="1" applyFont="1" applyFill="1" applyBorder="1" applyAlignment="1">
      <alignment vertical="top"/>
    </xf>
    <xf numFmtId="168" fontId="53" fillId="2" borderId="5" xfId="8" applyNumberFormat="1" applyFont="1" applyFill="1" applyBorder="1" applyAlignment="1">
      <alignment vertical="top"/>
    </xf>
    <xf numFmtId="175" fontId="53" fillId="2" borderId="5" xfId="8" applyNumberFormat="1" applyFont="1" applyFill="1" applyBorder="1" applyAlignment="1">
      <alignment vertical="top"/>
    </xf>
    <xf numFmtId="0" fontId="0" fillId="0" borderId="0" xfId="0" applyFill="1" applyBorder="1" applyAlignment="1">
      <alignment vertical="top"/>
    </xf>
    <xf numFmtId="168" fontId="53" fillId="2" borderId="10" xfId="8" applyNumberFormat="1" applyFont="1" applyFill="1" applyBorder="1" applyAlignment="1">
      <alignment vertical="top"/>
    </xf>
    <xf numFmtId="175" fontId="52" fillId="2" borderId="10" xfId="8" applyNumberFormat="1" applyFont="1" applyFill="1" applyBorder="1" applyAlignment="1">
      <alignment vertical="top"/>
    </xf>
    <xf numFmtId="3" fontId="19" fillId="0" borderId="0" xfId="0" quotePrefix="1" applyNumberFormat="1" applyFont="1" applyFill="1" applyBorder="1" applyAlignment="1">
      <alignment horizontal="left" vertical="top"/>
    </xf>
    <xf numFmtId="0" fontId="53" fillId="0" borderId="0" xfId="0" applyFont="1" applyFill="1" applyBorder="1" applyAlignment="1">
      <alignment horizontal="center" vertical="top"/>
    </xf>
    <xf numFmtId="168" fontId="53" fillId="0" borderId="0" xfId="8" applyNumberFormat="1" applyFont="1" applyFill="1" applyBorder="1" applyAlignment="1">
      <alignment vertical="top"/>
    </xf>
    <xf numFmtId="175" fontId="52" fillId="0" borderId="0" xfId="8" applyNumberFormat="1" applyFont="1" applyFill="1" applyBorder="1" applyAlignment="1">
      <alignment vertical="top"/>
    </xf>
    <xf numFmtId="0" fontId="53" fillId="0" borderId="0" xfId="0" applyFont="1" applyFill="1" applyAlignment="1">
      <alignment vertical="top"/>
    </xf>
    <xf numFmtId="0" fontId="33" fillId="0" borderId="9" xfId="0" applyFont="1" applyFill="1" applyBorder="1" applyAlignment="1">
      <alignment horizontal="center" vertical="top"/>
    </xf>
    <xf numFmtId="0" fontId="33" fillId="0" borderId="0" xfId="0" applyFont="1" applyFill="1" applyAlignment="1">
      <alignment vertical="top"/>
    </xf>
    <xf numFmtId="0" fontId="55" fillId="4" borderId="9" xfId="0" quotePrefix="1" applyFont="1" applyFill="1" applyBorder="1" applyAlignment="1">
      <alignment horizontal="center" vertical="top"/>
    </xf>
    <xf numFmtId="0" fontId="49" fillId="4" borderId="6" xfId="0" quotePrefix="1" applyFont="1" applyFill="1" applyBorder="1" applyAlignment="1">
      <alignment horizontal="center" vertical="top" wrapText="1"/>
    </xf>
    <xf numFmtId="0" fontId="49" fillId="4" borderId="7" xfId="0" quotePrefix="1" applyFont="1" applyFill="1" applyBorder="1" applyAlignment="1">
      <alignment horizontal="center" vertical="top" wrapText="1"/>
    </xf>
    <xf numFmtId="0" fontId="49" fillId="4" borderId="8" xfId="0" quotePrefix="1" applyFont="1" applyFill="1" applyBorder="1" applyAlignment="1">
      <alignment horizontal="center" vertical="top" wrapText="1"/>
    </xf>
    <xf numFmtId="0" fontId="2" fillId="4" borderId="15" xfId="0" applyFont="1" applyFill="1" applyBorder="1" applyAlignment="1">
      <alignment horizontal="center" vertical="top"/>
    </xf>
    <xf numFmtId="0" fontId="19" fillId="4" borderId="9" xfId="2" quotePrefix="1" applyFont="1" applyFill="1" applyBorder="1" applyAlignment="1">
      <alignment horizontal="center" vertical="top" wrapText="1"/>
    </xf>
    <xf numFmtId="0" fontId="54" fillId="4" borderId="9" xfId="0" applyFont="1" applyFill="1" applyBorder="1" applyAlignment="1">
      <alignment horizontal="center" vertical="top" wrapText="1"/>
    </xf>
    <xf numFmtId="3" fontId="14" fillId="2" borderId="8" xfId="0" applyNumberFormat="1" applyFont="1" applyFill="1" applyBorder="1" applyAlignment="1">
      <alignment horizontal="left" vertical="top"/>
    </xf>
    <xf numFmtId="0" fontId="52" fillId="2" borderId="9" xfId="0" applyFont="1" applyFill="1" applyBorder="1" applyAlignment="1">
      <alignment vertical="top"/>
    </xf>
    <xf numFmtId="167" fontId="52" fillId="2" borderId="9" xfId="0" applyNumberFormat="1" applyFont="1" applyFill="1" applyBorder="1" applyAlignment="1">
      <alignment vertical="top"/>
    </xf>
    <xf numFmtId="166" fontId="52" fillId="2" borderId="9" xfId="1" applyNumberFormat="1" applyFont="1" applyFill="1" applyBorder="1" applyAlignment="1">
      <alignment vertical="top"/>
    </xf>
    <xf numFmtId="3" fontId="19" fillId="2" borderId="14" xfId="0" quotePrefix="1" applyNumberFormat="1" applyFont="1" applyFill="1" applyBorder="1" applyAlignment="1">
      <alignment horizontal="left" vertical="top"/>
    </xf>
    <xf numFmtId="0" fontId="53" fillId="2" borderId="5" xfId="0" applyFont="1" applyFill="1" applyBorder="1" applyAlignment="1">
      <alignment vertical="top"/>
    </xf>
    <xf numFmtId="166" fontId="52" fillId="2" borderId="5" xfId="1" applyNumberFormat="1" applyFont="1" applyFill="1" applyBorder="1" applyAlignment="1">
      <alignment vertical="top"/>
    </xf>
    <xf numFmtId="3" fontId="19" fillId="2" borderId="16" xfId="0" quotePrefix="1" applyNumberFormat="1" applyFont="1" applyFill="1" applyBorder="1" applyAlignment="1">
      <alignment horizontal="left" vertical="top"/>
    </xf>
    <xf numFmtId="0" fontId="52" fillId="2" borderId="10" xfId="0" applyFont="1" applyFill="1" applyBorder="1" applyAlignment="1">
      <alignment vertical="top"/>
    </xf>
    <xf numFmtId="167" fontId="52" fillId="2" borderId="10" xfId="0" applyNumberFormat="1" applyFont="1" applyFill="1" applyBorder="1" applyAlignment="1">
      <alignment vertical="top"/>
    </xf>
    <xf numFmtId="166" fontId="52" fillId="2" borderId="10" xfId="1" applyNumberFormat="1" applyFont="1" applyFill="1" applyBorder="1" applyAlignment="1">
      <alignment vertical="top"/>
    </xf>
    <xf numFmtId="168" fontId="36" fillId="0" borderId="0" xfId="0" applyNumberFormat="1" applyFont="1" applyFill="1" applyAlignment="1">
      <alignment vertical="top"/>
    </xf>
    <xf numFmtId="168" fontId="36" fillId="0" borderId="0" xfId="8" applyNumberFormat="1" applyFont="1" applyFill="1" applyAlignment="1">
      <alignment vertical="top"/>
    </xf>
    <xf numFmtId="0" fontId="37" fillId="0" borderId="0" xfId="0" quotePrefix="1" applyFont="1" applyAlignment="1">
      <alignment horizontal="left"/>
    </xf>
    <xf numFmtId="0" fontId="4" fillId="0" borderId="0" xfId="0" quotePrefix="1" applyFont="1" applyAlignment="1">
      <alignment horizontal="left"/>
    </xf>
    <xf numFmtId="0" fontId="56" fillId="8" borderId="14" xfId="2" applyFont="1" applyFill="1" applyBorder="1" applyAlignment="1">
      <alignment horizontal="center" vertical="center"/>
    </xf>
    <xf numFmtId="0" fontId="56" fillId="8" borderId="16" xfId="2" applyFont="1" applyFill="1" applyBorder="1" applyAlignment="1">
      <alignment horizontal="center" vertical="center"/>
    </xf>
    <xf numFmtId="3" fontId="14" fillId="0" borderId="6" xfId="0" quotePrefix="1" applyNumberFormat="1" applyFont="1" applyFill="1" applyBorder="1" applyAlignment="1">
      <alignment vertical="top"/>
    </xf>
    <xf numFmtId="176" fontId="14" fillId="2" borderId="9" xfId="0" applyNumberFormat="1" applyFont="1" applyFill="1" applyBorder="1" applyAlignment="1">
      <alignment vertical="top"/>
    </xf>
    <xf numFmtId="176" fontId="7" fillId="2" borderId="9" xfId="4" applyNumberFormat="1" applyFont="1" applyFill="1" applyBorder="1" applyAlignment="1">
      <alignment vertical="top"/>
    </xf>
    <xf numFmtId="164" fontId="7" fillId="2" borderId="9" xfId="2" applyNumberFormat="1" applyFont="1" applyFill="1" applyBorder="1"/>
    <xf numFmtId="3" fontId="14" fillId="0" borderId="6" xfId="0" quotePrefix="1" applyNumberFormat="1" applyFont="1" applyFill="1" applyBorder="1" applyAlignment="1">
      <alignment horizontal="left" vertical="top"/>
    </xf>
    <xf numFmtId="176" fontId="13" fillId="2" borderId="9" xfId="0" applyNumberFormat="1" applyFont="1" applyFill="1" applyBorder="1" applyAlignment="1">
      <alignment vertical="top"/>
    </xf>
    <xf numFmtId="176" fontId="10" fillId="2" borderId="9" xfId="4" applyNumberFormat="1" applyFont="1" applyFill="1" applyBorder="1" applyAlignment="1">
      <alignment vertical="top"/>
    </xf>
    <xf numFmtId="164" fontId="10" fillId="2" borderId="9" xfId="2" applyNumberFormat="1" applyFont="1" applyFill="1" applyBorder="1"/>
    <xf numFmtId="164" fontId="18" fillId="0" borderId="0" xfId="2" applyNumberFormat="1" applyFont="1" applyAlignment="1">
      <alignment vertical="top"/>
    </xf>
    <xf numFmtId="164" fontId="18" fillId="0" borderId="0" xfId="8" applyNumberFormat="1" applyFont="1" applyAlignment="1">
      <alignment vertical="top"/>
    </xf>
    <xf numFmtId="176" fontId="18" fillId="0" borderId="0" xfId="2" applyNumberFormat="1" applyFont="1" applyAlignment="1">
      <alignment vertical="top"/>
    </xf>
    <xf numFmtId="0" fontId="22" fillId="4" borderId="6" xfId="2" quotePrefix="1" applyFont="1" applyFill="1" applyBorder="1" applyAlignment="1">
      <alignment horizontal="center" vertical="top" wrapText="1"/>
    </xf>
    <xf numFmtId="0" fontId="22" fillId="4" borderId="8" xfId="2" quotePrefix="1" applyFont="1" applyFill="1" applyBorder="1" applyAlignment="1">
      <alignment horizontal="center" vertical="top" wrapText="1"/>
    </xf>
    <xf numFmtId="0" fontId="57" fillId="4" borderId="9" xfId="2" quotePrefix="1" applyFont="1" applyFill="1" applyBorder="1" applyAlignment="1">
      <alignment horizontal="center" vertical="top" wrapText="1"/>
    </xf>
    <xf numFmtId="166" fontId="57" fillId="4" borderId="9" xfId="2" quotePrefix="1" applyNumberFormat="1" applyFont="1" applyFill="1" applyBorder="1" applyAlignment="1">
      <alignment horizontal="center" vertical="top" wrapText="1"/>
    </xf>
    <xf numFmtId="10" fontId="23" fillId="2" borderId="9" xfId="4" applyNumberFormat="1" applyFont="1" applyFill="1" applyBorder="1"/>
    <xf numFmtId="0" fontId="0" fillId="0" borderId="0" xfId="0" applyBorder="1"/>
    <xf numFmtId="0" fontId="14" fillId="0" borderId="4" xfId="0" quotePrefix="1" applyFont="1" applyFill="1" applyBorder="1" applyAlignment="1">
      <alignment horizontal="center" vertical="top" wrapText="1"/>
    </xf>
    <xf numFmtId="10" fontId="23" fillId="0" borderId="4" xfId="4" applyNumberFormat="1" applyFont="1" applyFill="1" applyBorder="1"/>
    <xf numFmtId="0" fontId="56" fillId="0" borderId="0" xfId="2" applyFont="1" applyFill="1" applyBorder="1" applyAlignment="1">
      <alignment vertical="center"/>
    </xf>
    <xf numFmtId="0" fontId="56" fillId="8" borderId="9" xfId="2" applyFont="1" applyFill="1" applyBorder="1" applyAlignment="1">
      <alignment horizontal="center" vertical="center"/>
    </xf>
    <xf numFmtId="166" fontId="14" fillId="2" borderId="9" xfId="4" applyNumberFormat="1" applyFont="1" applyFill="1" applyBorder="1"/>
    <xf numFmtId="10" fontId="4" fillId="2" borderId="9" xfId="4" applyNumberFormat="1" applyFont="1" applyFill="1" applyBorder="1"/>
    <xf numFmtId="0" fontId="13" fillId="0" borderId="9" xfId="2" quotePrefix="1" applyFont="1" applyFill="1" applyBorder="1" applyAlignment="1">
      <alignment horizontal="left" vertical="top"/>
    </xf>
    <xf numFmtId="166" fontId="13" fillId="2" borderId="9" xfId="4" applyNumberFormat="1" applyFont="1" applyFill="1" applyBorder="1"/>
    <xf numFmtId="0" fontId="2" fillId="0" borderId="0" xfId="0" applyFont="1"/>
    <xf numFmtId="0" fontId="56" fillId="8" borderId="9" xfId="0" quotePrefix="1" applyFont="1" applyFill="1" applyBorder="1" applyAlignment="1">
      <alignment horizontal="center" vertical="top" wrapText="1"/>
    </xf>
    <xf numFmtId="166" fontId="13" fillId="0" borderId="9" xfId="4" applyNumberFormat="1" applyFont="1" applyBorder="1"/>
    <xf numFmtId="0" fontId="0" fillId="0" borderId="0" xfId="0" applyAlignment="1">
      <alignment horizontal="center"/>
    </xf>
    <xf numFmtId="4" fontId="7" fillId="2" borderId="9" xfId="0" applyNumberFormat="1" applyFont="1" applyFill="1" applyBorder="1" applyAlignment="1">
      <alignment horizontal="right" vertical="top"/>
    </xf>
    <xf numFmtId="165" fontId="7" fillId="2" borderId="9" xfId="0" applyNumberFormat="1" applyFont="1" applyFill="1" applyBorder="1" applyAlignment="1">
      <alignment horizontal="right" vertical="top"/>
    </xf>
    <xf numFmtId="2" fontId="0" fillId="0" borderId="0" xfId="0" applyNumberFormat="1"/>
    <xf numFmtId="0" fontId="32" fillId="0" borderId="0" xfId="0" applyFont="1" applyFill="1"/>
    <xf numFmtId="0" fontId="2" fillId="0" borderId="0" xfId="0" applyFont="1" applyFill="1"/>
    <xf numFmtId="0" fontId="46" fillId="8" borderId="9" xfId="0" applyFont="1" applyFill="1" applyBorder="1" applyAlignment="1">
      <alignment horizontal="center"/>
    </xf>
    <xf numFmtId="0" fontId="2" fillId="18" borderId="9" xfId="0" applyFont="1" applyFill="1" applyBorder="1" applyAlignment="1">
      <alignment horizontal="center"/>
    </xf>
    <xf numFmtId="0" fontId="2" fillId="4" borderId="9" xfId="0" applyFont="1" applyFill="1" applyBorder="1" applyAlignment="1">
      <alignment horizontal="center"/>
    </xf>
    <xf numFmtId="0" fontId="0" fillId="0" borderId="9" xfId="0" quotePrefix="1" applyBorder="1" applyAlignment="1">
      <alignment horizontal="left" wrapText="1"/>
    </xf>
    <xf numFmtId="0" fontId="0" fillId="0" borderId="9" xfId="0" applyBorder="1"/>
    <xf numFmtId="0" fontId="0" fillId="0" borderId="9" xfId="0" quotePrefix="1" applyBorder="1" applyAlignment="1">
      <alignment horizontal="left"/>
    </xf>
    <xf numFmtId="0" fontId="58" fillId="0" borderId="0" xfId="0" applyFont="1" applyAlignment="1">
      <alignment horizontal="left"/>
    </xf>
    <xf numFmtId="0" fontId="59" fillId="0" borderId="0" xfId="0" applyFont="1" applyAlignment="1">
      <alignment horizontal="left" vertical="top"/>
    </xf>
  </cellXfs>
  <cellStyles count="10">
    <cellStyle name="Comma" xfId="8" builtinId="3"/>
    <cellStyle name="Comma 2" xfId="3"/>
    <cellStyle name="Comma 3" xfId="7"/>
    <cellStyle name="Hyperlink" xfId="6" builtinId="8"/>
    <cellStyle name="Hyperlink 2" xfId="9"/>
    <cellStyle name="Normal" xfId="0" builtinId="0"/>
    <cellStyle name="Normal 2" xfId="2"/>
    <cellStyle name="Normal 3" xfId="5"/>
    <cellStyle name="Percent" xfId="1" builtinId="5"/>
    <cellStyle name="Percent 2" xfId="4"/>
  </cellStyles>
  <dxfs count="0"/>
  <tableStyles count="0" defaultTableStyle="TableStyleMedium2" defaultPivotStyle="PivotStyleLight16"/>
  <colors>
    <mruColors>
      <color rgb="FFF7941E"/>
      <color rgb="FF006C67"/>
      <color rgb="FFFFFF9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1990-2000</a:t>
            </a:r>
          </a:p>
        </c:rich>
      </c:tx>
      <c:layout/>
      <c:overlay val="0"/>
    </c:title>
    <c:autoTitleDeleted val="0"/>
    <c:plotArea>
      <c:layout/>
      <c:bubbleChart>
        <c:varyColors val="0"/>
        <c:ser>
          <c:idx val="0"/>
          <c:order val="0"/>
          <c:tx>
            <c:v>Agriculture</c:v>
          </c:tx>
          <c:spPr>
            <a:solidFill>
              <a:srgbClr val="0000FF"/>
            </a:solidFill>
          </c:spPr>
          <c:invertIfNegative val="0"/>
          <c:xVal>
            <c:numRef>
              <c:f>'Rel. prod. cf employment1'!$B$5</c:f>
              <c:numCache>
                <c:formatCode>0.0</c:formatCode>
                <c:ptCount val="1"/>
                <c:pt idx="0">
                  <c:v>-2.5820918363780407</c:v>
                </c:pt>
              </c:numCache>
            </c:numRef>
          </c:xVal>
          <c:yVal>
            <c:numRef>
              <c:f>'Rel. prod. cf employment1'!$C$5</c:f>
              <c:numCache>
                <c:formatCode>0.0</c:formatCode>
                <c:ptCount val="1"/>
                <c:pt idx="0">
                  <c:v>0.4593796485372304</c:v>
                </c:pt>
              </c:numCache>
            </c:numRef>
          </c:yVal>
          <c:bubbleSize>
            <c:numRef>
              <c:f>'Rel. prod. cf employment1'!$E$5</c:f>
              <c:numCache>
                <c:formatCode>#,##0</c:formatCode>
                <c:ptCount val="1"/>
                <c:pt idx="0">
                  <c:v>11284.537585368389</c:v>
                </c:pt>
              </c:numCache>
            </c:numRef>
          </c:bubbleSize>
          <c:bubble3D val="1"/>
        </c:ser>
        <c:ser>
          <c:idx val="1"/>
          <c:order val="1"/>
          <c:tx>
            <c:v>Mining</c:v>
          </c:tx>
          <c:spPr>
            <a:solidFill>
              <a:srgbClr val="FF0000"/>
            </a:solidFill>
            <a:ln w="25400">
              <a:noFill/>
            </a:ln>
          </c:spPr>
          <c:invertIfNegative val="0"/>
          <c:xVal>
            <c:numRef>
              <c:f>'Rel. prod. cf employment1'!$B$6</c:f>
              <c:numCache>
                <c:formatCode>0.0</c:formatCode>
                <c:ptCount val="1"/>
                <c:pt idx="0">
                  <c:v>6.3581799534050965E-2</c:v>
                </c:pt>
              </c:numCache>
            </c:numRef>
          </c:xVal>
          <c:yVal>
            <c:numRef>
              <c:f>'Rel. prod. cf employment1'!$C$6</c:f>
              <c:numCache>
                <c:formatCode>0.0</c:formatCode>
                <c:ptCount val="1"/>
                <c:pt idx="0">
                  <c:v>4.4882555958134613</c:v>
                </c:pt>
              </c:numCache>
            </c:numRef>
          </c:yVal>
          <c:bubbleSize>
            <c:numRef>
              <c:f>'Rel. prod. cf employment1'!$E$6</c:f>
              <c:numCache>
                <c:formatCode>#,##0</c:formatCode>
                <c:ptCount val="1"/>
                <c:pt idx="0">
                  <c:v>68.033613001122205</c:v>
                </c:pt>
              </c:numCache>
            </c:numRef>
          </c:bubbleSize>
          <c:bubble3D val="1"/>
        </c:ser>
        <c:ser>
          <c:idx val="2"/>
          <c:order val="2"/>
          <c:tx>
            <c:v>Manufacturing</c:v>
          </c:tx>
          <c:spPr>
            <a:solidFill>
              <a:srgbClr val="00B050"/>
            </a:solidFill>
            <a:ln w="25400">
              <a:noFill/>
            </a:ln>
          </c:spPr>
          <c:invertIfNegative val="0"/>
          <c:xVal>
            <c:numRef>
              <c:f>'Rel. prod. cf employment1'!$B$7</c:f>
              <c:numCache>
                <c:formatCode>0.0</c:formatCode>
                <c:ptCount val="1"/>
                <c:pt idx="0">
                  <c:v>0.30172045577734119</c:v>
                </c:pt>
              </c:numCache>
            </c:numRef>
          </c:xVal>
          <c:yVal>
            <c:numRef>
              <c:f>'Rel. prod. cf employment1'!$C$7</c:f>
              <c:numCache>
                <c:formatCode>0.0</c:formatCode>
                <c:ptCount val="1"/>
                <c:pt idx="0">
                  <c:v>5.3262369010016615</c:v>
                </c:pt>
              </c:numCache>
            </c:numRef>
          </c:yVal>
          <c:bubbleSize>
            <c:numRef>
              <c:f>'Rel. prod. cf employment1'!$E$7</c:f>
              <c:numCache>
                <c:formatCode>#,##0</c:formatCode>
                <c:ptCount val="1"/>
                <c:pt idx="0">
                  <c:v>226.66394774164561</c:v>
                </c:pt>
              </c:numCache>
            </c:numRef>
          </c:bubbleSize>
          <c:bubble3D val="1"/>
        </c:ser>
        <c:ser>
          <c:idx val="3"/>
          <c:order val="3"/>
          <c:tx>
            <c:v>Utilities</c:v>
          </c:tx>
          <c:spPr>
            <a:solidFill>
              <a:srgbClr val="FFFF00"/>
            </a:solidFill>
            <a:ln w="25400">
              <a:noFill/>
            </a:ln>
          </c:spPr>
          <c:invertIfNegative val="0"/>
          <c:xVal>
            <c:numRef>
              <c:f>'Rel. prod. cf employment1'!$B$8</c:f>
              <c:numCache>
                <c:formatCode>0.0</c:formatCode>
                <c:ptCount val="1"/>
                <c:pt idx="0">
                  <c:v>0.15440511291281106</c:v>
                </c:pt>
              </c:numCache>
            </c:numRef>
          </c:xVal>
          <c:yVal>
            <c:numRef>
              <c:f>'Rel. prod. cf employment1'!$C$8</c:f>
              <c:numCache>
                <c:formatCode>0.0</c:formatCode>
                <c:ptCount val="1"/>
                <c:pt idx="0">
                  <c:v>10.754447119492516</c:v>
                </c:pt>
              </c:numCache>
            </c:numRef>
          </c:yVal>
          <c:bubbleSize>
            <c:numRef>
              <c:f>'Rel. prod. cf employment1'!$E$8</c:f>
              <c:numCache>
                <c:formatCode>#,##0</c:formatCode>
                <c:ptCount val="1"/>
                <c:pt idx="0">
                  <c:v>32.512272527183121</c:v>
                </c:pt>
              </c:numCache>
            </c:numRef>
          </c:bubbleSize>
          <c:bubble3D val="1"/>
        </c:ser>
        <c:ser>
          <c:idx val="4"/>
          <c:order val="4"/>
          <c:tx>
            <c:v>Construction</c:v>
          </c:tx>
          <c:spPr>
            <a:solidFill>
              <a:srgbClr val="6600FF"/>
            </a:solidFill>
            <a:ln w="25400">
              <a:noFill/>
            </a:ln>
          </c:spPr>
          <c:invertIfNegative val="0"/>
          <c:xVal>
            <c:numRef>
              <c:f>'Rel. prod. cf employment1'!$B$9</c:f>
              <c:numCache>
                <c:formatCode>0.0</c:formatCode>
                <c:ptCount val="1"/>
                <c:pt idx="0">
                  <c:v>5.7067901686128852E-2</c:v>
                </c:pt>
              </c:numCache>
            </c:numRef>
          </c:xVal>
          <c:yVal>
            <c:numRef>
              <c:f>'Rel. prod. cf employment1'!$C$9</c:f>
              <c:numCache>
                <c:formatCode>0.0</c:formatCode>
                <c:ptCount val="1"/>
                <c:pt idx="0">
                  <c:v>9.3033786099793616</c:v>
                </c:pt>
              </c:numCache>
            </c:numRef>
          </c:yVal>
          <c:bubbleSize>
            <c:numRef>
              <c:f>'Rel. prod. cf employment1'!$E$9</c:f>
              <c:numCache>
                <c:formatCode>#,##0</c:formatCode>
                <c:ptCount val="1"/>
                <c:pt idx="0">
                  <c:v>110.73656878687012</c:v>
                </c:pt>
              </c:numCache>
            </c:numRef>
          </c:bubbleSize>
          <c:bubble3D val="1"/>
        </c:ser>
        <c:ser>
          <c:idx val="5"/>
          <c:order val="5"/>
          <c:tx>
            <c:v>Trade services</c:v>
          </c:tx>
          <c:spPr>
            <a:solidFill>
              <a:srgbClr val="66FFFF"/>
            </a:solidFill>
            <a:ln w="25400">
              <a:noFill/>
            </a:ln>
          </c:spPr>
          <c:invertIfNegative val="0"/>
          <c:xVal>
            <c:numRef>
              <c:f>'Rel. prod. cf employment1'!$B$10</c:f>
              <c:numCache>
                <c:formatCode>0.0</c:formatCode>
                <c:ptCount val="1"/>
                <c:pt idx="0">
                  <c:v>1.3456807093095007</c:v>
                </c:pt>
              </c:numCache>
            </c:numRef>
          </c:xVal>
          <c:yVal>
            <c:numRef>
              <c:f>'Rel. prod. cf employment1'!$C$10</c:f>
              <c:numCache>
                <c:formatCode>0.0</c:formatCode>
                <c:ptCount val="1"/>
                <c:pt idx="0">
                  <c:v>2.3697477730671084</c:v>
                </c:pt>
              </c:numCache>
            </c:numRef>
          </c:yVal>
          <c:bubbleSize>
            <c:numRef>
              <c:f>'Rel. prod. cf employment1'!$E$10</c:f>
              <c:numCache>
                <c:formatCode>#,##0</c:formatCode>
                <c:ptCount val="1"/>
                <c:pt idx="0">
                  <c:v>913.14285295903244</c:v>
                </c:pt>
              </c:numCache>
            </c:numRef>
          </c:bubbleSize>
          <c:bubble3D val="1"/>
        </c:ser>
        <c:ser>
          <c:idx val="6"/>
          <c:order val="6"/>
          <c:tx>
            <c:v>Transport services</c:v>
          </c:tx>
          <c:spPr>
            <a:solidFill>
              <a:srgbClr val="FF00FF"/>
            </a:solidFill>
            <a:ln w="25400">
              <a:noFill/>
            </a:ln>
          </c:spPr>
          <c:invertIfNegative val="0"/>
          <c:xVal>
            <c:numRef>
              <c:f>'Rel. prod. cf employment1'!$B$11</c:f>
              <c:numCache>
                <c:formatCode>0.0</c:formatCode>
                <c:ptCount val="1"/>
                <c:pt idx="0">
                  <c:v>-3.8855738836889975E-2</c:v>
                </c:pt>
              </c:numCache>
            </c:numRef>
          </c:xVal>
          <c:yVal>
            <c:numRef>
              <c:f>'Rel. prod. cf employment1'!$C$11</c:f>
              <c:numCache>
                <c:formatCode>0.0</c:formatCode>
                <c:ptCount val="1"/>
                <c:pt idx="0">
                  <c:v>9.2279342042553036</c:v>
                </c:pt>
              </c:numCache>
            </c:numRef>
          </c:yVal>
          <c:bubbleSize>
            <c:numRef>
              <c:f>'Rel. prod. cf employment1'!$E$11</c:f>
              <c:numCache>
                <c:formatCode>#,##0</c:formatCode>
                <c:ptCount val="1"/>
                <c:pt idx="0">
                  <c:v>103.34673652044442</c:v>
                </c:pt>
              </c:numCache>
            </c:numRef>
          </c:bubbleSize>
          <c:bubble3D val="1"/>
        </c:ser>
        <c:ser>
          <c:idx val="7"/>
          <c:order val="7"/>
          <c:tx>
            <c:v>Business services</c:v>
          </c:tx>
          <c:spPr>
            <a:solidFill>
              <a:srgbClr val="99FF66"/>
            </a:solidFill>
            <a:ln w="25400">
              <a:noFill/>
            </a:ln>
          </c:spPr>
          <c:invertIfNegative val="0"/>
          <c:xVal>
            <c:numRef>
              <c:f>'Rel. prod. cf employment1'!$B$12</c:f>
              <c:numCache>
                <c:formatCode>0.0</c:formatCode>
                <c:ptCount val="1"/>
                <c:pt idx="0">
                  <c:v>-4.789052758833573E-2</c:v>
                </c:pt>
              </c:numCache>
            </c:numRef>
          </c:xVal>
          <c:yVal>
            <c:numRef>
              <c:f>'Rel. prod. cf employment1'!$C$12</c:f>
              <c:numCache>
                <c:formatCode>0.0</c:formatCode>
                <c:ptCount val="1"/>
                <c:pt idx="0">
                  <c:v>22.873593801695176</c:v>
                </c:pt>
              </c:numCache>
            </c:numRef>
          </c:yVal>
          <c:bubbleSize>
            <c:numRef>
              <c:f>'Rel. prod. cf employment1'!$E$12</c:f>
              <c:numCache>
                <c:formatCode>#,##0</c:formatCode>
                <c:ptCount val="1"/>
                <c:pt idx="0">
                  <c:v>27.250217170191156</c:v>
                </c:pt>
              </c:numCache>
            </c:numRef>
          </c:bubbleSize>
          <c:bubble3D val="1"/>
        </c:ser>
        <c:ser>
          <c:idx val="8"/>
          <c:order val="8"/>
          <c:tx>
            <c:v>Govt services</c:v>
          </c:tx>
          <c:spPr>
            <a:solidFill>
              <a:srgbClr val="984807"/>
            </a:solidFill>
            <a:ln w="25400">
              <a:noFill/>
            </a:ln>
          </c:spPr>
          <c:invertIfNegative val="0"/>
          <c:xVal>
            <c:numRef>
              <c:f>'Rel. prod. cf employment1'!$B$13</c:f>
              <c:numCache>
                <c:formatCode>0.0</c:formatCode>
                <c:ptCount val="1"/>
                <c:pt idx="0">
                  <c:v>0.1695648075917271</c:v>
                </c:pt>
              </c:numCache>
            </c:numRef>
          </c:xVal>
          <c:yVal>
            <c:numRef>
              <c:f>'Rel. prod. cf employment1'!$C$13</c:f>
              <c:numCache>
                <c:formatCode>0.0</c:formatCode>
                <c:ptCount val="1"/>
                <c:pt idx="0">
                  <c:v>3.3074564542207479</c:v>
                </c:pt>
              </c:numCache>
            </c:numRef>
          </c:yVal>
          <c:bubbleSize>
            <c:numRef>
              <c:f>'Rel. prod. cf employment1'!$E$13</c:f>
              <c:numCache>
                <c:formatCode>#,##0</c:formatCode>
                <c:ptCount val="1"/>
                <c:pt idx="0">
                  <c:v>473.34702701559934</c:v>
                </c:pt>
              </c:numCache>
            </c:numRef>
          </c:bubbleSize>
          <c:bubble3D val="1"/>
        </c:ser>
        <c:ser>
          <c:idx val="9"/>
          <c:order val="9"/>
          <c:tx>
            <c:v>Personal services</c:v>
          </c:tx>
          <c:spPr>
            <a:solidFill>
              <a:srgbClr val="9999FF"/>
            </a:solidFill>
            <a:ln w="25400">
              <a:noFill/>
            </a:ln>
          </c:spPr>
          <c:invertIfNegative val="0"/>
          <c:xVal>
            <c:numRef>
              <c:f>'Rel. prod. cf employment1'!$B$14</c:f>
              <c:numCache>
                <c:formatCode>0.0</c:formatCode>
                <c:ptCount val="1"/>
                <c:pt idx="0">
                  <c:v>0.57681731599172914</c:v>
                </c:pt>
              </c:numCache>
            </c:numRef>
          </c:xVal>
          <c:yVal>
            <c:numRef>
              <c:f>'Rel. prod. cf employment1'!$C$14</c:f>
              <c:numCache>
                <c:formatCode>0.0</c:formatCode>
                <c:ptCount val="1"/>
                <c:pt idx="0">
                  <c:v>0.48124592068613642</c:v>
                </c:pt>
              </c:numCache>
            </c:numRef>
          </c:yVal>
          <c:bubbleSize>
            <c:numRef>
              <c:f>'Rel. prod. cf employment1'!$E$14</c:f>
              <c:numCache>
                <c:formatCode>#,##0</c:formatCode>
                <c:ptCount val="1"/>
                <c:pt idx="0">
                  <c:v>276.21982676639709</c:v>
                </c:pt>
              </c:numCache>
            </c:numRef>
          </c:bubbleSize>
          <c:bubble3D val="1"/>
        </c:ser>
        <c:dLbls>
          <c:showLegendKey val="0"/>
          <c:showVal val="0"/>
          <c:showCatName val="0"/>
          <c:showSerName val="0"/>
          <c:showPercent val="0"/>
          <c:showBubbleSize val="0"/>
        </c:dLbls>
        <c:bubbleScale val="100"/>
        <c:showNegBubbles val="0"/>
        <c:axId val="127620224"/>
        <c:axId val="127622144"/>
      </c:bubbleChart>
      <c:valAx>
        <c:axId val="127620224"/>
        <c:scaling>
          <c:orientation val="minMax"/>
        </c:scaling>
        <c:delete val="0"/>
        <c:axPos val="b"/>
        <c:title>
          <c:tx>
            <c:rich>
              <a:bodyPr/>
              <a:lstStyle/>
              <a:p>
                <a:pPr>
                  <a:defRPr sz="800" b="0"/>
                </a:pPr>
                <a:r>
                  <a:rPr lang="en-US" sz="800" b="0"/>
                  <a:t>Percentage point change in share of persons engaged, 1990-2000</a:t>
                </a:r>
              </a:p>
            </c:rich>
          </c:tx>
          <c:layout/>
          <c:overlay val="0"/>
        </c:title>
        <c:numFmt formatCode="0.0" sourceLinked="1"/>
        <c:majorTickMark val="out"/>
        <c:minorTickMark val="none"/>
        <c:tickLblPos val="low"/>
        <c:crossAx val="127622144"/>
        <c:crosses val="autoZero"/>
        <c:crossBetween val="midCat"/>
      </c:valAx>
      <c:valAx>
        <c:axId val="127622144"/>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0.0" sourceLinked="1"/>
        <c:majorTickMark val="out"/>
        <c:minorTickMark val="none"/>
        <c:tickLblPos val="low"/>
        <c:crossAx val="12762022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Utilities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emp1'!$C$8:$H$8</c:f>
              <c:numCache>
                <c:formatCode>0%</c:formatCode>
                <c:ptCount val="6"/>
                <c:pt idx="0">
                  <c:v>0.9753433646640195</c:v>
                </c:pt>
                <c:pt idx="1">
                  <c:v>0.92248713206666111</c:v>
                </c:pt>
                <c:pt idx="2">
                  <c:v>0.72452543853406681</c:v>
                </c:pt>
                <c:pt idx="3">
                  <c:v>0.94609703684983049</c:v>
                </c:pt>
                <c:pt idx="4">
                  <c:v>0.99795760264807376</c:v>
                </c:pt>
                <c:pt idx="5">
                  <c:v>0.99795760264807387</c:v>
                </c:pt>
              </c:numCache>
            </c:numRef>
          </c:val>
        </c:ser>
        <c:ser>
          <c:idx val="1"/>
          <c:order val="1"/>
          <c:tx>
            <c:v>Female</c:v>
          </c:tx>
          <c:spPr>
            <a:solidFill>
              <a:srgbClr val="F7941E"/>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emp1'!$J$8:$O$8</c:f>
              <c:numCache>
                <c:formatCode>0%</c:formatCode>
                <c:ptCount val="6"/>
                <c:pt idx="0">
                  <c:v>2.4656635335980528E-2</c:v>
                </c:pt>
                <c:pt idx="1">
                  <c:v>7.7512867933338919E-2</c:v>
                </c:pt>
                <c:pt idx="2">
                  <c:v>0.27547456146593324</c:v>
                </c:pt>
                <c:pt idx="3">
                  <c:v>5.3902963150169562E-2</c:v>
                </c:pt>
                <c:pt idx="4">
                  <c:v>2.0423973519262048E-3</c:v>
                </c:pt>
                <c:pt idx="5">
                  <c:v>2.0423973519261744E-3</c:v>
                </c:pt>
              </c:numCache>
            </c:numRef>
          </c:val>
        </c:ser>
        <c:dLbls>
          <c:showLegendKey val="0"/>
          <c:showVal val="0"/>
          <c:showCatName val="0"/>
          <c:showSerName val="0"/>
          <c:showPercent val="0"/>
          <c:showBubbleSize val="0"/>
        </c:dLbls>
        <c:gapWidth val="150"/>
        <c:axId val="35417472"/>
        <c:axId val="35419264"/>
      </c:barChart>
      <c:catAx>
        <c:axId val="35417472"/>
        <c:scaling>
          <c:orientation val="minMax"/>
        </c:scaling>
        <c:delete val="0"/>
        <c:axPos val="b"/>
        <c:numFmt formatCode="General" sourceLinked="1"/>
        <c:majorTickMark val="out"/>
        <c:minorTickMark val="none"/>
        <c:tickLblPos val="nextTo"/>
        <c:crossAx val="35419264"/>
        <c:crosses val="autoZero"/>
        <c:auto val="1"/>
        <c:lblAlgn val="ctr"/>
        <c:lblOffset val="100"/>
        <c:noMultiLvlLbl val="0"/>
      </c:catAx>
      <c:valAx>
        <c:axId val="35419264"/>
        <c:scaling>
          <c:orientation val="minMax"/>
          <c:max val="1"/>
        </c:scaling>
        <c:delete val="0"/>
        <c:axPos val="l"/>
        <c:majorGridlines/>
        <c:numFmt formatCode="0%" sourceLinked="1"/>
        <c:majorTickMark val="out"/>
        <c:minorTickMark val="none"/>
        <c:tickLblPos val="nextTo"/>
        <c:crossAx val="35417472"/>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Government</a:t>
            </a:r>
            <a:r>
              <a:rPr lang="en-US" sz="800" b="1" baseline="0"/>
              <a:t> services</a:t>
            </a:r>
            <a:endParaRPr lang="en-US" sz="800" b="1"/>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emp1'!$C$13:$H$13</c:f>
              <c:numCache>
                <c:formatCode>0%</c:formatCode>
                <c:ptCount val="6"/>
                <c:pt idx="0">
                  <c:v>0.85331827360260537</c:v>
                </c:pt>
                <c:pt idx="1">
                  <c:v>0.84187807660263492</c:v>
                </c:pt>
                <c:pt idx="2">
                  <c:v>0.62191801966855698</c:v>
                </c:pt>
                <c:pt idx="3">
                  <c:v>0.59029860030960524</c:v>
                </c:pt>
                <c:pt idx="4">
                  <c:v>0.58417030398911651</c:v>
                </c:pt>
                <c:pt idx="5">
                  <c:v>0.58417030398911651</c:v>
                </c:pt>
              </c:numCache>
            </c:numRef>
          </c:val>
        </c:ser>
        <c:ser>
          <c:idx val="1"/>
          <c:order val="1"/>
          <c:tx>
            <c:v>Female</c:v>
          </c:tx>
          <c:spPr>
            <a:solidFill>
              <a:srgbClr val="F7941E"/>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emp1'!$J$13:$O$13</c:f>
              <c:numCache>
                <c:formatCode>0%</c:formatCode>
                <c:ptCount val="6"/>
                <c:pt idx="0">
                  <c:v>0.1466817263973946</c:v>
                </c:pt>
                <c:pt idx="1">
                  <c:v>0.15812192339736514</c:v>
                </c:pt>
                <c:pt idx="2">
                  <c:v>0.37808198033144308</c:v>
                </c:pt>
                <c:pt idx="3">
                  <c:v>0.40970139969039476</c:v>
                </c:pt>
                <c:pt idx="4">
                  <c:v>0.41582969601088349</c:v>
                </c:pt>
                <c:pt idx="5">
                  <c:v>0.41582969601088343</c:v>
                </c:pt>
              </c:numCache>
            </c:numRef>
          </c:val>
        </c:ser>
        <c:dLbls>
          <c:showLegendKey val="0"/>
          <c:showVal val="0"/>
          <c:showCatName val="0"/>
          <c:showSerName val="0"/>
          <c:showPercent val="0"/>
          <c:showBubbleSize val="0"/>
        </c:dLbls>
        <c:gapWidth val="150"/>
        <c:axId val="35432320"/>
        <c:axId val="35433856"/>
      </c:barChart>
      <c:catAx>
        <c:axId val="35432320"/>
        <c:scaling>
          <c:orientation val="minMax"/>
        </c:scaling>
        <c:delete val="0"/>
        <c:axPos val="b"/>
        <c:numFmt formatCode="General" sourceLinked="1"/>
        <c:majorTickMark val="out"/>
        <c:minorTickMark val="none"/>
        <c:tickLblPos val="nextTo"/>
        <c:txPr>
          <a:bodyPr/>
          <a:lstStyle/>
          <a:p>
            <a:pPr>
              <a:defRPr sz="700"/>
            </a:pPr>
            <a:endParaRPr lang="en-US"/>
          </a:p>
        </c:txPr>
        <c:crossAx val="35433856"/>
        <c:crosses val="autoZero"/>
        <c:auto val="1"/>
        <c:lblAlgn val="ctr"/>
        <c:lblOffset val="100"/>
        <c:noMultiLvlLbl val="0"/>
      </c:catAx>
      <c:valAx>
        <c:axId val="35433856"/>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5432320"/>
        <c:crosses val="autoZero"/>
        <c:crossBetween val="between"/>
      </c:valAx>
    </c:plotArea>
    <c:legend>
      <c:legendPos val="r"/>
      <c:layout/>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Personal services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emp1'!$C$14:$H$14</c:f>
              <c:numCache>
                <c:formatCode>0%</c:formatCode>
                <c:ptCount val="6"/>
                <c:pt idx="0">
                  <c:v>0.74409841125046983</c:v>
                </c:pt>
                <c:pt idx="1">
                  <c:v>0.68769612648228351</c:v>
                </c:pt>
                <c:pt idx="2">
                  <c:v>0.65951311445480976</c:v>
                </c:pt>
                <c:pt idx="3">
                  <c:v>0.54338603627513116</c:v>
                </c:pt>
                <c:pt idx="4">
                  <c:v>0.52273969662518149</c:v>
                </c:pt>
                <c:pt idx="5">
                  <c:v>0.52273969662518149</c:v>
                </c:pt>
              </c:numCache>
            </c:numRef>
          </c:val>
        </c:ser>
        <c:ser>
          <c:idx val="1"/>
          <c:order val="1"/>
          <c:tx>
            <c:v>Female</c:v>
          </c:tx>
          <c:spPr>
            <a:solidFill>
              <a:srgbClr val="F7941E"/>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emp1'!$J$14:$O$14</c:f>
              <c:numCache>
                <c:formatCode>0%</c:formatCode>
                <c:ptCount val="6"/>
                <c:pt idx="0">
                  <c:v>0.25590158874953012</c:v>
                </c:pt>
                <c:pt idx="1">
                  <c:v>0.31230387351771643</c:v>
                </c:pt>
                <c:pt idx="2">
                  <c:v>0.34048688554519024</c:v>
                </c:pt>
                <c:pt idx="3">
                  <c:v>0.45661396372486879</c:v>
                </c:pt>
                <c:pt idx="4">
                  <c:v>0.47726030337481851</c:v>
                </c:pt>
                <c:pt idx="5">
                  <c:v>0.47726030337481851</c:v>
                </c:pt>
              </c:numCache>
            </c:numRef>
          </c:val>
        </c:ser>
        <c:dLbls>
          <c:showLegendKey val="0"/>
          <c:showVal val="0"/>
          <c:showCatName val="0"/>
          <c:showSerName val="0"/>
          <c:showPercent val="0"/>
          <c:showBubbleSize val="0"/>
        </c:dLbls>
        <c:gapWidth val="150"/>
        <c:axId val="35443072"/>
        <c:axId val="35444608"/>
      </c:barChart>
      <c:catAx>
        <c:axId val="35443072"/>
        <c:scaling>
          <c:orientation val="minMax"/>
        </c:scaling>
        <c:delete val="0"/>
        <c:axPos val="b"/>
        <c:numFmt formatCode="General" sourceLinked="1"/>
        <c:majorTickMark val="out"/>
        <c:minorTickMark val="none"/>
        <c:tickLblPos val="nextTo"/>
        <c:txPr>
          <a:bodyPr/>
          <a:lstStyle/>
          <a:p>
            <a:pPr>
              <a:defRPr sz="700"/>
            </a:pPr>
            <a:endParaRPr lang="en-US"/>
          </a:p>
        </c:txPr>
        <c:crossAx val="35444608"/>
        <c:crosses val="autoZero"/>
        <c:auto val="1"/>
        <c:lblAlgn val="ctr"/>
        <c:lblOffset val="100"/>
        <c:noMultiLvlLbl val="0"/>
      </c:catAx>
      <c:valAx>
        <c:axId val="35444608"/>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5443072"/>
        <c:crosses val="autoZero"/>
        <c:crossBetween val="between"/>
      </c:valAx>
    </c:plotArea>
    <c:legend>
      <c:legendPos val="r"/>
      <c:layout/>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Construction</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emp1'!$C$9:$H$9</c:f>
              <c:numCache>
                <c:formatCode>0%</c:formatCode>
                <c:ptCount val="6"/>
                <c:pt idx="0">
                  <c:v>0.99519801798345908</c:v>
                </c:pt>
                <c:pt idx="1">
                  <c:v>0.95907505090870848</c:v>
                </c:pt>
                <c:pt idx="2">
                  <c:v>0.93031263141004816</c:v>
                </c:pt>
                <c:pt idx="3">
                  <c:v>0.94507853607487347</c:v>
                </c:pt>
                <c:pt idx="4">
                  <c:v>0.94805972251567017</c:v>
                </c:pt>
                <c:pt idx="5">
                  <c:v>0.94805972251567028</c:v>
                </c:pt>
              </c:numCache>
            </c:numRef>
          </c:val>
        </c:ser>
        <c:ser>
          <c:idx val="1"/>
          <c:order val="1"/>
          <c:tx>
            <c:v>Female</c:v>
          </c:tx>
          <c:spPr>
            <a:solidFill>
              <a:srgbClr val="F7941E"/>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emp1'!$J$9:$O$9</c:f>
              <c:numCache>
                <c:formatCode>0%</c:formatCode>
                <c:ptCount val="6"/>
                <c:pt idx="0">
                  <c:v>4.801982016540942E-3</c:v>
                </c:pt>
                <c:pt idx="1">
                  <c:v>4.092494909129149E-2</c:v>
                </c:pt>
                <c:pt idx="2">
                  <c:v>6.9687368589951781E-2</c:v>
                </c:pt>
                <c:pt idx="3">
                  <c:v>5.4921463925126528E-2</c:v>
                </c:pt>
                <c:pt idx="4">
                  <c:v>5.1940277484329882E-2</c:v>
                </c:pt>
                <c:pt idx="5">
                  <c:v>5.1940277484329764E-2</c:v>
                </c:pt>
              </c:numCache>
            </c:numRef>
          </c:val>
        </c:ser>
        <c:dLbls>
          <c:showLegendKey val="0"/>
          <c:showVal val="0"/>
          <c:showCatName val="0"/>
          <c:showSerName val="0"/>
          <c:showPercent val="0"/>
          <c:showBubbleSize val="0"/>
        </c:dLbls>
        <c:gapWidth val="150"/>
        <c:axId val="64342656"/>
        <c:axId val="65749376"/>
      </c:barChart>
      <c:catAx>
        <c:axId val="64342656"/>
        <c:scaling>
          <c:orientation val="minMax"/>
        </c:scaling>
        <c:delete val="0"/>
        <c:axPos val="b"/>
        <c:numFmt formatCode="General" sourceLinked="1"/>
        <c:majorTickMark val="out"/>
        <c:minorTickMark val="none"/>
        <c:tickLblPos val="nextTo"/>
        <c:crossAx val="65749376"/>
        <c:crosses val="autoZero"/>
        <c:auto val="1"/>
        <c:lblAlgn val="ctr"/>
        <c:lblOffset val="100"/>
        <c:noMultiLvlLbl val="0"/>
      </c:catAx>
      <c:valAx>
        <c:axId val="65749376"/>
        <c:scaling>
          <c:orientation val="minMax"/>
          <c:max val="1"/>
        </c:scaling>
        <c:delete val="0"/>
        <c:axPos val="l"/>
        <c:majorGridlines/>
        <c:numFmt formatCode="0%" sourceLinked="1"/>
        <c:majorTickMark val="out"/>
        <c:minorTickMark val="none"/>
        <c:tickLblPos val="nextTo"/>
        <c:crossAx val="64342656"/>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Trade services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emp1'!$C$10:$H$10</c:f>
              <c:numCache>
                <c:formatCode>0%</c:formatCode>
                <c:ptCount val="6"/>
                <c:pt idx="0">
                  <c:v>0.91104192160221298</c:v>
                </c:pt>
                <c:pt idx="1">
                  <c:v>0.73388012992140539</c:v>
                </c:pt>
                <c:pt idx="2">
                  <c:v>0.57582721922396929</c:v>
                </c:pt>
                <c:pt idx="3">
                  <c:v>0.55607213803737909</c:v>
                </c:pt>
                <c:pt idx="4">
                  <c:v>0.5522032067986008</c:v>
                </c:pt>
                <c:pt idx="5">
                  <c:v>0.5522032067986008</c:v>
                </c:pt>
              </c:numCache>
            </c:numRef>
          </c:val>
        </c:ser>
        <c:ser>
          <c:idx val="1"/>
          <c:order val="1"/>
          <c:tx>
            <c:v>Female</c:v>
          </c:tx>
          <c:spPr>
            <a:solidFill>
              <a:srgbClr val="F7941E"/>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emp1'!$J$10:$O$10</c:f>
              <c:numCache>
                <c:formatCode>0%</c:formatCode>
                <c:ptCount val="6"/>
                <c:pt idx="0">
                  <c:v>8.8958078397786966E-2</c:v>
                </c:pt>
                <c:pt idx="1">
                  <c:v>0.26611987007859461</c:v>
                </c:pt>
                <c:pt idx="2">
                  <c:v>0.42417278077603071</c:v>
                </c:pt>
                <c:pt idx="3">
                  <c:v>0.44392786196262085</c:v>
                </c:pt>
                <c:pt idx="4">
                  <c:v>0.44779679320139926</c:v>
                </c:pt>
                <c:pt idx="5">
                  <c:v>0.4477967932013992</c:v>
                </c:pt>
              </c:numCache>
            </c:numRef>
          </c:val>
        </c:ser>
        <c:dLbls>
          <c:showLegendKey val="0"/>
          <c:showVal val="0"/>
          <c:showCatName val="0"/>
          <c:showSerName val="0"/>
          <c:showPercent val="0"/>
          <c:showBubbleSize val="0"/>
        </c:dLbls>
        <c:gapWidth val="150"/>
        <c:axId val="65766912"/>
        <c:axId val="65768448"/>
      </c:barChart>
      <c:catAx>
        <c:axId val="65766912"/>
        <c:scaling>
          <c:orientation val="minMax"/>
        </c:scaling>
        <c:delete val="0"/>
        <c:axPos val="b"/>
        <c:numFmt formatCode="General" sourceLinked="1"/>
        <c:majorTickMark val="out"/>
        <c:minorTickMark val="none"/>
        <c:tickLblPos val="nextTo"/>
        <c:crossAx val="65768448"/>
        <c:crosses val="autoZero"/>
        <c:auto val="1"/>
        <c:lblAlgn val="ctr"/>
        <c:lblOffset val="100"/>
        <c:noMultiLvlLbl val="0"/>
      </c:catAx>
      <c:valAx>
        <c:axId val="65768448"/>
        <c:scaling>
          <c:orientation val="minMax"/>
          <c:max val="1"/>
        </c:scaling>
        <c:delete val="0"/>
        <c:axPos val="l"/>
        <c:majorGridlines/>
        <c:numFmt formatCode="0%" sourceLinked="1"/>
        <c:majorTickMark val="out"/>
        <c:minorTickMark val="none"/>
        <c:tickLblPos val="nextTo"/>
        <c:crossAx val="65766912"/>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Transport services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emp1'!$C$11:$H$11</c:f>
              <c:numCache>
                <c:formatCode>0%</c:formatCode>
                <c:ptCount val="6"/>
                <c:pt idx="0">
                  <c:v>0.98788703494475227</c:v>
                </c:pt>
                <c:pt idx="1">
                  <c:v>0.9251197781642283</c:v>
                </c:pt>
                <c:pt idx="2">
                  <c:v>0.89846129323497381</c:v>
                </c:pt>
                <c:pt idx="3">
                  <c:v>0.92929307648910908</c:v>
                </c:pt>
                <c:pt idx="4">
                  <c:v>0.93558525248256919</c:v>
                </c:pt>
                <c:pt idx="5">
                  <c:v>0.93558525248256919</c:v>
                </c:pt>
              </c:numCache>
            </c:numRef>
          </c:val>
        </c:ser>
        <c:ser>
          <c:idx val="1"/>
          <c:order val="1"/>
          <c:tx>
            <c:v>Female</c:v>
          </c:tx>
          <c:spPr>
            <a:solidFill>
              <a:srgbClr val="F7941E"/>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emp1'!$J$11:$O$11</c:f>
              <c:numCache>
                <c:formatCode>0%</c:formatCode>
                <c:ptCount val="6"/>
                <c:pt idx="0">
                  <c:v>1.2112965055247728E-2</c:v>
                </c:pt>
                <c:pt idx="1">
                  <c:v>7.4880221835771685E-2</c:v>
                </c:pt>
                <c:pt idx="2">
                  <c:v>0.10153870676502616</c:v>
                </c:pt>
                <c:pt idx="3">
                  <c:v>7.0706923510890904E-2</c:v>
                </c:pt>
                <c:pt idx="4">
                  <c:v>6.4414747517430773E-2</c:v>
                </c:pt>
                <c:pt idx="5">
                  <c:v>6.4414747517430801E-2</c:v>
                </c:pt>
              </c:numCache>
            </c:numRef>
          </c:val>
        </c:ser>
        <c:dLbls>
          <c:showLegendKey val="0"/>
          <c:showVal val="0"/>
          <c:showCatName val="0"/>
          <c:showSerName val="0"/>
          <c:showPercent val="0"/>
          <c:showBubbleSize val="0"/>
        </c:dLbls>
        <c:gapWidth val="150"/>
        <c:axId val="71319552"/>
        <c:axId val="71321088"/>
      </c:barChart>
      <c:catAx>
        <c:axId val="71319552"/>
        <c:scaling>
          <c:orientation val="minMax"/>
        </c:scaling>
        <c:delete val="0"/>
        <c:axPos val="b"/>
        <c:numFmt formatCode="General" sourceLinked="1"/>
        <c:majorTickMark val="out"/>
        <c:minorTickMark val="none"/>
        <c:tickLblPos val="nextTo"/>
        <c:crossAx val="71321088"/>
        <c:crosses val="autoZero"/>
        <c:auto val="1"/>
        <c:lblAlgn val="ctr"/>
        <c:lblOffset val="100"/>
        <c:noMultiLvlLbl val="0"/>
      </c:catAx>
      <c:valAx>
        <c:axId val="71321088"/>
        <c:scaling>
          <c:orientation val="minMax"/>
          <c:max val="1"/>
        </c:scaling>
        <c:delete val="0"/>
        <c:axPos val="l"/>
        <c:majorGridlines/>
        <c:numFmt formatCode="0%" sourceLinked="1"/>
        <c:majorTickMark val="out"/>
        <c:minorTickMark val="none"/>
        <c:tickLblPos val="nextTo"/>
        <c:crossAx val="71319552"/>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Business services</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emp1'!$C$12:$H$12</c:f>
              <c:numCache>
                <c:formatCode>0%</c:formatCode>
                <c:ptCount val="6"/>
                <c:pt idx="0">
                  <c:v>0.26872699564439462</c:v>
                </c:pt>
                <c:pt idx="1">
                  <c:v>0.64266305909866384</c:v>
                </c:pt>
                <c:pt idx="2">
                  <c:v>0.73486312339722404</c:v>
                </c:pt>
                <c:pt idx="3">
                  <c:v>0.74618332183055647</c:v>
                </c:pt>
                <c:pt idx="4">
                  <c:v>0.74846820198605535</c:v>
                </c:pt>
                <c:pt idx="5">
                  <c:v>0.74846820198605535</c:v>
                </c:pt>
              </c:numCache>
            </c:numRef>
          </c:val>
        </c:ser>
        <c:ser>
          <c:idx val="1"/>
          <c:order val="1"/>
          <c:tx>
            <c:v>Female</c:v>
          </c:tx>
          <c:spPr>
            <a:solidFill>
              <a:srgbClr val="F7941E"/>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emp1'!$J$12:$O$12</c:f>
              <c:numCache>
                <c:formatCode>0%</c:formatCode>
                <c:ptCount val="6"/>
                <c:pt idx="0">
                  <c:v>0.73127300435560527</c:v>
                </c:pt>
                <c:pt idx="1">
                  <c:v>0.35733694090133616</c:v>
                </c:pt>
                <c:pt idx="2">
                  <c:v>0.26513687660277591</c:v>
                </c:pt>
                <c:pt idx="3">
                  <c:v>0.25381667816944348</c:v>
                </c:pt>
                <c:pt idx="4">
                  <c:v>0.25153179801394465</c:v>
                </c:pt>
                <c:pt idx="5">
                  <c:v>0.25153179801394465</c:v>
                </c:pt>
              </c:numCache>
            </c:numRef>
          </c:val>
        </c:ser>
        <c:dLbls>
          <c:showLegendKey val="0"/>
          <c:showVal val="0"/>
          <c:showCatName val="0"/>
          <c:showSerName val="0"/>
          <c:showPercent val="0"/>
          <c:showBubbleSize val="0"/>
        </c:dLbls>
        <c:gapWidth val="150"/>
        <c:axId val="71751936"/>
        <c:axId val="73228288"/>
      </c:barChart>
      <c:catAx>
        <c:axId val="71751936"/>
        <c:scaling>
          <c:orientation val="minMax"/>
        </c:scaling>
        <c:delete val="0"/>
        <c:axPos val="b"/>
        <c:numFmt formatCode="General" sourceLinked="1"/>
        <c:majorTickMark val="out"/>
        <c:minorTickMark val="none"/>
        <c:tickLblPos val="nextTo"/>
        <c:crossAx val="73228288"/>
        <c:crosses val="autoZero"/>
        <c:auto val="1"/>
        <c:lblAlgn val="ctr"/>
        <c:lblOffset val="100"/>
        <c:noMultiLvlLbl val="0"/>
      </c:catAx>
      <c:valAx>
        <c:axId val="73228288"/>
        <c:scaling>
          <c:orientation val="minMax"/>
          <c:max val="1"/>
        </c:scaling>
        <c:delete val="0"/>
        <c:axPos val="l"/>
        <c:majorGridlines/>
        <c:numFmt formatCode="0%" sourceLinked="1"/>
        <c:majorTickMark val="out"/>
        <c:minorTickMark val="none"/>
        <c:tickLblPos val="nextTo"/>
        <c:crossAx val="71751936"/>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employment2'!$B$6</c:f>
              <c:numCache>
                <c:formatCode>#,##0.0_ ;\-#,##0.0\ </c:formatCode>
                <c:ptCount val="1"/>
                <c:pt idx="0">
                  <c:v>0.70833803702399223</c:v>
                </c:pt>
              </c:numCache>
            </c:numRef>
          </c:xVal>
          <c:yVal>
            <c:numRef>
              <c:f>'Rel. prod. cf employment2'!$C$6</c:f>
              <c:numCache>
                <c:formatCode>#,##0.0_ ;\-#,##0.0\ </c:formatCode>
                <c:ptCount val="1"/>
                <c:pt idx="0">
                  <c:v>0.42441331223034695</c:v>
                </c:pt>
              </c:numCache>
            </c:numRef>
          </c:yVal>
          <c:bubbleSize>
            <c:numRef>
              <c:f>'Rel. prod. cf employment2'!$E$6</c:f>
              <c:numCache>
                <c:formatCode>#,##0_ ;\-#,##0\ </c:formatCode>
                <c:ptCount val="1"/>
                <c:pt idx="0">
                  <c:v>12572</c:v>
                </c:pt>
              </c:numCache>
            </c:numRef>
          </c:bubbleSize>
          <c:bubble3D val="1"/>
        </c:ser>
        <c:ser>
          <c:idx val="1"/>
          <c:order val="1"/>
          <c:tx>
            <c:v>Mining &amp; utilities</c:v>
          </c:tx>
          <c:spPr>
            <a:solidFill>
              <a:srgbClr val="000000"/>
            </a:solidFill>
            <a:ln w="25400">
              <a:noFill/>
            </a:ln>
          </c:spPr>
          <c:invertIfNegative val="0"/>
          <c:xVal>
            <c:numRef>
              <c:f>'Rel. prod. cf employment2'!$B$7</c:f>
              <c:numCache>
                <c:formatCode>#,##0.0_ ;\-#,##0.0\ </c:formatCode>
                <c:ptCount val="1"/>
                <c:pt idx="0">
                  <c:v>-0.62809489243166794</c:v>
                </c:pt>
              </c:numCache>
            </c:numRef>
          </c:xVal>
          <c:yVal>
            <c:numRef>
              <c:f>'Rel. prod. cf employment2'!$C$7</c:f>
              <c:numCache>
                <c:formatCode>#,##0.0_ ;\-#,##0.0\ </c:formatCode>
                <c:ptCount val="1"/>
                <c:pt idx="0">
                  <c:v>12.793562164000218</c:v>
                </c:pt>
              </c:numCache>
            </c:numRef>
          </c:yVal>
          <c:bubbleSize>
            <c:numRef>
              <c:f>'Rel. prod. cf employment2'!$E$7</c:f>
              <c:numCache>
                <c:formatCode>#,##0_ ;\-#,##0\ </c:formatCode>
                <c:ptCount val="1"/>
                <c:pt idx="0">
                  <c:v>48</c:v>
                </c:pt>
              </c:numCache>
            </c:numRef>
          </c:bubbleSize>
          <c:bubble3D val="1"/>
        </c:ser>
        <c:ser>
          <c:idx val="2"/>
          <c:order val="2"/>
          <c:tx>
            <c:v>Manufacturing</c:v>
          </c:tx>
          <c:spPr>
            <a:solidFill>
              <a:srgbClr val="CC6600"/>
            </a:solidFill>
            <a:ln w="25400">
              <a:noFill/>
            </a:ln>
          </c:spPr>
          <c:invertIfNegative val="0"/>
          <c:xVal>
            <c:numRef>
              <c:f>'Rel. prod. cf employment2'!$B$8</c:f>
              <c:numCache>
                <c:formatCode>#,##0.0_ ;\-#,##0.0\ </c:formatCode>
                <c:ptCount val="1"/>
                <c:pt idx="0">
                  <c:v>-0.54307186475574309</c:v>
                </c:pt>
              </c:numCache>
            </c:numRef>
          </c:xVal>
          <c:yVal>
            <c:numRef>
              <c:f>'Rel. prod. cf employment2'!$C$8</c:f>
              <c:numCache>
                <c:formatCode>#,##0.0_ ;\-#,##0.0\ </c:formatCode>
                <c:ptCount val="1"/>
                <c:pt idx="0">
                  <c:v>4.7633023069320881</c:v>
                </c:pt>
              </c:numCache>
            </c:numRef>
          </c:yVal>
          <c:bubbleSize>
            <c:numRef>
              <c:f>'Rel. prod. cf employment2'!$E$8</c:f>
              <c:numCache>
                <c:formatCode>#,##0_ ;\-#,##0\ </c:formatCode>
                <c:ptCount val="1"/>
                <c:pt idx="0">
                  <c:v>240</c:v>
                </c:pt>
              </c:numCache>
            </c:numRef>
          </c:bubbleSize>
          <c:bubble3D val="1"/>
        </c:ser>
        <c:ser>
          <c:idx val="3"/>
          <c:order val="3"/>
          <c:tx>
            <c:v>Construction</c:v>
          </c:tx>
          <c:spPr>
            <a:solidFill>
              <a:srgbClr val="FFFF00"/>
            </a:solidFill>
            <a:ln w="25400">
              <a:noFill/>
            </a:ln>
          </c:spPr>
          <c:invertIfNegative val="0"/>
          <c:xVal>
            <c:numRef>
              <c:f>'Rel. prod. cf employment2'!$B$9</c:f>
              <c:numCache>
                <c:formatCode>#,##0.0_ ;\-#,##0.0\ </c:formatCode>
                <c:ptCount val="1"/>
                <c:pt idx="0">
                  <c:v>8.8249667923437136E-2</c:v>
                </c:pt>
              </c:numCache>
            </c:numRef>
          </c:xVal>
          <c:yVal>
            <c:numRef>
              <c:f>'Rel. prod. cf employment2'!$C$9</c:f>
              <c:numCache>
                <c:formatCode>#,##0.0_ ;\-#,##0.0\ </c:formatCode>
                <c:ptCount val="1"/>
                <c:pt idx="0">
                  <c:v>8.0940887728023689</c:v>
                </c:pt>
              </c:numCache>
            </c:numRef>
          </c:yVal>
          <c:bubbleSize>
            <c:numRef>
              <c:f>'Rel. prod. cf employment2'!$E$9</c:f>
              <c:numCache>
                <c:formatCode>#,##0_ ;\-#,##0\ </c:formatCode>
                <c:ptCount val="1"/>
                <c:pt idx="0">
                  <c:v>133</c:v>
                </c:pt>
              </c:numCache>
            </c:numRef>
          </c:bubbleSize>
          <c:bubble3D val="1"/>
        </c:ser>
        <c:ser>
          <c:idx val="4"/>
          <c:order val="4"/>
          <c:tx>
            <c:v>Wholesale, retail, hotels</c:v>
          </c:tx>
          <c:spPr>
            <a:solidFill>
              <a:srgbClr val="6666FF"/>
            </a:solidFill>
            <a:ln w="25400">
              <a:noFill/>
            </a:ln>
          </c:spPr>
          <c:invertIfNegative val="0"/>
          <c:xVal>
            <c:numRef>
              <c:f>'Rel. prod. cf employment2'!$B$10</c:f>
              <c:numCache>
                <c:formatCode>#,##0.0_ ;\-#,##0.0\ </c:formatCode>
                <c:ptCount val="1"/>
                <c:pt idx="0">
                  <c:v>0.2882518575214057</c:v>
                </c:pt>
              </c:numCache>
            </c:numRef>
          </c:xVal>
          <c:yVal>
            <c:numRef>
              <c:f>'Rel. prod. cf employment2'!$C$10</c:f>
              <c:numCache>
                <c:formatCode>#,##0.0_ ;\-#,##0.0\ </c:formatCode>
                <c:ptCount val="1"/>
                <c:pt idx="0">
                  <c:v>1.1770839304908742</c:v>
                </c:pt>
              </c:numCache>
            </c:numRef>
          </c:yVal>
          <c:bubbleSize>
            <c:numRef>
              <c:f>'Rel. prod. cf employment2'!$E$10</c:f>
              <c:numCache>
                <c:formatCode>#,##0_ ;\-#,##0\ </c:formatCode>
                <c:ptCount val="1"/>
                <c:pt idx="0">
                  <c:v>1602</c:v>
                </c:pt>
              </c:numCache>
            </c:numRef>
          </c:bubbleSize>
          <c:bubble3D val="1"/>
        </c:ser>
        <c:ser>
          <c:idx val="5"/>
          <c:order val="5"/>
          <c:tx>
            <c:v>Transport, storage, comms</c:v>
          </c:tx>
          <c:spPr>
            <a:solidFill>
              <a:srgbClr val="66FFFF"/>
            </a:solidFill>
            <a:ln w="25400">
              <a:noFill/>
            </a:ln>
          </c:spPr>
          <c:invertIfNegative val="0"/>
          <c:xVal>
            <c:numRef>
              <c:f>'Rel. prod. cf employment2'!$B$11</c:f>
              <c:numCache>
                <c:formatCode>#,##0.0_ ;\-#,##0.0\ </c:formatCode>
                <c:ptCount val="1"/>
                <c:pt idx="0">
                  <c:v>-0.24296956886326082</c:v>
                </c:pt>
              </c:numCache>
            </c:numRef>
          </c:xVal>
          <c:yVal>
            <c:numRef>
              <c:f>'Rel. prod. cf employment2'!$C$11</c:f>
              <c:numCache>
                <c:formatCode>#,##0.0_ ;\-#,##0.0\ </c:formatCode>
                <c:ptCount val="1"/>
                <c:pt idx="0">
                  <c:v>11.294370620811256</c:v>
                </c:pt>
              </c:numCache>
            </c:numRef>
          </c:yVal>
          <c:bubbleSize>
            <c:numRef>
              <c:f>'Rel. prod. cf employment2'!$E$11</c:f>
              <c:numCache>
                <c:formatCode>#,##0_ ;\-#,##0\ </c:formatCode>
                <c:ptCount val="1"/>
                <c:pt idx="0">
                  <c:v>109</c:v>
                </c:pt>
              </c:numCache>
            </c:numRef>
          </c:bubbleSize>
          <c:bubble3D val="1"/>
        </c:ser>
        <c:ser>
          <c:idx val="6"/>
          <c:order val="6"/>
          <c:tx>
            <c:v>Other</c:v>
          </c:tx>
          <c:spPr>
            <a:solidFill>
              <a:srgbClr val="FF00FF"/>
            </a:solidFill>
            <a:ln w="25400">
              <a:noFill/>
            </a:ln>
          </c:spPr>
          <c:invertIfNegative val="0"/>
          <c:xVal>
            <c:numRef>
              <c:f>'Rel. prod. cf employment2'!$B$12</c:f>
              <c:numCache>
                <c:formatCode>#,##0.0_ ;\-#,##0.0\ </c:formatCode>
                <c:ptCount val="1"/>
                <c:pt idx="0">
                  <c:v>0.32929676358185223</c:v>
                </c:pt>
              </c:numCache>
            </c:numRef>
          </c:xVal>
          <c:yVal>
            <c:numRef>
              <c:f>'Rel. prod. cf employment2'!$C$12</c:f>
              <c:numCache>
                <c:formatCode>#,##0.0_ ;\-#,##0.0\ </c:formatCode>
                <c:ptCount val="1"/>
                <c:pt idx="0">
                  <c:v>4.0111926343672639</c:v>
                </c:pt>
              </c:numCache>
            </c:numRef>
          </c:yVal>
          <c:bubbleSize>
            <c:numRef>
              <c:f>'Rel. prod. cf employment2'!$E$12</c:f>
              <c:numCache>
                <c:formatCode>#,##0_ ;\-#,##0\ </c:formatCode>
                <c:ptCount val="1"/>
                <c:pt idx="0">
                  <c:v>1135</c:v>
                </c:pt>
              </c:numCache>
            </c:numRef>
          </c:bubbleSize>
          <c:bubble3D val="1"/>
        </c:ser>
        <c:dLbls>
          <c:showLegendKey val="0"/>
          <c:showVal val="0"/>
          <c:showCatName val="0"/>
          <c:showSerName val="0"/>
          <c:showPercent val="0"/>
          <c:showBubbleSize val="0"/>
        </c:dLbls>
        <c:bubbleScale val="100"/>
        <c:showNegBubbles val="0"/>
        <c:axId val="139225728"/>
        <c:axId val="139232000"/>
      </c:bubbleChart>
      <c:valAx>
        <c:axId val="139225728"/>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139232000"/>
        <c:crosses val="autoZero"/>
        <c:crossBetween val="midCat"/>
      </c:valAx>
      <c:valAx>
        <c:axId val="139232000"/>
        <c:scaling>
          <c:orientation val="minMax"/>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13922572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employment2'!$B$23</c:f>
              <c:numCache>
                <c:formatCode>#,##0.0_ ;\-#,##0.0\ </c:formatCode>
                <c:ptCount val="1"/>
                <c:pt idx="0">
                  <c:v>-3.3690075029380893</c:v>
                </c:pt>
              </c:numCache>
            </c:numRef>
          </c:xVal>
          <c:yVal>
            <c:numRef>
              <c:f>'Rel. prod. cf employment2'!$C$23</c:f>
              <c:numCache>
                <c:formatCode>#,##0.0_ ;\-#,##0.0\ </c:formatCode>
                <c:ptCount val="1"/>
                <c:pt idx="0">
                  <c:v>0.39526447515880014</c:v>
                </c:pt>
              </c:numCache>
            </c:numRef>
          </c:yVal>
          <c:bubbleSize>
            <c:numRef>
              <c:f>'Rel. prod. cf employment2'!$E$23</c:f>
              <c:numCache>
                <c:formatCode>#,##0_ ;\-#,##0\ </c:formatCode>
                <c:ptCount val="1"/>
                <c:pt idx="0">
                  <c:v>14260</c:v>
                </c:pt>
              </c:numCache>
            </c:numRef>
          </c:bubbleSize>
          <c:bubble3D val="1"/>
        </c:ser>
        <c:ser>
          <c:idx val="1"/>
          <c:order val="1"/>
          <c:tx>
            <c:v>Mining &amp; utilities</c:v>
          </c:tx>
          <c:spPr>
            <a:solidFill>
              <a:srgbClr val="000000"/>
            </a:solidFill>
            <a:ln w="25400">
              <a:noFill/>
            </a:ln>
          </c:spPr>
          <c:invertIfNegative val="0"/>
          <c:xVal>
            <c:numRef>
              <c:f>'Rel. prod. cf employment2'!$B$24</c:f>
              <c:numCache>
                <c:formatCode>#,##0.0_ ;\-#,##0.0\ </c:formatCode>
                <c:ptCount val="1"/>
                <c:pt idx="0">
                  <c:v>0.22994278337453822</c:v>
                </c:pt>
              </c:numCache>
            </c:numRef>
          </c:xVal>
          <c:yVal>
            <c:numRef>
              <c:f>'Rel. prod. cf employment2'!$C$24</c:f>
              <c:numCache>
                <c:formatCode>#,##0.0_ ;\-#,##0.0\ </c:formatCode>
                <c:ptCount val="1"/>
                <c:pt idx="0">
                  <c:v>9.1757816278653301</c:v>
                </c:pt>
              </c:numCache>
            </c:numRef>
          </c:yVal>
          <c:bubbleSize>
            <c:numRef>
              <c:f>'Rel. prod. cf employment2'!$E$24</c:f>
              <c:numCache>
                <c:formatCode>#,##0_ ;\-#,##0\ </c:formatCode>
                <c:ptCount val="1"/>
                <c:pt idx="0">
                  <c:v>100</c:v>
                </c:pt>
              </c:numCache>
            </c:numRef>
          </c:bubbleSize>
          <c:bubble3D val="1"/>
        </c:ser>
        <c:ser>
          <c:idx val="2"/>
          <c:order val="2"/>
          <c:tx>
            <c:v>Manufacturing</c:v>
          </c:tx>
          <c:spPr>
            <a:solidFill>
              <a:srgbClr val="CC6600"/>
            </a:solidFill>
            <a:ln w="25400">
              <a:noFill/>
            </a:ln>
          </c:spPr>
          <c:invertIfNegative val="0"/>
          <c:xVal>
            <c:numRef>
              <c:f>'Rel. prod. cf employment2'!$B$25</c:f>
              <c:numCache>
                <c:formatCode>#,##0.0_ ;\-#,##0.0\ </c:formatCode>
                <c:ptCount val="1"/>
                <c:pt idx="0">
                  <c:v>1.0111359401111517</c:v>
                </c:pt>
              </c:numCache>
            </c:numRef>
          </c:xVal>
          <c:yVal>
            <c:numRef>
              <c:f>'Rel. prod. cf employment2'!$C$25</c:f>
              <c:numCache>
                <c:formatCode>#,##0.0_ ;\-#,##0.0\ </c:formatCode>
                <c:ptCount val="1"/>
                <c:pt idx="0">
                  <c:v>2.973962483277889</c:v>
                </c:pt>
              </c:numCache>
            </c:numRef>
          </c:yVal>
          <c:bubbleSize>
            <c:numRef>
              <c:f>'Rel. prod. cf employment2'!$E$25</c:f>
              <c:numCache>
                <c:formatCode>#,##0_ ;\-#,##0\ </c:formatCode>
                <c:ptCount val="1"/>
                <c:pt idx="0">
                  <c:v>474</c:v>
                </c:pt>
              </c:numCache>
            </c:numRef>
          </c:bubbleSize>
          <c:bubble3D val="1"/>
        </c:ser>
        <c:ser>
          <c:idx val="3"/>
          <c:order val="3"/>
          <c:tx>
            <c:v>Construction</c:v>
          </c:tx>
          <c:spPr>
            <a:solidFill>
              <a:srgbClr val="FFFF00"/>
            </a:solidFill>
            <a:ln w="25400">
              <a:noFill/>
            </a:ln>
          </c:spPr>
          <c:invertIfNegative val="0"/>
          <c:xVal>
            <c:numRef>
              <c:f>'Rel. prod. cf employment2'!$B$26</c:f>
              <c:numCache>
                <c:formatCode>#,##0.0_ ;\-#,##0.0\ </c:formatCode>
                <c:ptCount val="1"/>
                <c:pt idx="0">
                  <c:v>0.30623379339724843</c:v>
                </c:pt>
              </c:numCache>
            </c:numRef>
          </c:xVal>
          <c:yVal>
            <c:numRef>
              <c:f>'Rel. prod. cf employment2'!$C$26</c:f>
              <c:numCache>
                <c:formatCode>#,##0.0_ ;\-#,##0.0\ </c:formatCode>
                <c:ptCount val="1"/>
                <c:pt idx="0">
                  <c:v>7.2156542087612401</c:v>
                </c:pt>
              </c:numCache>
            </c:numRef>
          </c:yVal>
          <c:bubbleSize>
            <c:numRef>
              <c:f>'Rel. prod. cf employment2'!$E$26</c:f>
              <c:numCache>
                <c:formatCode>#,##0_ ;\-#,##0\ </c:formatCode>
                <c:ptCount val="1"/>
                <c:pt idx="0">
                  <c:v>215</c:v>
                </c:pt>
              </c:numCache>
            </c:numRef>
          </c:bubbleSize>
          <c:bubble3D val="1"/>
        </c:ser>
        <c:ser>
          <c:idx val="4"/>
          <c:order val="4"/>
          <c:tx>
            <c:v>Wholesale, retail, hotels</c:v>
          </c:tx>
          <c:spPr>
            <a:solidFill>
              <a:srgbClr val="6666FF"/>
            </a:solidFill>
            <a:ln w="25400">
              <a:noFill/>
            </a:ln>
          </c:spPr>
          <c:invertIfNegative val="0"/>
          <c:xVal>
            <c:numRef>
              <c:f>'Rel. prod. cf employment2'!$B$27</c:f>
              <c:numCache>
                <c:formatCode>#,##0.0_ ;\-#,##0.0\ </c:formatCode>
                <c:ptCount val="1"/>
                <c:pt idx="0">
                  <c:v>0.61485846356141316</c:v>
                </c:pt>
              </c:numCache>
            </c:numRef>
          </c:xVal>
          <c:yVal>
            <c:numRef>
              <c:f>'Rel. prod. cf employment2'!$C$27</c:f>
              <c:numCache>
                <c:formatCode>#,##0.0_ ;\-#,##0.0\ </c:formatCode>
                <c:ptCount val="1"/>
                <c:pt idx="0">
                  <c:v>1.09933325868642</c:v>
                </c:pt>
              </c:numCache>
            </c:numRef>
          </c:yVal>
          <c:bubbleSize>
            <c:numRef>
              <c:f>'Rel. prod. cf employment2'!$E$27</c:f>
              <c:numCache>
                <c:formatCode>#,##0_ ;\-#,##0\ </c:formatCode>
                <c:ptCount val="1"/>
                <c:pt idx="0">
                  <c:v>2013</c:v>
                </c:pt>
              </c:numCache>
            </c:numRef>
          </c:bubbleSize>
          <c:bubble3D val="1"/>
        </c:ser>
        <c:ser>
          <c:idx val="5"/>
          <c:order val="5"/>
          <c:tx>
            <c:v>Transport, storage, comms</c:v>
          </c:tx>
          <c:spPr>
            <a:solidFill>
              <a:srgbClr val="66FFFF"/>
            </a:solidFill>
            <a:ln w="25400">
              <a:noFill/>
            </a:ln>
          </c:spPr>
          <c:invertIfNegative val="0"/>
          <c:xVal>
            <c:numRef>
              <c:f>'Rel. prod. cf employment2'!$B$28</c:f>
              <c:numCache>
                <c:formatCode>#,##0.0_ ;\-#,##0.0\ </c:formatCode>
                <c:ptCount val="1"/>
                <c:pt idx="0">
                  <c:v>0.47374827741619385</c:v>
                </c:pt>
              </c:numCache>
            </c:numRef>
          </c:xVal>
          <c:yVal>
            <c:numRef>
              <c:f>'Rel. prod. cf employment2'!$C$28</c:f>
              <c:numCache>
                <c:formatCode>#,##0.0_ ;\-#,##0.0\ </c:formatCode>
                <c:ptCount val="1"/>
                <c:pt idx="0">
                  <c:v>6.9577998231713218</c:v>
                </c:pt>
              </c:numCache>
            </c:numRef>
          </c:yVal>
          <c:bubbleSize>
            <c:numRef>
              <c:f>'Rel. prod. cf employment2'!$E$28</c:f>
              <c:numCache>
                <c:formatCode>#,##0_ ;\-#,##0\ </c:formatCode>
                <c:ptCount val="1"/>
                <c:pt idx="0">
                  <c:v>218</c:v>
                </c:pt>
              </c:numCache>
            </c:numRef>
          </c:bubbleSize>
          <c:bubble3D val="1"/>
        </c:ser>
        <c:ser>
          <c:idx val="6"/>
          <c:order val="6"/>
          <c:tx>
            <c:v>Other</c:v>
          </c:tx>
          <c:spPr>
            <a:solidFill>
              <a:srgbClr val="FF00FF"/>
            </a:solidFill>
            <a:ln w="25400">
              <a:noFill/>
            </a:ln>
          </c:spPr>
          <c:invertIfNegative val="0"/>
          <c:xVal>
            <c:numRef>
              <c:f>'Rel. prod. cf employment2'!$B$29</c:f>
              <c:numCache>
                <c:formatCode>#,##0.0_ ;\-#,##0.0\ </c:formatCode>
                <c:ptCount val="1"/>
                <c:pt idx="0">
                  <c:v>0.73308824507754089</c:v>
                </c:pt>
              </c:numCache>
            </c:numRef>
          </c:xVal>
          <c:yVal>
            <c:numRef>
              <c:f>'Rel. prod. cf employment2'!$C$29</c:f>
              <c:numCache>
                <c:formatCode>#,##0.0_ ;\-#,##0.0\ </c:formatCode>
                <c:ptCount val="1"/>
                <c:pt idx="0">
                  <c:v>3.7227856533768424</c:v>
                </c:pt>
              </c:numCache>
            </c:numRef>
          </c:yVal>
          <c:bubbleSize>
            <c:numRef>
              <c:f>'Rel. prod. cf employment2'!$E$29</c:f>
              <c:numCache>
                <c:formatCode>#,##0_ ;\-#,##0\ </c:formatCode>
                <c:ptCount val="1"/>
                <c:pt idx="0">
                  <c:v>1482</c:v>
                </c:pt>
              </c:numCache>
            </c:numRef>
          </c:bubbleSize>
          <c:bubble3D val="1"/>
        </c:ser>
        <c:dLbls>
          <c:showLegendKey val="0"/>
          <c:showVal val="0"/>
          <c:showCatName val="0"/>
          <c:showSerName val="0"/>
          <c:showPercent val="0"/>
          <c:showBubbleSize val="0"/>
        </c:dLbls>
        <c:bubbleScale val="100"/>
        <c:showNegBubbles val="0"/>
        <c:axId val="137505024"/>
        <c:axId val="137511296"/>
      </c:bubbleChart>
      <c:valAx>
        <c:axId val="137505024"/>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137511296"/>
        <c:crosses val="autoZero"/>
        <c:crossBetween val="midCat"/>
      </c:valAx>
      <c:valAx>
        <c:axId val="137511296"/>
        <c:scaling>
          <c:orientation val="minMax"/>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137505024"/>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employment2'!$B$40</c:f>
              <c:numCache>
                <c:formatCode>#,##0.0_ ;\-#,##0.0\ </c:formatCode>
                <c:ptCount val="1"/>
                <c:pt idx="0">
                  <c:v>-3.0066911690810798</c:v>
                </c:pt>
              </c:numCache>
            </c:numRef>
          </c:xVal>
          <c:yVal>
            <c:numRef>
              <c:f>'Rel. prod. cf employment2'!$C$40</c:f>
              <c:numCache>
                <c:formatCode>#,##0.0_ ;\-#,##0.0\ </c:formatCode>
                <c:ptCount val="1"/>
                <c:pt idx="0">
                  <c:v>0.38192642247146785</c:v>
                </c:pt>
              </c:numCache>
            </c:numRef>
          </c:yVal>
          <c:bubbleSize>
            <c:numRef>
              <c:f>'Rel. prod. cf employment2'!$E$40</c:f>
              <c:numCache>
                <c:formatCode>#,##0_ ;\-#,##0\ </c:formatCode>
                <c:ptCount val="1"/>
                <c:pt idx="0">
                  <c:v>15688</c:v>
                </c:pt>
              </c:numCache>
            </c:numRef>
          </c:bubbleSize>
          <c:bubble3D val="1"/>
        </c:ser>
        <c:ser>
          <c:idx val="1"/>
          <c:order val="1"/>
          <c:tx>
            <c:v>Mining &amp; utilities</c:v>
          </c:tx>
          <c:spPr>
            <a:solidFill>
              <a:srgbClr val="000000"/>
            </a:solidFill>
            <a:ln w="25400">
              <a:noFill/>
            </a:ln>
          </c:spPr>
          <c:invertIfNegative val="0"/>
          <c:xVal>
            <c:numRef>
              <c:f>'Rel. prod. cf employment2'!$B$41</c:f>
              <c:numCache>
                <c:formatCode>#,##0.0_ ;\-#,##0.0\ </c:formatCode>
                <c:ptCount val="1"/>
                <c:pt idx="0">
                  <c:v>0.20219925718776011</c:v>
                </c:pt>
              </c:numCache>
            </c:numRef>
          </c:xVal>
          <c:yVal>
            <c:numRef>
              <c:f>'Rel. prod. cf employment2'!$C$41</c:f>
              <c:numCache>
                <c:formatCode>#,##0.0_ ;\-#,##0.0\ </c:formatCode>
                <c:ptCount val="1"/>
                <c:pt idx="0">
                  <c:v>6.8733761468469314</c:v>
                </c:pt>
              </c:numCache>
            </c:numRef>
          </c:yVal>
          <c:bubbleSize>
            <c:numRef>
              <c:f>'Rel. prod. cf employment2'!$E$41</c:f>
              <c:numCache>
                <c:formatCode>#,##0_ ;\-#,##0\ </c:formatCode>
                <c:ptCount val="1"/>
                <c:pt idx="0">
                  <c:v>158</c:v>
                </c:pt>
              </c:numCache>
            </c:numRef>
          </c:bubbleSize>
          <c:bubble3D val="1"/>
        </c:ser>
        <c:ser>
          <c:idx val="2"/>
          <c:order val="2"/>
          <c:tx>
            <c:v>Manufacturing</c:v>
          </c:tx>
          <c:spPr>
            <a:solidFill>
              <a:srgbClr val="CC6600"/>
            </a:solidFill>
            <a:ln w="25400">
              <a:noFill/>
            </a:ln>
          </c:spPr>
          <c:invertIfNegative val="0"/>
          <c:xVal>
            <c:numRef>
              <c:f>'Rel. prod. cf employment2'!$B$42</c:f>
              <c:numCache>
                <c:formatCode>#,##0.0_ ;\-#,##0.0\ </c:formatCode>
                <c:ptCount val="1"/>
                <c:pt idx="0">
                  <c:v>0.63773209621204208</c:v>
                </c:pt>
              </c:numCache>
            </c:numRef>
          </c:xVal>
          <c:yVal>
            <c:numRef>
              <c:f>'Rel. prod. cf employment2'!$C$42</c:f>
              <c:numCache>
                <c:formatCode>#,##0.0_ ;\-#,##0.0\ </c:formatCode>
                <c:ptCount val="1"/>
                <c:pt idx="0">
                  <c:v>2.6183703211406817</c:v>
                </c:pt>
              </c:numCache>
            </c:numRef>
          </c:yVal>
          <c:bubbleSize>
            <c:numRef>
              <c:f>'Rel. prod. cf employment2'!$E$42</c:f>
              <c:numCache>
                <c:formatCode>#,##0_ ;\-#,##0\ </c:formatCode>
                <c:ptCount val="1"/>
                <c:pt idx="0">
                  <c:v>680</c:v>
                </c:pt>
              </c:numCache>
            </c:numRef>
          </c:bubbleSize>
          <c:bubble3D val="1"/>
        </c:ser>
        <c:ser>
          <c:idx val="3"/>
          <c:order val="3"/>
          <c:tx>
            <c:v>Construction</c:v>
          </c:tx>
          <c:spPr>
            <a:solidFill>
              <a:srgbClr val="FFFF00"/>
            </a:solidFill>
            <a:ln w="25400">
              <a:noFill/>
            </a:ln>
          </c:spPr>
          <c:invertIfNegative val="0"/>
          <c:xVal>
            <c:numRef>
              <c:f>'Rel. prod. cf employment2'!$B$43</c:f>
              <c:numCache>
                <c:formatCode>#,##0.0_ ;\-#,##0.0\ </c:formatCode>
                <c:ptCount val="1"/>
                <c:pt idx="0">
                  <c:v>0.16624392107754993</c:v>
                </c:pt>
              </c:numCache>
            </c:numRef>
          </c:xVal>
          <c:yVal>
            <c:numRef>
              <c:f>'Rel. prod. cf employment2'!$C$43</c:f>
              <c:numCache>
                <c:formatCode>#,##0.0_ ;\-#,##0.0\ </c:formatCode>
                <c:ptCount val="1"/>
                <c:pt idx="0">
                  <c:v>6.5190525256220724</c:v>
                </c:pt>
              </c:numCache>
            </c:numRef>
          </c:yVal>
          <c:bubbleSize>
            <c:numRef>
              <c:f>'Rel. prod. cf employment2'!$E$43</c:f>
              <c:numCache>
                <c:formatCode>#,##0_ ;\-#,##0\ </c:formatCode>
                <c:ptCount val="1"/>
                <c:pt idx="0">
                  <c:v>282</c:v>
                </c:pt>
              </c:numCache>
            </c:numRef>
          </c:bubbleSize>
          <c:bubble3D val="1"/>
        </c:ser>
        <c:ser>
          <c:idx val="4"/>
          <c:order val="4"/>
          <c:tx>
            <c:v>Wholesale, retail, hotels</c:v>
          </c:tx>
          <c:spPr>
            <a:solidFill>
              <a:srgbClr val="6666FF"/>
            </a:solidFill>
            <a:ln w="25400">
              <a:noFill/>
            </a:ln>
          </c:spPr>
          <c:invertIfNegative val="0"/>
          <c:xVal>
            <c:numRef>
              <c:f>'Rel. prod. cf employment2'!$B$44</c:f>
              <c:numCache>
                <c:formatCode>#,##0.0_ ;\-#,##0.0\ </c:formatCode>
                <c:ptCount val="1"/>
                <c:pt idx="0">
                  <c:v>0.801274723146987</c:v>
                </c:pt>
              </c:numCache>
            </c:numRef>
          </c:xVal>
          <c:yVal>
            <c:numRef>
              <c:f>'Rel. prod. cf employment2'!$C$44</c:f>
              <c:numCache>
                <c:formatCode>#,##0.0_ ;\-#,##0.0\ </c:formatCode>
                <c:ptCount val="1"/>
                <c:pt idx="0">
                  <c:v>1.0577722550386852</c:v>
                </c:pt>
              </c:numCache>
            </c:numRef>
          </c:yVal>
          <c:bubbleSize>
            <c:numRef>
              <c:f>'Rel. prod. cf employment2'!$E$44</c:f>
              <c:numCache>
                <c:formatCode>#,##0_ ;\-#,##0\ </c:formatCode>
                <c:ptCount val="1"/>
                <c:pt idx="0">
                  <c:v>2478</c:v>
                </c:pt>
              </c:numCache>
            </c:numRef>
          </c:bubbleSize>
          <c:bubble3D val="1"/>
        </c:ser>
        <c:ser>
          <c:idx val="5"/>
          <c:order val="5"/>
          <c:tx>
            <c:v>Transport, storage, comms</c:v>
          </c:tx>
          <c:spPr>
            <a:solidFill>
              <a:srgbClr val="66FFFF"/>
            </a:solidFill>
            <a:ln w="25400">
              <a:noFill/>
            </a:ln>
          </c:spPr>
          <c:invertIfNegative val="0"/>
          <c:xVal>
            <c:numRef>
              <c:f>'Rel. prod. cf employment2'!$B$45</c:f>
              <c:numCache>
                <c:formatCode>#,##0.0_ ;\-#,##0.0\ </c:formatCode>
                <c:ptCount val="1"/>
                <c:pt idx="0">
                  <c:v>0.36895035293677769</c:v>
                </c:pt>
              </c:numCache>
            </c:numRef>
          </c:xVal>
          <c:yVal>
            <c:numRef>
              <c:f>'Rel. prod. cf employment2'!$C$45</c:f>
              <c:numCache>
                <c:formatCode>#,##0.0_ ;\-#,##0.0\ </c:formatCode>
                <c:ptCount val="1"/>
                <c:pt idx="0">
                  <c:v>6.4424166815762636</c:v>
                </c:pt>
              </c:numCache>
            </c:numRef>
          </c:yVal>
          <c:bubbleSize>
            <c:numRef>
              <c:f>'Rel. prod. cf employment2'!$E$45</c:f>
              <c:numCache>
                <c:formatCode>#,##0_ ;\-#,##0\ </c:formatCode>
                <c:ptCount val="1"/>
                <c:pt idx="0">
                  <c:v>329</c:v>
                </c:pt>
              </c:numCache>
            </c:numRef>
          </c:bubbleSize>
          <c:bubble3D val="1"/>
        </c:ser>
        <c:ser>
          <c:idx val="6"/>
          <c:order val="6"/>
          <c:tx>
            <c:v>Other</c:v>
          </c:tx>
          <c:spPr>
            <a:solidFill>
              <a:srgbClr val="FF00FF"/>
            </a:solidFill>
            <a:ln w="25400">
              <a:noFill/>
            </a:ln>
          </c:spPr>
          <c:invertIfNegative val="0"/>
          <c:xVal>
            <c:numRef>
              <c:f>'Rel. prod. cf employment2'!$B$46</c:f>
              <c:numCache>
                <c:formatCode>#,##0.0_ ;\-#,##0.0\ </c:formatCode>
                <c:ptCount val="1"/>
                <c:pt idx="0">
                  <c:v>0.83029081851995201</c:v>
                </c:pt>
              </c:numCache>
            </c:numRef>
          </c:xVal>
          <c:yVal>
            <c:numRef>
              <c:f>'Rel. prod. cf employment2'!$C$46</c:f>
              <c:numCache>
                <c:formatCode>#,##0.0_ ;\-#,##0.0\ </c:formatCode>
                <c:ptCount val="1"/>
                <c:pt idx="0">
                  <c:v>3.2269538839233767</c:v>
                </c:pt>
              </c:numCache>
            </c:numRef>
          </c:yVal>
          <c:bubbleSize>
            <c:numRef>
              <c:f>'Rel. prod. cf employment2'!$E$46</c:f>
              <c:numCache>
                <c:formatCode>#,##0_ ;\-#,##0\ </c:formatCode>
                <c:ptCount val="1"/>
                <c:pt idx="0">
                  <c:v>1876</c:v>
                </c:pt>
              </c:numCache>
            </c:numRef>
          </c:bubbleSize>
          <c:bubble3D val="1"/>
        </c:ser>
        <c:dLbls>
          <c:showLegendKey val="0"/>
          <c:showVal val="0"/>
          <c:showCatName val="0"/>
          <c:showSerName val="0"/>
          <c:showPercent val="0"/>
          <c:showBubbleSize val="0"/>
        </c:dLbls>
        <c:bubbleScale val="100"/>
        <c:showNegBubbles val="0"/>
        <c:axId val="139274112"/>
        <c:axId val="139280384"/>
      </c:bubbleChart>
      <c:valAx>
        <c:axId val="139274112"/>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139280384"/>
        <c:crosses val="autoZero"/>
        <c:crossBetween val="midCat"/>
      </c:valAx>
      <c:valAx>
        <c:axId val="139280384"/>
        <c:scaling>
          <c:orientation val="minMax"/>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13927411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0000FF"/>
            </a:solidFill>
          </c:spPr>
          <c:invertIfNegative val="0"/>
          <c:xVal>
            <c:numRef>
              <c:f>'Rel. prod. cf employment1'!$B$21</c:f>
              <c:numCache>
                <c:formatCode>0.0</c:formatCode>
                <c:ptCount val="1"/>
                <c:pt idx="0">
                  <c:v>-4.7841673335650228</c:v>
                </c:pt>
              </c:numCache>
            </c:numRef>
          </c:xVal>
          <c:yVal>
            <c:numRef>
              <c:f>'Rel. prod. cf employment1'!$C$21</c:f>
              <c:numCache>
                <c:formatCode>0.0</c:formatCode>
                <c:ptCount val="1"/>
                <c:pt idx="0">
                  <c:v>0.43402119617321661</c:v>
                </c:pt>
              </c:numCache>
            </c:numRef>
          </c:yVal>
          <c:bubbleSize>
            <c:numRef>
              <c:f>'Rel. prod. cf employment1'!$E$21</c:f>
              <c:numCache>
                <c:formatCode>#,##0</c:formatCode>
                <c:ptCount val="1"/>
                <c:pt idx="0">
                  <c:v>12250.085513506301</c:v>
                </c:pt>
              </c:numCache>
            </c:numRef>
          </c:bubbleSize>
          <c:bubble3D val="1"/>
        </c:ser>
        <c:ser>
          <c:idx val="1"/>
          <c:order val="1"/>
          <c:tx>
            <c:v>Mining</c:v>
          </c:tx>
          <c:spPr>
            <a:solidFill>
              <a:srgbClr val="FF0000"/>
            </a:solidFill>
            <a:ln w="25400">
              <a:noFill/>
            </a:ln>
          </c:spPr>
          <c:invertIfNegative val="0"/>
          <c:xVal>
            <c:numRef>
              <c:f>'Rel. prod. cf employment1'!$B$22</c:f>
              <c:numCache>
                <c:formatCode>0.0</c:formatCode>
                <c:ptCount val="1"/>
                <c:pt idx="0">
                  <c:v>-7.89684032539828E-3</c:v>
                </c:pt>
              </c:numCache>
            </c:numRef>
          </c:xVal>
          <c:yVal>
            <c:numRef>
              <c:f>'Rel. prod. cf employment1'!$C$22</c:f>
              <c:numCache>
                <c:formatCode>0.0</c:formatCode>
                <c:ptCount val="1"/>
                <c:pt idx="0">
                  <c:v>6.8026935072898347</c:v>
                </c:pt>
              </c:numCache>
            </c:numRef>
          </c:yVal>
          <c:bubbleSize>
            <c:numRef>
              <c:f>'Rel. prod. cf employment1'!$E$22</c:f>
              <c:numCache>
                <c:formatCode>#,##0</c:formatCode>
                <c:ptCount val="1"/>
                <c:pt idx="0">
                  <c:v>77.114966642940828</c:v>
                </c:pt>
              </c:numCache>
            </c:numRef>
          </c:bubbleSize>
          <c:bubble3D val="1"/>
        </c:ser>
        <c:ser>
          <c:idx val="2"/>
          <c:order val="2"/>
          <c:tx>
            <c:v>Manufacturing</c:v>
          </c:tx>
          <c:spPr>
            <a:solidFill>
              <a:srgbClr val="00B050"/>
            </a:solidFill>
            <a:ln w="25400">
              <a:noFill/>
            </a:ln>
          </c:spPr>
          <c:invertIfNegative val="0"/>
          <c:xVal>
            <c:numRef>
              <c:f>'Rel. prod. cf employment1'!$B$23</c:f>
              <c:numCache>
                <c:formatCode>0.0</c:formatCode>
                <c:ptCount val="1"/>
                <c:pt idx="0">
                  <c:v>0.45382840651516876</c:v>
                </c:pt>
              </c:numCache>
            </c:numRef>
          </c:xVal>
          <c:yVal>
            <c:numRef>
              <c:f>'Rel. prod. cf employment1'!$C$23</c:f>
              <c:numCache>
                <c:formatCode>0.0</c:formatCode>
                <c:ptCount val="1"/>
                <c:pt idx="0">
                  <c:v>4.3886064343394908</c:v>
                </c:pt>
              </c:numCache>
            </c:numRef>
          </c:yVal>
          <c:bubbleSize>
            <c:numRef>
              <c:f>'Rel. prod. cf employment1'!$E$23</c:f>
              <c:numCache>
                <c:formatCode>#,##0</c:formatCode>
                <c:ptCount val="1"/>
                <c:pt idx="0">
                  <c:v>331.6489249112667</c:v>
                </c:pt>
              </c:numCache>
            </c:numRef>
          </c:bubbleSize>
          <c:bubble3D val="1"/>
        </c:ser>
        <c:ser>
          <c:idx val="3"/>
          <c:order val="3"/>
          <c:tx>
            <c:v>Utilities</c:v>
          </c:tx>
          <c:spPr>
            <a:solidFill>
              <a:srgbClr val="FFFF00"/>
            </a:solidFill>
            <a:ln w="25400">
              <a:noFill/>
            </a:ln>
          </c:spPr>
          <c:invertIfNegative val="0"/>
          <c:xVal>
            <c:numRef>
              <c:f>'Rel. prod. cf employment1'!$B$24</c:f>
              <c:numCache>
                <c:formatCode>0.0</c:formatCode>
                <c:ptCount val="1"/>
                <c:pt idx="0">
                  <c:v>0.18599900502125907</c:v>
                </c:pt>
              </c:numCache>
            </c:numRef>
          </c:xVal>
          <c:yVal>
            <c:numRef>
              <c:f>'Rel. prod. cf employment1'!$C$24</c:f>
              <c:numCache>
                <c:formatCode>0.0</c:formatCode>
                <c:ptCount val="1"/>
                <c:pt idx="0">
                  <c:v>5.8824232430755821</c:v>
                </c:pt>
              </c:numCache>
            </c:numRef>
          </c:yVal>
          <c:bubbleSize>
            <c:numRef>
              <c:f>'Rel. prod. cf employment1'!$E$24</c:f>
              <c:numCache>
                <c:formatCode>#,##0</c:formatCode>
                <c:ptCount val="1"/>
                <c:pt idx="0">
                  <c:v>66.388536596742213</c:v>
                </c:pt>
              </c:numCache>
            </c:numRef>
          </c:bubbleSize>
          <c:bubble3D val="1"/>
        </c:ser>
        <c:ser>
          <c:idx val="4"/>
          <c:order val="4"/>
          <c:tx>
            <c:v>Construction</c:v>
          </c:tx>
          <c:spPr>
            <a:solidFill>
              <a:srgbClr val="6600FF"/>
            </a:solidFill>
            <a:ln w="25400">
              <a:noFill/>
            </a:ln>
          </c:spPr>
          <c:invertIfNegative val="0"/>
          <c:xVal>
            <c:numRef>
              <c:f>'Rel. prod. cf employment1'!$B$25</c:f>
              <c:numCache>
                <c:formatCode>0.0</c:formatCode>
                <c:ptCount val="1"/>
                <c:pt idx="0">
                  <c:v>0.62896787669139143</c:v>
                </c:pt>
              </c:numCache>
            </c:numRef>
          </c:xVal>
          <c:yVal>
            <c:numRef>
              <c:f>'Rel. prod. cf employment1'!$C$25</c:f>
              <c:numCache>
                <c:formatCode>0.0</c:formatCode>
                <c:ptCount val="1"/>
                <c:pt idx="0">
                  <c:v>6.3577901811037982</c:v>
                </c:pt>
              </c:numCache>
            </c:numRef>
          </c:yVal>
          <c:bubbleSize>
            <c:numRef>
              <c:f>'Rel. prod. cf employment1'!$E$25</c:f>
              <c:numCache>
                <c:formatCode>#,##0</c:formatCode>
                <c:ptCount val="1"/>
                <c:pt idx="0">
                  <c:v>225.41174234841267</c:v>
                </c:pt>
              </c:numCache>
            </c:numRef>
          </c:bubbleSize>
          <c:bubble3D val="1"/>
        </c:ser>
        <c:ser>
          <c:idx val="5"/>
          <c:order val="5"/>
          <c:tx>
            <c:v>Trade services</c:v>
          </c:tx>
          <c:spPr>
            <a:solidFill>
              <a:srgbClr val="66FFFF"/>
            </a:solidFill>
            <a:ln w="25400">
              <a:noFill/>
            </a:ln>
          </c:spPr>
          <c:invertIfNegative val="0"/>
          <c:xVal>
            <c:numRef>
              <c:f>'Rel. prod. cf employment1'!$B$26</c:f>
              <c:numCache>
                <c:formatCode>0.0</c:formatCode>
                <c:ptCount val="1"/>
                <c:pt idx="0">
                  <c:v>1.7024428980343282</c:v>
                </c:pt>
              </c:numCache>
            </c:numRef>
          </c:xVal>
          <c:yVal>
            <c:numRef>
              <c:f>'Rel. prod. cf employment1'!$C$26</c:f>
              <c:numCache>
                <c:formatCode>0.0</c:formatCode>
                <c:ptCount val="1"/>
                <c:pt idx="0">
                  <c:v>1.8704874246431111</c:v>
                </c:pt>
              </c:numCache>
            </c:numRef>
          </c:yVal>
          <c:bubbleSize>
            <c:numRef>
              <c:f>'Rel. prod. cf employment1'!$E$26</c:f>
              <c:numCache>
                <c:formatCode>#,##0</c:formatCode>
                <c:ptCount val="1"/>
                <c:pt idx="0">
                  <c:v>1316.4985619093873</c:v>
                </c:pt>
              </c:numCache>
            </c:numRef>
          </c:bubbleSize>
          <c:bubble3D val="1"/>
        </c:ser>
        <c:ser>
          <c:idx val="6"/>
          <c:order val="6"/>
          <c:tx>
            <c:v>Transport services</c:v>
          </c:tx>
          <c:spPr>
            <a:solidFill>
              <a:srgbClr val="FF00FF"/>
            </a:solidFill>
            <a:ln w="25400">
              <a:noFill/>
            </a:ln>
          </c:spPr>
          <c:invertIfNegative val="0"/>
          <c:xVal>
            <c:numRef>
              <c:f>'Rel. prod. cf employment1'!$B$27</c:f>
              <c:numCache>
                <c:formatCode>0.0</c:formatCode>
                <c:ptCount val="1"/>
                <c:pt idx="0">
                  <c:v>0.12707017229603823</c:v>
                </c:pt>
              </c:numCache>
            </c:numRef>
          </c:xVal>
          <c:yVal>
            <c:numRef>
              <c:f>'Rel. prod. cf employment1'!$C$27</c:f>
              <c:numCache>
                <c:formatCode>0.0</c:formatCode>
                <c:ptCount val="1"/>
                <c:pt idx="0">
                  <c:v>8.1269072839516436</c:v>
                </c:pt>
              </c:numCache>
            </c:numRef>
          </c:yVal>
          <c:bubbleSize>
            <c:numRef>
              <c:f>'Rel. prod. cf employment1'!$E$27</c:f>
              <c:numCache>
                <c:formatCode>#,##0</c:formatCode>
                <c:ptCount val="1"/>
                <c:pt idx="0">
                  <c:v>138.78615255528698</c:v>
                </c:pt>
              </c:numCache>
            </c:numRef>
          </c:bubbleSize>
          <c:bubble3D val="1"/>
        </c:ser>
        <c:ser>
          <c:idx val="7"/>
          <c:order val="7"/>
          <c:tx>
            <c:v>Business services</c:v>
          </c:tx>
          <c:spPr>
            <a:solidFill>
              <a:srgbClr val="99FF66"/>
            </a:solidFill>
            <a:ln w="25400">
              <a:noFill/>
            </a:ln>
          </c:spPr>
          <c:invertIfNegative val="0"/>
          <c:xVal>
            <c:numRef>
              <c:f>'Rel. prod. cf employment1'!$B$28</c:f>
              <c:numCache>
                <c:formatCode>0.0</c:formatCode>
                <c:ptCount val="1"/>
                <c:pt idx="0">
                  <c:v>6.5636373563093819E-4</c:v>
                </c:pt>
              </c:numCache>
            </c:numRef>
          </c:xVal>
          <c:yVal>
            <c:numRef>
              <c:f>'Rel. prod. cf employment1'!$C$28</c:f>
              <c:numCache>
                <c:formatCode>0.0</c:formatCode>
                <c:ptCount val="1"/>
                <c:pt idx="0">
                  <c:v>22.492001924080647</c:v>
                </c:pt>
              </c:numCache>
            </c:numRef>
          </c:yVal>
          <c:bubbleSize>
            <c:numRef>
              <c:f>'Rel. prod. cf employment1'!$E$28</c:f>
              <c:numCache>
                <c:formatCode>#,##0</c:formatCode>
                <c:ptCount val="1"/>
                <c:pt idx="0">
                  <c:v>31.482117152244548</c:v>
                </c:pt>
              </c:numCache>
            </c:numRef>
          </c:bubbleSize>
          <c:bubble3D val="1"/>
        </c:ser>
        <c:ser>
          <c:idx val="8"/>
          <c:order val="8"/>
          <c:tx>
            <c:v>Govt services</c:v>
          </c:tx>
          <c:spPr>
            <a:solidFill>
              <a:srgbClr val="984807"/>
            </a:solidFill>
            <a:ln w="25400">
              <a:noFill/>
            </a:ln>
          </c:spPr>
          <c:invertIfNegative val="0"/>
          <c:xVal>
            <c:numRef>
              <c:f>'Rel. prod. cf employment1'!$B$29</c:f>
              <c:numCache>
                <c:formatCode>0.0</c:formatCode>
                <c:ptCount val="1"/>
                <c:pt idx="0">
                  <c:v>1.6082505674733376</c:v>
                </c:pt>
              </c:numCache>
            </c:numRef>
          </c:xVal>
          <c:yVal>
            <c:numRef>
              <c:f>'Rel. prod. cf employment1'!$C$29</c:f>
              <c:numCache>
                <c:formatCode>0.0</c:formatCode>
                <c:ptCount val="1"/>
                <c:pt idx="0">
                  <c:v>2.5418452172840746</c:v>
                </c:pt>
              </c:numCache>
            </c:numRef>
          </c:yVal>
          <c:bubbleSize>
            <c:numRef>
              <c:f>'Rel. prod. cf employment1'!$E$29</c:f>
              <c:numCache>
                <c:formatCode>#,##0</c:formatCode>
                <c:ptCount val="1"/>
                <c:pt idx="0">
                  <c:v>795.39193858291605</c:v>
                </c:pt>
              </c:numCache>
            </c:numRef>
          </c:bubbleSize>
          <c:bubble3D val="1"/>
        </c:ser>
        <c:ser>
          <c:idx val="9"/>
          <c:order val="9"/>
          <c:tx>
            <c:v>Personal services</c:v>
          </c:tx>
          <c:spPr>
            <a:solidFill>
              <a:srgbClr val="9999FF"/>
            </a:solidFill>
            <a:ln w="25400">
              <a:noFill/>
            </a:ln>
          </c:spPr>
          <c:invertIfNegative val="0"/>
          <c:xVal>
            <c:numRef>
              <c:f>'Rel. prod. cf employment1'!$B$30</c:f>
              <c:numCache>
                <c:formatCode>0.0</c:formatCode>
                <c:ptCount val="1"/>
                <c:pt idx="0">
                  <c:v>8.4848884123241763E-2</c:v>
                </c:pt>
              </c:numCache>
            </c:numRef>
          </c:xVal>
          <c:yVal>
            <c:numRef>
              <c:f>'Rel. prod. cf employment1'!$C$30</c:f>
              <c:numCache>
                <c:formatCode>0.0</c:formatCode>
                <c:ptCount val="1"/>
                <c:pt idx="0">
                  <c:v>0.37227870484698622</c:v>
                </c:pt>
              </c:numCache>
            </c:numRef>
          </c:yVal>
          <c:bubbleSize>
            <c:numRef>
              <c:f>'Rel. prod. cf employment1'!$E$30</c:f>
              <c:numCache>
                <c:formatCode>#,##0</c:formatCode>
                <c:ptCount val="1"/>
                <c:pt idx="0">
                  <c:v>331.28662369818556</c:v>
                </c:pt>
              </c:numCache>
            </c:numRef>
          </c:bubbleSize>
          <c:bubble3D val="1"/>
        </c:ser>
        <c:dLbls>
          <c:showLegendKey val="0"/>
          <c:showVal val="0"/>
          <c:showCatName val="0"/>
          <c:showSerName val="0"/>
          <c:showPercent val="0"/>
          <c:showBubbleSize val="0"/>
        </c:dLbls>
        <c:bubbleScale val="100"/>
        <c:showNegBubbles val="0"/>
        <c:axId val="134803456"/>
        <c:axId val="134805376"/>
      </c:bubbleChart>
      <c:valAx>
        <c:axId val="134803456"/>
        <c:scaling>
          <c:orientation val="minMax"/>
        </c:scaling>
        <c:delete val="0"/>
        <c:axPos val="b"/>
        <c:title>
          <c:tx>
            <c:rich>
              <a:bodyPr/>
              <a:lstStyle/>
              <a:p>
                <a:pPr>
                  <a:defRPr sz="800" b="0"/>
                </a:pPr>
                <a:r>
                  <a:rPr lang="en-US" sz="800" b="0"/>
                  <a:t>Percentage point change in share of persons engaged, 2000-05</a:t>
                </a:r>
              </a:p>
            </c:rich>
          </c:tx>
          <c:layout/>
          <c:overlay val="0"/>
        </c:title>
        <c:numFmt formatCode="0.0" sourceLinked="1"/>
        <c:majorTickMark val="out"/>
        <c:minorTickMark val="none"/>
        <c:tickLblPos val="low"/>
        <c:crossAx val="134805376"/>
        <c:crosses val="autoZero"/>
        <c:crossBetween val="midCat"/>
      </c:valAx>
      <c:valAx>
        <c:axId val="134805376"/>
        <c:scaling>
          <c:orientation val="minMax"/>
        </c:scaling>
        <c:delete val="0"/>
        <c:axPos val="l"/>
        <c:majorGridlines/>
        <c:title>
          <c:tx>
            <c:rich>
              <a:bodyPr rot="-5400000" vert="horz"/>
              <a:lstStyle/>
              <a:p>
                <a:pPr>
                  <a:defRPr sz="800" b="0"/>
                </a:pPr>
                <a:r>
                  <a:rPr lang="en-US" sz="800" b="0"/>
                  <a:t>Relative productivity level, 2005</a:t>
                </a:r>
              </a:p>
            </c:rich>
          </c:tx>
          <c:layout/>
          <c:overlay val="0"/>
        </c:title>
        <c:numFmt formatCode="0.0" sourceLinked="1"/>
        <c:majorTickMark val="out"/>
        <c:minorTickMark val="none"/>
        <c:tickLblPos val="low"/>
        <c:crossAx val="13480345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employment2'!$B$57</c:f>
              <c:numCache>
                <c:formatCode>#,##0.0_ ;\-#,##0.0\ </c:formatCode>
                <c:ptCount val="1"/>
                <c:pt idx="0">
                  <c:v>-1.7018997962398998</c:v>
                </c:pt>
              </c:numCache>
            </c:numRef>
          </c:xVal>
          <c:yVal>
            <c:numRef>
              <c:f>'Rel. prod. cf employment2'!$C$57</c:f>
              <c:numCache>
                <c:formatCode>#,##0.0_ ;\-#,##0.0\ </c:formatCode>
                <c:ptCount val="1"/>
                <c:pt idx="0">
                  <c:v>0.35536354298737183</c:v>
                </c:pt>
              </c:numCache>
            </c:numRef>
          </c:yVal>
          <c:bubbleSize>
            <c:numRef>
              <c:f>'Rel. prod. cf employment2'!$E$57</c:f>
              <c:numCache>
                <c:formatCode>#,##0_ ;\-#,##0\ </c:formatCode>
                <c:ptCount val="1"/>
                <c:pt idx="0">
                  <c:v>16761</c:v>
                </c:pt>
              </c:numCache>
            </c:numRef>
          </c:bubbleSize>
          <c:bubble3D val="1"/>
        </c:ser>
        <c:ser>
          <c:idx val="1"/>
          <c:order val="1"/>
          <c:tx>
            <c:v>Mining &amp; utilities</c:v>
          </c:tx>
          <c:spPr>
            <a:solidFill>
              <a:srgbClr val="000000"/>
            </a:solidFill>
            <a:ln w="25400">
              <a:noFill/>
            </a:ln>
          </c:spPr>
          <c:invertIfNegative val="0"/>
          <c:xVal>
            <c:numRef>
              <c:f>'Rel. prod. cf employment2'!$B$58</c:f>
              <c:numCache>
                <c:formatCode>#,##0.0_ ;\-#,##0.0\ </c:formatCode>
                <c:ptCount val="1"/>
                <c:pt idx="0">
                  <c:v>1.3457977899452467E-2</c:v>
                </c:pt>
              </c:numCache>
            </c:numRef>
          </c:xVal>
          <c:yVal>
            <c:numRef>
              <c:f>'Rel. prod. cf employment2'!$C$58</c:f>
              <c:numCache>
                <c:formatCode>#,##0.0_ ;\-#,##0.0\ </c:formatCode>
                <c:ptCount val="1"/>
                <c:pt idx="0">
                  <c:v>6.3752549781679386</c:v>
                </c:pt>
              </c:numCache>
            </c:numRef>
          </c:yVal>
          <c:bubbleSize>
            <c:numRef>
              <c:f>'Rel. prod. cf employment2'!$E$58</c:f>
              <c:numCache>
                <c:formatCode>#,##0_ ;\-#,##0\ </c:formatCode>
                <c:ptCount val="1"/>
                <c:pt idx="0">
                  <c:v>176</c:v>
                </c:pt>
              </c:numCache>
            </c:numRef>
          </c:bubbleSize>
          <c:bubble3D val="1"/>
        </c:ser>
        <c:ser>
          <c:idx val="2"/>
          <c:order val="2"/>
          <c:tx>
            <c:v>Manufacturing</c:v>
          </c:tx>
          <c:spPr>
            <a:solidFill>
              <a:srgbClr val="CC6600"/>
            </a:solidFill>
            <a:ln w="25400">
              <a:noFill/>
            </a:ln>
          </c:spPr>
          <c:invertIfNegative val="0"/>
          <c:xVal>
            <c:numRef>
              <c:f>'Rel. prod. cf employment2'!$B$59</c:f>
              <c:numCache>
                <c:formatCode>#,##0.0_ ;\-#,##0.0\ </c:formatCode>
                <c:ptCount val="1"/>
                <c:pt idx="0">
                  <c:v>9.4211387305480176E-2</c:v>
                </c:pt>
              </c:numCache>
            </c:numRef>
          </c:xVal>
          <c:yVal>
            <c:numRef>
              <c:f>'Rel. prod. cf employment2'!$C$59</c:f>
              <c:numCache>
                <c:formatCode>#,##0.0_ ;\-#,##0.0\ </c:formatCode>
                <c:ptCount val="1"/>
                <c:pt idx="0">
                  <c:v>2.4846590100494717</c:v>
                </c:pt>
              </c:numCache>
            </c:numRef>
          </c:yVal>
          <c:bubbleSize>
            <c:numRef>
              <c:f>'Rel. prod. cf employment2'!$E$59</c:f>
              <c:numCache>
                <c:formatCode>#,##0_ ;\-#,##0\ </c:formatCode>
                <c:ptCount val="1"/>
                <c:pt idx="0">
                  <c:v>766</c:v>
                </c:pt>
              </c:numCache>
            </c:numRef>
          </c:bubbleSize>
          <c:bubble3D val="1"/>
        </c:ser>
        <c:ser>
          <c:idx val="3"/>
          <c:order val="3"/>
          <c:tx>
            <c:v>Construction</c:v>
          </c:tx>
          <c:spPr>
            <a:solidFill>
              <a:srgbClr val="FFFF00"/>
            </a:solidFill>
            <a:ln w="25400">
              <a:noFill/>
            </a:ln>
          </c:spPr>
          <c:invertIfNegative val="0"/>
          <c:xVal>
            <c:numRef>
              <c:f>'Rel. prod. cf employment2'!$B$60</c:f>
              <c:numCache>
                <c:formatCode>#,##0.0_ ;\-#,##0.0\ </c:formatCode>
                <c:ptCount val="1"/>
                <c:pt idx="0">
                  <c:v>0.10430160490315332</c:v>
                </c:pt>
              </c:numCache>
            </c:numRef>
          </c:xVal>
          <c:yVal>
            <c:numRef>
              <c:f>'Rel. prod. cf employment2'!$C$60</c:f>
              <c:numCache>
                <c:formatCode>#,##0.0_ ;\-#,##0.0\ </c:formatCode>
                <c:ptCount val="1"/>
                <c:pt idx="0">
                  <c:v>7.4891440227304766</c:v>
                </c:pt>
              </c:numCache>
            </c:numRef>
          </c:yVal>
          <c:bubbleSize>
            <c:numRef>
              <c:f>'Rel. prod. cf employment2'!$E$60</c:f>
              <c:numCache>
                <c:formatCode>#,##0_ ;\-#,##0\ </c:formatCode>
                <c:ptCount val="1"/>
                <c:pt idx="0">
                  <c:v>333</c:v>
                </c:pt>
              </c:numCache>
            </c:numRef>
          </c:bubbleSize>
          <c:bubble3D val="1"/>
        </c:ser>
        <c:ser>
          <c:idx val="4"/>
          <c:order val="4"/>
          <c:tx>
            <c:v>Wholesale, retail, hotels</c:v>
          </c:tx>
          <c:spPr>
            <a:solidFill>
              <a:srgbClr val="6666FF"/>
            </a:solidFill>
            <a:ln w="25400">
              <a:noFill/>
            </a:ln>
          </c:spPr>
          <c:invertIfNegative val="0"/>
          <c:xVal>
            <c:numRef>
              <c:f>'Rel. prod. cf employment2'!$B$61</c:f>
              <c:numCache>
                <c:formatCode>#,##0.0_ ;\-#,##0.0\ </c:formatCode>
                <c:ptCount val="1"/>
                <c:pt idx="0">
                  <c:v>0.69044351095323364</c:v>
                </c:pt>
              </c:numCache>
            </c:numRef>
          </c:xVal>
          <c:yVal>
            <c:numRef>
              <c:f>'Rel. prod. cf employment2'!$C$61</c:f>
              <c:numCache>
                <c:formatCode>#,##0.0_ ;\-#,##0.0\ </c:formatCode>
                <c:ptCount val="1"/>
                <c:pt idx="0">
                  <c:v>0.99700640259863005</c:v>
                </c:pt>
              </c:numCache>
            </c:numRef>
          </c:yVal>
          <c:bubbleSize>
            <c:numRef>
              <c:f>'Rel. prod. cf employment2'!$E$61</c:f>
              <c:numCache>
                <c:formatCode>#,##0_ ;\-#,##0\ </c:formatCode>
                <c:ptCount val="1"/>
                <c:pt idx="0">
                  <c:v>2873</c:v>
                </c:pt>
              </c:numCache>
            </c:numRef>
          </c:bubbleSize>
          <c:bubble3D val="1"/>
        </c:ser>
        <c:ser>
          <c:idx val="5"/>
          <c:order val="5"/>
          <c:tx>
            <c:v>Transport, storage, comms</c:v>
          </c:tx>
          <c:spPr>
            <a:solidFill>
              <a:srgbClr val="66FFFF"/>
            </a:solidFill>
            <a:ln w="25400">
              <a:noFill/>
            </a:ln>
          </c:spPr>
          <c:invertIfNegative val="0"/>
          <c:xVal>
            <c:numRef>
              <c:f>'Rel. prod. cf employment2'!$B$62</c:f>
              <c:numCache>
                <c:formatCode>#,##0.0_ ;\-#,##0.0\ </c:formatCode>
                <c:ptCount val="1"/>
                <c:pt idx="0">
                  <c:v>0.13231943091069831</c:v>
                </c:pt>
              </c:numCache>
            </c:numRef>
          </c:xVal>
          <c:yVal>
            <c:numRef>
              <c:f>'Rel. prod. cf employment2'!$C$62</c:f>
              <c:numCache>
                <c:formatCode>#,##0.0_ ;\-#,##0.0\ </c:formatCode>
                <c:ptCount val="1"/>
                <c:pt idx="0">
                  <c:v>6.2894886338449272</c:v>
                </c:pt>
              </c:numCache>
            </c:numRef>
          </c:yVal>
          <c:bubbleSize>
            <c:numRef>
              <c:f>'Rel. prod. cf employment2'!$E$62</c:f>
              <c:numCache>
                <c:formatCode>#,##0_ ;\-#,##0\ </c:formatCode>
                <c:ptCount val="1"/>
                <c:pt idx="0">
                  <c:v>391</c:v>
                </c:pt>
              </c:numCache>
            </c:numRef>
          </c:bubbleSize>
          <c:bubble3D val="1"/>
        </c:ser>
        <c:ser>
          <c:idx val="6"/>
          <c:order val="6"/>
          <c:tx>
            <c:v>Other</c:v>
          </c:tx>
          <c:spPr>
            <a:solidFill>
              <a:srgbClr val="FF00FF"/>
            </a:solidFill>
            <a:ln w="25400">
              <a:noFill/>
            </a:ln>
          </c:spPr>
          <c:invertIfNegative val="0"/>
          <c:xVal>
            <c:numRef>
              <c:f>'Rel. prod. cf employment2'!$B$63</c:f>
              <c:numCache>
                <c:formatCode>#,##0.0_ ;\-#,##0.0\ </c:formatCode>
                <c:ptCount val="1"/>
                <c:pt idx="0">
                  <c:v>0.66716588426789336</c:v>
                </c:pt>
              </c:numCache>
            </c:numRef>
          </c:xVal>
          <c:yVal>
            <c:numRef>
              <c:f>'Rel. prod. cf employment2'!$C$63</c:f>
              <c:numCache>
                <c:formatCode>#,##0.0_ ;\-#,##0.0\ </c:formatCode>
                <c:ptCount val="1"/>
                <c:pt idx="0">
                  <c:v>3.0375661240673266</c:v>
                </c:pt>
              </c:numCache>
            </c:numRef>
          </c:yVal>
          <c:bubbleSize>
            <c:numRef>
              <c:f>'Rel. prod. cf employment2'!$E$63</c:f>
              <c:numCache>
                <c:formatCode>#,##0_ ;\-#,##0\ </c:formatCode>
                <c:ptCount val="1"/>
                <c:pt idx="0">
                  <c:v>2209</c:v>
                </c:pt>
              </c:numCache>
            </c:numRef>
          </c:bubbleSize>
          <c:bubble3D val="1"/>
        </c:ser>
        <c:dLbls>
          <c:showLegendKey val="0"/>
          <c:showVal val="0"/>
          <c:showCatName val="0"/>
          <c:showSerName val="0"/>
          <c:showPercent val="0"/>
          <c:showBubbleSize val="0"/>
        </c:dLbls>
        <c:bubbleScale val="100"/>
        <c:showNegBubbles val="0"/>
        <c:axId val="115537408"/>
        <c:axId val="115539328"/>
      </c:bubbleChart>
      <c:valAx>
        <c:axId val="115537408"/>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115539328"/>
        <c:crosses val="autoZero"/>
        <c:crossBetween val="midCat"/>
      </c:valAx>
      <c:valAx>
        <c:axId val="115539328"/>
        <c:scaling>
          <c:orientation val="minMax"/>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11553740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 of prod change2'!$B$4</c:f>
              <c:strCache>
                <c:ptCount val="1"/>
                <c:pt idx="0">
                  <c:v>Within sector</c:v>
                </c:pt>
              </c:strCache>
            </c:strRef>
          </c:tx>
          <c:invertIfNegative val="0"/>
          <c:cat>
            <c:strRef>
              <c:f>'Decomp. of prod change2'!$A$5:$A$8</c:f>
              <c:strCache>
                <c:ptCount val="4"/>
                <c:pt idx="0">
                  <c:v>1991-2000</c:v>
                </c:pt>
                <c:pt idx="1">
                  <c:v>2000-05</c:v>
                </c:pt>
                <c:pt idx="2">
                  <c:v>2005-10</c:v>
                </c:pt>
                <c:pt idx="3">
                  <c:v>2010-13</c:v>
                </c:pt>
              </c:strCache>
            </c:strRef>
          </c:cat>
          <c:val>
            <c:numRef>
              <c:f>'Decomp. of prod change2'!$B$5:$B$8</c:f>
              <c:numCache>
                <c:formatCode>0.00%</c:formatCode>
                <c:ptCount val="4"/>
                <c:pt idx="0">
                  <c:v>8.1478747562835543E-3</c:v>
                </c:pt>
                <c:pt idx="1">
                  <c:v>1.8892633241556218E-2</c:v>
                </c:pt>
                <c:pt idx="2">
                  <c:v>2.3977585371266045E-2</c:v>
                </c:pt>
                <c:pt idx="3">
                  <c:v>1.272285417679209E-2</c:v>
                </c:pt>
              </c:numCache>
            </c:numRef>
          </c:val>
        </c:ser>
        <c:ser>
          <c:idx val="1"/>
          <c:order val="1"/>
          <c:tx>
            <c:strRef>
              <c:f>'Decomp. of prod change2'!$C$4</c:f>
              <c:strCache>
                <c:ptCount val="1"/>
                <c:pt idx="0">
                  <c:v>Structural change</c:v>
                </c:pt>
              </c:strCache>
            </c:strRef>
          </c:tx>
          <c:spPr>
            <a:solidFill>
              <a:schemeClr val="accent6"/>
            </a:solidFill>
          </c:spPr>
          <c:invertIfNegative val="0"/>
          <c:cat>
            <c:strRef>
              <c:f>'Decomp. of prod change2'!$A$5:$A$8</c:f>
              <c:strCache>
                <c:ptCount val="4"/>
                <c:pt idx="0">
                  <c:v>1991-2000</c:v>
                </c:pt>
                <c:pt idx="1">
                  <c:v>2000-05</c:v>
                </c:pt>
                <c:pt idx="2">
                  <c:v>2005-10</c:v>
                </c:pt>
                <c:pt idx="3">
                  <c:v>2010-13</c:v>
                </c:pt>
              </c:strCache>
            </c:strRef>
          </c:cat>
          <c:val>
            <c:numRef>
              <c:f>'Decomp. of prod change2'!$C$5:$C$8</c:f>
              <c:numCache>
                <c:formatCode>0.00%</c:formatCode>
                <c:ptCount val="4"/>
                <c:pt idx="0">
                  <c:v>1.3958999054872554E-3</c:v>
                </c:pt>
                <c:pt idx="1">
                  <c:v>1.6602222045194008E-2</c:v>
                </c:pt>
                <c:pt idx="2">
                  <c:v>9.917548932012684E-3</c:v>
                </c:pt>
                <c:pt idx="3">
                  <c:v>2.231185679357028E-2</c:v>
                </c:pt>
              </c:numCache>
            </c:numRef>
          </c:val>
        </c:ser>
        <c:dLbls>
          <c:showLegendKey val="0"/>
          <c:showVal val="0"/>
          <c:showCatName val="0"/>
          <c:showSerName val="0"/>
          <c:showPercent val="0"/>
          <c:showBubbleSize val="0"/>
        </c:dLbls>
        <c:gapWidth val="150"/>
        <c:overlap val="100"/>
        <c:axId val="150406272"/>
        <c:axId val="150408192"/>
      </c:barChart>
      <c:catAx>
        <c:axId val="150406272"/>
        <c:scaling>
          <c:orientation val="minMax"/>
        </c:scaling>
        <c:delete val="0"/>
        <c:axPos val="b"/>
        <c:majorTickMark val="out"/>
        <c:minorTickMark val="none"/>
        <c:tickLblPos val="low"/>
        <c:crossAx val="150408192"/>
        <c:crosses val="autoZero"/>
        <c:auto val="1"/>
        <c:lblAlgn val="ctr"/>
        <c:lblOffset val="100"/>
        <c:noMultiLvlLbl val="0"/>
      </c:catAx>
      <c:valAx>
        <c:axId val="150408192"/>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150406272"/>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gaps2'!$I$5</c:f>
              <c:strCache>
                <c:ptCount val="1"/>
                <c:pt idx="0">
                  <c:v>Agriculture</c:v>
                </c:pt>
              </c:strCache>
            </c:strRef>
          </c:tx>
          <c:spPr>
            <a:solidFill>
              <a:srgbClr val="13CF44"/>
            </a:solidFill>
            <a:ln w="3175">
              <a:solidFill>
                <a:schemeClr val="bg1">
                  <a:lumMod val="50000"/>
                </a:schemeClr>
              </a:solidFill>
            </a:ln>
          </c:spPr>
          <c:cat>
            <c:numRef>
              <c:f>'Productivity gaps2'!$H$6:$H$27</c:f>
              <c:numCache>
                <c:formatCode>0.00</c:formatCode>
                <c:ptCount val="22"/>
                <c:pt idx="0">
                  <c:v>0</c:v>
                </c:pt>
                <c:pt idx="1">
                  <c:v>0</c:v>
                </c:pt>
                <c:pt idx="2">
                  <c:v>35.648049683100091</c:v>
                </c:pt>
                <c:pt idx="3">
                  <c:v>71.296099366200181</c:v>
                </c:pt>
                <c:pt idx="4">
                  <c:v>71.296099366200181</c:v>
                </c:pt>
                <c:pt idx="5">
                  <c:v>77.406525160576805</c:v>
                </c:pt>
                <c:pt idx="6">
                  <c:v>83.51695095495343</c:v>
                </c:pt>
                <c:pt idx="7">
                  <c:v>83.51695095495343</c:v>
                </c:pt>
                <c:pt idx="8">
                  <c:v>85.146114254115446</c:v>
                </c:pt>
                <c:pt idx="9">
                  <c:v>86.775277553277476</c:v>
                </c:pt>
                <c:pt idx="10">
                  <c:v>86.775277553277476</c:v>
                </c:pt>
                <c:pt idx="11">
                  <c:v>91.473478242375265</c:v>
                </c:pt>
                <c:pt idx="12">
                  <c:v>96.171678931473053</c:v>
                </c:pt>
                <c:pt idx="13">
                  <c:v>96.171678931473053</c:v>
                </c:pt>
                <c:pt idx="14">
                  <c:v>97.003275341358631</c:v>
                </c:pt>
                <c:pt idx="15">
                  <c:v>97.834871751244208</c:v>
                </c:pt>
                <c:pt idx="16">
                  <c:v>97.834871751244208</c:v>
                </c:pt>
                <c:pt idx="17">
                  <c:v>98.20919647794463</c:v>
                </c:pt>
                <c:pt idx="18">
                  <c:v>98.583521204645038</c:v>
                </c:pt>
                <c:pt idx="19">
                  <c:v>98.583521204645038</c:v>
                </c:pt>
                <c:pt idx="20">
                  <c:v>99.29176060232254</c:v>
                </c:pt>
                <c:pt idx="21">
                  <c:v>100.00000000000003</c:v>
                </c:pt>
              </c:numCache>
            </c:numRef>
          </c:cat>
          <c:val>
            <c:numRef>
              <c:f>'Productivity gaps2'!$I$6:$I$27</c:f>
              <c:numCache>
                <c:formatCode>#,##0.0</c:formatCode>
                <c:ptCount val="22"/>
                <c:pt idx="0" formatCode="General">
                  <c:v>0</c:v>
                </c:pt>
                <c:pt idx="1">
                  <c:v>0.35536354298737183</c:v>
                </c:pt>
                <c:pt idx="2">
                  <c:v>0.35536354298737183</c:v>
                </c:pt>
                <c:pt idx="3">
                  <c:v>0.35536354298737183</c:v>
                </c:pt>
                <c:pt idx="4" formatCode="General">
                  <c:v>0</c:v>
                </c:pt>
              </c:numCache>
            </c:numRef>
          </c:val>
        </c:ser>
        <c:ser>
          <c:idx val="1"/>
          <c:order val="1"/>
          <c:tx>
            <c:strRef>
              <c:f>'Productivity gaps2'!$J$5</c:f>
              <c:strCache>
                <c:ptCount val="1"/>
                <c:pt idx="0">
                  <c:v>Wholesale, retail, hotels</c:v>
                </c:pt>
              </c:strCache>
            </c:strRef>
          </c:tx>
          <c:spPr>
            <a:solidFill>
              <a:srgbClr val="6666FF"/>
            </a:solidFill>
            <a:ln w="3175">
              <a:solidFill>
                <a:schemeClr val="bg1">
                  <a:lumMod val="50000"/>
                </a:schemeClr>
              </a:solidFill>
            </a:ln>
          </c:spPr>
          <c:cat>
            <c:numRef>
              <c:f>'Productivity gaps2'!$H$6:$H$27</c:f>
              <c:numCache>
                <c:formatCode>0.00</c:formatCode>
                <c:ptCount val="22"/>
                <c:pt idx="0">
                  <c:v>0</c:v>
                </c:pt>
                <c:pt idx="1">
                  <c:v>0</c:v>
                </c:pt>
                <c:pt idx="2">
                  <c:v>35.648049683100091</c:v>
                </c:pt>
                <c:pt idx="3">
                  <c:v>71.296099366200181</c:v>
                </c:pt>
                <c:pt idx="4">
                  <c:v>71.296099366200181</c:v>
                </c:pt>
                <c:pt idx="5">
                  <c:v>77.406525160576805</c:v>
                </c:pt>
                <c:pt idx="6">
                  <c:v>83.51695095495343</c:v>
                </c:pt>
                <c:pt idx="7">
                  <c:v>83.51695095495343</c:v>
                </c:pt>
                <c:pt idx="8">
                  <c:v>85.146114254115446</c:v>
                </c:pt>
                <c:pt idx="9">
                  <c:v>86.775277553277476</c:v>
                </c:pt>
                <c:pt idx="10">
                  <c:v>86.775277553277476</c:v>
                </c:pt>
                <c:pt idx="11">
                  <c:v>91.473478242375265</c:v>
                </c:pt>
                <c:pt idx="12">
                  <c:v>96.171678931473053</c:v>
                </c:pt>
                <c:pt idx="13">
                  <c:v>96.171678931473053</c:v>
                </c:pt>
                <c:pt idx="14">
                  <c:v>97.003275341358631</c:v>
                </c:pt>
                <c:pt idx="15">
                  <c:v>97.834871751244208</c:v>
                </c:pt>
                <c:pt idx="16">
                  <c:v>97.834871751244208</c:v>
                </c:pt>
                <c:pt idx="17">
                  <c:v>98.20919647794463</c:v>
                </c:pt>
                <c:pt idx="18">
                  <c:v>98.583521204645038</c:v>
                </c:pt>
                <c:pt idx="19">
                  <c:v>98.583521204645038</c:v>
                </c:pt>
                <c:pt idx="20">
                  <c:v>99.29176060232254</c:v>
                </c:pt>
                <c:pt idx="21">
                  <c:v>100.00000000000003</c:v>
                </c:pt>
              </c:numCache>
            </c:numRef>
          </c:cat>
          <c:val>
            <c:numRef>
              <c:f>'Productivity gaps2'!$J$6:$J$27</c:f>
              <c:numCache>
                <c:formatCode>General</c:formatCode>
                <c:ptCount val="22"/>
                <c:pt idx="3">
                  <c:v>0</c:v>
                </c:pt>
                <c:pt idx="4" formatCode="#,##0.000">
                  <c:v>0.99700640259863005</c:v>
                </c:pt>
                <c:pt idx="5" formatCode="#,##0.000">
                  <c:v>0.99700640259863005</c:v>
                </c:pt>
                <c:pt idx="6" formatCode="#,##0.000">
                  <c:v>0.99700640259863005</c:v>
                </c:pt>
                <c:pt idx="7">
                  <c:v>0</c:v>
                </c:pt>
              </c:numCache>
            </c:numRef>
          </c:val>
        </c:ser>
        <c:ser>
          <c:idx val="2"/>
          <c:order val="2"/>
          <c:tx>
            <c:strRef>
              <c:f>'Productivity gaps2'!$K$5</c:f>
              <c:strCache>
                <c:ptCount val="1"/>
                <c:pt idx="0">
                  <c:v>Manufacturing</c:v>
                </c:pt>
              </c:strCache>
            </c:strRef>
          </c:tx>
          <c:spPr>
            <a:solidFill>
              <a:srgbClr val="CC6600"/>
            </a:solidFill>
            <a:ln w="3175">
              <a:solidFill>
                <a:schemeClr val="bg1">
                  <a:lumMod val="50000"/>
                </a:schemeClr>
              </a:solidFill>
            </a:ln>
          </c:spPr>
          <c:cat>
            <c:numRef>
              <c:f>'Productivity gaps2'!$H$6:$H$27</c:f>
              <c:numCache>
                <c:formatCode>0.00</c:formatCode>
                <c:ptCount val="22"/>
                <c:pt idx="0">
                  <c:v>0</c:v>
                </c:pt>
                <c:pt idx="1">
                  <c:v>0</c:v>
                </c:pt>
                <c:pt idx="2">
                  <c:v>35.648049683100091</c:v>
                </c:pt>
                <c:pt idx="3">
                  <c:v>71.296099366200181</c:v>
                </c:pt>
                <c:pt idx="4">
                  <c:v>71.296099366200181</c:v>
                </c:pt>
                <c:pt idx="5">
                  <c:v>77.406525160576805</c:v>
                </c:pt>
                <c:pt idx="6">
                  <c:v>83.51695095495343</c:v>
                </c:pt>
                <c:pt idx="7">
                  <c:v>83.51695095495343</c:v>
                </c:pt>
                <c:pt idx="8">
                  <c:v>85.146114254115446</c:v>
                </c:pt>
                <c:pt idx="9">
                  <c:v>86.775277553277476</c:v>
                </c:pt>
                <c:pt idx="10">
                  <c:v>86.775277553277476</c:v>
                </c:pt>
                <c:pt idx="11">
                  <c:v>91.473478242375265</c:v>
                </c:pt>
                <c:pt idx="12">
                  <c:v>96.171678931473053</c:v>
                </c:pt>
                <c:pt idx="13">
                  <c:v>96.171678931473053</c:v>
                </c:pt>
                <c:pt idx="14">
                  <c:v>97.003275341358631</c:v>
                </c:pt>
                <c:pt idx="15">
                  <c:v>97.834871751244208</c:v>
                </c:pt>
                <c:pt idx="16">
                  <c:v>97.834871751244208</c:v>
                </c:pt>
                <c:pt idx="17">
                  <c:v>98.20919647794463</c:v>
                </c:pt>
                <c:pt idx="18">
                  <c:v>98.583521204645038</c:v>
                </c:pt>
                <c:pt idx="19">
                  <c:v>98.583521204645038</c:v>
                </c:pt>
                <c:pt idx="20">
                  <c:v>99.29176060232254</c:v>
                </c:pt>
                <c:pt idx="21">
                  <c:v>100.00000000000003</c:v>
                </c:pt>
              </c:numCache>
            </c:numRef>
          </c:cat>
          <c:val>
            <c:numRef>
              <c:f>'Productivity gaps2'!$K$6:$K$27</c:f>
              <c:numCache>
                <c:formatCode>General</c:formatCode>
                <c:ptCount val="22"/>
                <c:pt idx="6">
                  <c:v>0</c:v>
                </c:pt>
                <c:pt idx="7" formatCode="#,##0.000">
                  <c:v>2.4846590100494717</c:v>
                </c:pt>
                <c:pt idx="8" formatCode="#,##0.000">
                  <c:v>2.4846590100494717</c:v>
                </c:pt>
                <c:pt idx="9" formatCode="#,##0.000">
                  <c:v>2.4846590100494717</c:v>
                </c:pt>
                <c:pt idx="10">
                  <c:v>0</c:v>
                </c:pt>
              </c:numCache>
            </c:numRef>
          </c:val>
        </c:ser>
        <c:ser>
          <c:idx val="3"/>
          <c:order val="3"/>
          <c:tx>
            <c:strRef>
              <c:f>'Productivity gaps2'!$L$5</c:f>
              <c:strCache>
                <c:ptCount val="1"/>
                <c:pt idx="0">
                  <c:v>Other</c:v>
                </c:pt>
              </c:strCache>
            </c:strRef>
          </c:tx>
          <c:spPr>
            <a:solidFill>
              <a:srgbClr val="FF00FF"/>
            </a:solidFill>
            <a:ln w="3175">
              <a:solidFill>
                <a:schemeClr val="bg1">
                  <a:lumMod val="50000"/>
                </a:schemeClr>
              </a:solidFill>
            </a:ln>
          </c:spPr>
          <c:cat>
            <c:numRef>
              <c:f>'Productivity gaps2'!$H$6:$H$27</c:f>
              <c:numCache>
                <c:formatCode>0.00</c:formatCode>
                <c:ptCount val="22"/>
                <c:pt idx="0">
                  <c:v>0</c:v>
                </c:pt>
                <c:pt idx="1">
                  <c:v>0</c:v>
                </c:pt>
                <c:pt idx="2">
                  <c:v>35.648049683100091</c:v>
                </c:pt>
                <c:pt idx="3">
                  <c:v>71.296099366200181</c:v>
                </c:pt>
                <c:pt idx="4">
                  <c:v>71.296099366200181</c:v>
                </c:pt>
                <c:pt idx="5">
                  <c:v>77.406525160576805</c:v>
                </c:pt>
                <c:pt idx="6">
                  <c:v>83.51695095495343</c:v>
                </c:pt>
                <c:pt idx="7">
                  <c:v>83.51695095495343</c:v>
                </c:pt>
                <c:pt idx="8">
                  <c:v>85.146114254115446</c:v>
                </c:pt>
                <c:pt idx="9">
                  <c:v>86.775277553277476</c:v>
                </c:pt>
                <c:pt idx="10">
                  <c:v>86.775277553277476</c:v>
                </c:pt>
                <c:pt idx="11">
                  <c:v>91.473478242375265</c:v>
                </c:pt>
                <c:pt idx="12">
                  <c:v>96.171678931473053</c:v>
                </c:pt>
                <c:pt idx="13">
                  <c:v>96.171678931473053</c:v>
                </c:pt>
                <c:pt idx="14">
                  <c:v>97.003275341358631</c:v>
                </c:pt>
                <c:pt idx="15">
                  <c:v>97.834871751244208</c:v>
                </c:pt>
                <c:pt idx="16">
                  <c:v>97.834871751244208</c:v>
                </c:pt>
                <c:pt idx="17">
                  <c:v>98.20919647794463</c:v>
                </c:pt>
                <c:pt idx="18">
                  <c:v>98.583521204645038</c:v>
                </c:pt>
                <c:pt idx="19">
                  <c:v>98.583521204645038</c:v>
                </c:pt>
                <c:pt idx="20">
                  <c:v>99.29176060232254</c:v>
                </c:pt>
                <c:pt idx="21">
                  <c:v>100.00000000000003</c:v>
                </c:pt>
              </c:numCache>
            </c:numRef>
          </c:cat>
          <c:val>
            <c:numRef>
              <c:f>'Productivity gaps2'!$L$6:$L$27</c:f>
              <c:numCache>
                <c:formatCode>General</c:formatCode>
                <c:ptCount val="22"/>
                <c:pt idx="9">
                  <c:v>0</c:v>
                </c:pt>
                <c:pt idx="10" formatCode="#,##0.0">
                  <c:v>3.0375661240673266</c:v>
                </c:pt>
                <c:pt idx="11" formatCode="#,##0.0">
                  <c:v>3.0375661240673266</c:v>
                </c:pt>
                <c:pt idx="12" formatCode="#,##0.0">
                  <c:v>3.0375661240673266</c:v>
                </c:pt>
                <c:pt idx="13">
                  <c:v>0</c:v>
                </c:pt>
              </c:numCache>
            </c:numRef>
          </c:val>
        </c:ser>
        <c:ser>
          <c:idx val="4"/>
          <c:order val="4"/>
          <c:tx>
            <c:strRef>
              <c:f>'Productivity gaps2'!$M$5</c:f>
              <c:strCache>
                <c:ptCount val="1"/>
                <c:pt idx="0">
                  <c:v>Transport, storage, comms</c:v>
                </c:pt>
              </c:strCache>
            </c:strRef>
          </c:tx>
          <c:spPr>
            <a:solidFill>
              <a:srgbClr val="66FFFF"/>
            </a:solidFill>
            <a:ln w="3175">
              <a:solidFill>
                <a:schemeClr val="bg1">
                  <a:lumMod val="50000"/>
                </a:schemeClr>
              </a:solidFill>
            </a:ln>
          </c:spPr>
          <c:cat>
            <c:numRef>
              <c:f>'Productivity gaps2'!$H$6:$H$27</c:f>
              <c:numCache>
                <c:formatCode>0.00</c:formatCode>
                <c:ptCount val="22"/>
                <c:pt idx="0">
                  <c:v>0</c:v>
                </c:pt>
                <c:pt idx="1">
                  <c:v>0</c:v>
                </c:pt>
                <c:pt idx="2">
                  <c:v>35.648049683100091</c:v>
                </c:pt>
                <c:pt idx="3">
                  <c:v>71.296099366200181</c:v>
                </c:pt>
                <c:pt idx="4">
                  <c:v>71.296099366200181</c:v>
                </c:pt>
                <c:pt idx="5">
                  <c:v>77.406525160576805</c:v>
                </c:pt>
                <c:pt idx="6">
                  <c:v>83.51695095495343</c:v>
                </c:pt>
                <c:pt idx="7">
                  <c:v>83.51695095495343</c:v>
                </c:pt>
                <c:pt idx="8">
                  <c:v>85.146114254115446</c:v>
                </c:pt>
                <c:pt idx="9">
                  <c:v>86.775277553277476</c:v>
                </c:pt>
                <c:pt idx="10">
                  <c:v>86.775277553277476</c:v>
                </c:pt>
                <c:pt idx="11">
                  <c:v>91.473478242375265</c:v>
                </c:pt>
                <c:pt idx="12">
                  <c:v>96.171678931473053</c:v>
                </c:pt>
                <c:pt idx="13">
                  <c:v>96.171678931473053</c:v>
                </c:pt>
                <c:pt idx="14">
                  <c:v>97.003275341358631</c:v>
                </c:pt>
                <c:pt idx="15">
                  <c:v>97.834871751244208</c:v>
                </c:pt>
                <c:pt idx="16">
                  <c:v>97.834871751244208</c:v>
                </c:pt>
                <c:pt idx="17">
                  <c:v>98.20919647794463</c:v>
                </c:pt>
                <c:pt idx="18">
                  <c:v>98.583521204645038</c:v>
                </c:pt>
                <c:pt idx="19">
                  <c:v>98.583521204645038</c:v>
                </c:pt>
                <c:pt idx="20">
                  <c:v>99.29176060232254</c:v>
                </c:pt>
                <c:pt idx="21">
                  <c:v>100.00000000000003</c:v>
                </c:pt>
              </c:numCache>
            </c:numRef>
          </c:cat>
          <c:val>
            <c:numRef>
              <c:f>'Productivity gaps2'!$M$6:$M$27</c:f>
              <c:numCache>
                <c:formatCode>General</c:formatCode>
                <c:ptCount val="22"/>
                <c:pt idx="12">
                  <c:v>0</c:v>
                </c:pt>
                <c:pt idx="13" formatCode="#,##0.0">
                  <c:v>6.2894886338449272</c:v>
                </c:pt>
                <c:pt idx="14" formatCode="#,##0.0">
                  <c:v>6.2894886338449272</c:v>
                </c:pt>
                <c:pt idx="15" formatCode="#,##0.0">
                  <c:v>6.2894886338449272</c:v>
                </c:pt>
                <c:pt idx="16">
                  <c:v>0</c:v>
                </c:pt>
              </c:numCache>
            </c:numRef>
          </c:val>
        </c:ser>
        <c:ser>
          <c:idx val="5"/>
          <c:order val="5"/>
          <c:tx>
            <c:strRef>
              <c:f>'Productivity gaps2'!$N$5</c:f>
              <c:strCache>
                <c:ptCount val="1"/>
                <c:pt idx="0">
                  <c:v>Mining &amp; utilities</c:v>
                </c:pt>
              </c:strCache>
            </c:strRef>
          </c:tx>
          <c:spPr>
            <a:solidFill>
              <a:srgbClr val="000000"/>
            </a:solidFill>
            <a:ln w="3175">
              <a:solidFill>
                <a:schemeClr val="bg1">
                  <a:lumMod val="50000"/>
                </a:schemeClr>
              </a:solidFill>
            </a:ln>
          </c:spPr>
          <c:cat>
            <c:numRef>
              <c:f>'Productivity gaps2'!$H$6:$H$27</c:f>
              <c:numCache>
                <c:formatCode>0.00</c:formatCode>
                <c:ptCount val="22"/>
                <c:pt idx="0">
                  <c:v>0</c:v>
                </c:pt>
                <c:pt idx="1">
                  <c:v>0</c:v>
                </c:pt>
                <c:pt idx="2">
                  <c:v>35.648049683100091</c:v>
                </c:pt>
                <c:pt idx="3">
                  <c:v>71.296099366200181</c:v>
                </c:pt>
                <c:pt idx="4">
                  <c:v>71.296099366200181</c:v>
                </c:pt>
                <c:pt idx="5">
                  <c:v>77.406525160576805</c:v>
                </c:pt>
                <c:pt idx="6">
                  <c:v>83.51695095495343</c:v>
                </c:pt>
                <c:pt idx="7">
                  <c:v>83.51695095495343</c:v>
                </c:pt>
                <c:pt idx="8">
                  <c:v>85.146114254115446</c:v>
                </c:pt>
                <c:pt idx="9">
                  <c:v>86.775277553277476</c:v>
                </c:pt>
                <c:pt idx="10">
                  <c:v>86.775277553277476</c:v>
                </c:pt>
                <c:pt idx="11">
                  <c:v>91.473478242375265</c:v>
                </c:pt>
                <c:pt idx="12">
                  <c:v>96.171678931473053</c:v>
                </c:pt>
                <c:pt idx="13">
                  <c:v>96.171678931473053</c:v>
                </c:pt>
                <c:pt idx="14">
                  <c:v>97.003275341358631</c:v>
                </c:pt>
                <c:pt idx="15">
                  <c:v>97.834871751244208</c:v>
                </c:pt>
                <c:pt idx="16">
                  <c:v>97.834871751244208</c:v>
                </c:pt>
                <c:pt idx="17">
                  <c:v>98.20919647794463</c:v>
                </c:pt>
                <c:pt idx="18">
                  <c:v>98.583521204645038</c:v>
                </c:pt>
                <c:pt idx="19">
                  <c:v>98.583521204645038</c:v>
                </c:pt>
                <c:pt idx="20">
                  <c:v>99.29176060232254</c:v>
                </c:pt>
                <c:pt idx="21">
                  <c:v>100.00000000000003</c:v>
                </c:pt>
              </c:numCache>
            </c:numRef>
          </c:cat>
          <c:val>
            <c:numRef>
              <c:f>'Productivity gaps2'!$N$6:$N$27</c:f>
              <c:numCache>
                <c:formatCode>General</c:formatCode>
                <c:ptCount val="22"/>
                <c:pt idx="15">
                  <c:v>0</c:v>
                </c:pt>
                <c:pt idx="16" formatCode="#,##0.0">
                  <c:v>6.3752549781679386</c:v>
                </c:pt>
                <c:pt idx="17" formatCode="#,##0.0">
                  <c:v>6.3752549781679386</c:v>
                </c:pt>
                <c:pt idx="18" formatCode="#,##0.0">
                  <c:v>6.3752549781679386</c:v>
                </c:pt>
                <c:pt idx="19">
                  <c:v>0</c:v>
                </c:pt>
              </c:numCache>
            </c:numRef>
          </c:val>
        </c:ser>
        <c:ser>
          <c:idx val="6"/>
          <c:order val="6"/>
          <c:tx>
            <c:strRef>
              <c:f>'Productivity gaps2'!$O$5</c:f>
              <c:strCache>
                <c:ptCount val="1"/>
                <c:pt idx="0">
                  <c:v>Construction</c:v>
                </c:pt>
              </c:strCache>
            </c:strRef>
          </c:tx>
          <c:spPr>
            <a:solidFill>
              <a:srgbClr val="FFFF00"/>
            </a:solidFill>
            <a:ln w="3175">
              <a:solidFill>
                <a:schemeClr val="bg1">
                  <a:lumMod val="50000"/>
                </a:schemeClr>
              </a:solidFill>
            </a:ln>
          </c:spPr>
          <c:cat>
            <c:numRef>
              <c:f>'Productivity gaps2'!$H$6:$H$27</c:f>
              <c:numCache>
                <c:formatCode>0.00</c:formatCode>
                <c:ptCount val="22"/>
                <c:pt idx="0">
                  <c:v>0</c:v>
                </c:pt>
                <c:pt idx="1">
                  <c:v>0</c:v>
                </c:pt>
                <c:pt idx="2">
                  <c:v>35.648049683100091</c:v>
                </c:pt>
                <c:pt idx="3">
                  <c:v>71.296099366200181</c:v>
                </c:pt>
                <c:pt idx="4">
                  <c:v>71.296099366200181</c:v>
                </c:pt>
                <c:pt idx="5">
                  <c:v>77.406525160576805</c:v>
                </c:pt>
                <c:pt idx="6">
                  <c:v>83.51695095495343</c:v>
                </c:pt>
                <c:pt idx="7">
                  <c:v>83.51695095495343</c:v>
                </c:pt>
                <c:pt idx="8">
                  <c:v>85.146114254115446</c:v>
                </c:pt>
                <c:pt idx="9">
                  <c:v>86.775277553277476</c:v>
                </c:pt>
                <c:pt idx="10">
                  <c:v>86.775277553277476</c:v>
                </c:pt>
                <c:pt idx="11">
                  <c:v>91.473478242375265</c:v>
                </c:pt>
                <c:pt idx="12">
                  <c:v>96.171678931473053</c:v>
                </c:pt>
                <c:pt idx="13">
                  <c:v>96.171678931473053</c:v>
                </c:pt>
                <c:pt idx="14">
                  <c:v>97.003275341358631</c:v>
                </c:pt>
                <c:pt idx="15">
                  <c:v>97.834871751244208</c:v>
                </c:pt>
                <c:pt idx="16">
                  <c:v>97.834871751244208</c:v>
                </c:pt>
                <c:pt idx="17">
                  <c:v>98.20919647794463</c:v>
                </c:pt>
                <c:pt idx="18">
                  <c:v>98.583521204645038</c:v>
                </c:pt>
                <c:pt idx="19">
                  <c:v>98.583521204645038</c:v>
                </c:pt>
                <c:pt idx="20">
                  <c:v>99.29176060232254</c:v>
                </c:pt>
                <c:pt idx="21">
                  <c:v>100.00000000000003</c:v>
                </c:pt>
              </c:numCache>
            </c:numRef>
          </c:cat>
          <c:val>
            <c:numRef>
              <c:f>'Productivity gaps2'!$O$6:$O$27</c:f>
              <c:numCache>
                <c:formatCode>General</c:formatCode>
                <c:ptCount val="22"/>
                <c:pt idx="18">
                  <c:v>0</c:v>
                </c:pt>
                <c:pt idx="19" formatCode="#,##0.0">
                  <c:v>7.4891440227304766</c:v>
                </c:pt>
                <c:pt idx="20" formatCode="#,##0.0">
                  <c:v>7.4891440227304766</c:v>
                </c:pt>
                <c:pt idx="21" formatCode="#,##0.0">
                  <c:v>7.4891440227304766</c:v>
                </c:pt>
              </c:numCache>
            </c:numRef>
          </c:val>
        </c:ser>
        <c:dLbls>
          <c:showLegendKey val="0"/>
          <c:showVal val="0"/>
          <c:showCatName val="0"/>
          <c:showSerName val="0"/>
          <c:showPercent val="0"/>
          <c:showBubbleSize val="0"/>
        </c:dLbls>
        <c:axId val="139318400"/>
        <c:axId val="139320320"/>
      </c:areaChart>
      <c:dateAx>
        <c:axId val="139318400"/>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139320320"/>
        <c:crosses val="autoZero"/>
        <c:auto val="0"/>
        <c:lblOffset val="100"/>
        <c:baseTimeUnit val="days"/>
        <c:majorUnit val="10"/>
        <c:majorTimeUnit val="days"/>
      </c:dateAx>
      <c:valAx>
        <c:axId val="139320320"/>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139318400"/>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'Sectoral employ by sex2'!$A$6</c:f>
              <c:strCache>
                <c:ptCount val="1"/>
                <c:pt idx="0">
                  <c:v>Agriculture</c:v>
                </c:pt>
              </c:strCache>
            </c:strRef>
          </c:tx>
          <c:spPr>
            <a:solidFill>
              <a:schemeClr val="accent1"/>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sex2'!$B$6:$F$6</c:f>
              <c:numCache>
                <c:formatCode>General</c:formatCode>
                <c:ptCount val="5"/>
                <c:pt idx="0">
                  <c:v>75</c:v>
                </c:pt>
                <c:pt idx="1">
                  <c:v>77.800000000000011</c:v>
                </c:pt>
                <c:pt idx="2">
                  <c:v>73</c:v>
                </c:pt>
                <c:pt idx="3">
                  <c:v>69.400000000000006</c:v>
                </c:pt>
                <c:pt idx="4">
                  <c:v>67.600000000000009</c:v>
                </c:pt>
              </c:numCache>
            </c:numRef>
          </c:val>
        </c:ser>
        <c:ser>
          <c:idx val="1"/>
          <c:order val="1"/>
          <c:tx>
            <c:strRef>
              <c:f>'Sectoral employ by sex2'!$A$7</c:f>
              <c:strCache>
                <c:ptCount val="1"/>
                <c:pt idx="0">
                  <c:v>Mining and utilities</c:v>
                </c:pt>
              </c:strCache>
            </c:strRef>
          </c:tx>
          <c:spPr>
            <a:solidFill>
              <a:schemeClr val="tx1"/>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sex2'!$B$7:$F$7</c:f>
              <c:numCache>
                <c:formatCode>General</c:formatCode>
                <c:ptCount val="5"/>
                <c:pt idx="0">
                  <c:v>1.8</c:v>
                </c:pt>
                <c:pt idx="1">
                  <c:v>0.4</c:v>
                </c:pt>
                <c:pt idx="2">
                  <c:v>0.8</c:v>
                </c:pt>
                <c:pt idx="3">
                  <c:v>1.2</c:v>
                </c:pt>
                <c:pt idx="4">
                  <c:v>1.2</c:v>
                </c:pt>
              </c:numCache>
            </c:numRef>
          </c:val>
        </c:ser>
        <c:ser>
          <c:idx val="2"/>
          <c:order val="2"/>
          <c:tx>
            <c:strRef>
              <c:f>'Sectoral employ by sex2'!$A$8</c:f>
              <c:strCache>
                <c:ptCount val="1"/>
                <c:pt idx="0">
                  <c:v>Manufacturing</c:v>
                </c:pt>
              </c:strCache>
            </c:strRef>
          </c:tx>
          <c:spPr>
            <a:solidFill>
              <a:schemeClr val="accent4"/>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sex2'!$B$8:$F$8</c:f>
              <c:numCache>
                <c:formatCode>General</c:formatCode>
                <c:ptCount val="5"/>
                <c:pt idx="0">
                  <c:v>3</c:v>
                </c:pt>
                <c:pt idx="1">
                  <c:v>2</c:v>
                </c:pt>
                <c:pt idx="2">
                  <c:v>3.1</c:v>
                </c:pt>
                <c:pt idx="3">
                  <c:v>3.6</c:v>
                </c:pt>
                <c:pt idx="4">
                  <c:v>3.6</c:v>
                </c:pt>
              </c:numCache>
            </c:numRef>
          </c:val>
        </c:ser>
        <c:ser>
          <c:idx val="3"/>
          <c:order val="3"/>
          <c:tx>
            <c:strRef>
              <c:f>'Sectoral employ by sex2'!$A$9</c:f>
              <c:strCache>
                <c:ptCount val="1"/>
                <c:pt idx="0">
                  <c:v>Construction</c:v>
                </c:pt>
              </c:strCache>
            </c:strRef>
          </c:tx>
          <c:spPr>
            <a:solidFill>
              <a:schemeClr val="accent5">
                <a:lumMod val="50000"/>
              </a:schemeClr>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sex2'!$B$9:$F$9</c:f>
              <c:numCache>
                <c:formatCode>General</c:formatCode>
                <c:ptCount val="5"/>
                <c:pt idx="0">
                  <c:v>1.4000000000000001</c:v>
                </c:pt>
                <c:pt idx="1">
                  <c:v>1.6</c:v>
                </c:pt>
                <c:pt idx="2">
                  <c:v>2.3000000000000003</c:v>
                </c:pt>
                <c:pt idx="3">
                  <c:v>2.5</c:v>
                </c:pt>
                <c:pt idx="4">
                  <c:v>2.7</c:v>
                </c:pt>
              </c:numCache>
            </c:numRef>
          </c:val>
        </c:ser>
        <c:ser>
          <c:idx val="4"/>
          <c:order val="4"/>
          <c:tx>
            <c:strRef>
              <c:f>'Sectoral employ by sex2'!$A$10</c:f>
              <c:strCache>
                <c:ptCount val="1"/>
                <c:pt idx="0">
                  <c:v>Wholesale, retail, hotels</c:v>
                </c:pt>
              </c:strCache>
            </c:strRef>
          </c:tx>
          <c:spPr>
            <a:solidFill>
              <a:schemeClr val="accent2"/>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sex2'!$B$10:$F$10</c:f>
              <c:numCache>
                <c:formatCode>General</c:formatCode>
                <c:ptCount val="5"/>
                <c:pt idx="0">
                  <c:v>11.200000000000001</c:v>
                </c:pt>
                <c:pt idx="1">
                  <c:v>10.500000000000002</c:v>
                </c:pt>
                <c:pt idx="2">
                  <c:v>11.200000000000001</c:v>
                </c:pt>
                <c:pt idx="3">
                  <c:v>11.8</c:v>
                </c:pt>
                <c:pt idx="4">
                  <c:v>12.4</c:v>
                </c:pt>
              </c:numCache>
            </c:numRef>
          </c:val>
        </c:ser>
        <c:ser>
          <c:idx val="5"/>
          <c:order val="5"/>
          <c:tx>
            <c:strRef>
              <c:f>'Sectoral employ by sex2'!$A$11</c:f>
              <c:strCache>
                <c:ptCount val="1"/>
                <c:pt idx="0">
                  <c:v>Transport, storage, comms</c:v>
                </c:pt>
              </c:strCache>
            </c:strRef>
          </c:tx>
          <c:spPr>
            <a:solidFill>
              <a:schemeClr val="bg1">
                <a:lumMod val="50000"/>
              </a:schemeClr>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sex2'!$B$11:$F$11</c:f>
              <c:numCache>
                <c:formatCode>General</c:formatCode>
                <c:ptCount val="5"/>
                <c:pt idx="0">
                  <c:v>1.7000000000000002</c:v>
                </c:pt>
                <c:pt idx="1">
                  <c:v>1.2000000000000002</c:v>
                </c:pt>
                <c:pt idx="2">
                  <c:v>2.2000000000000002</c:v>
                </c:pt>
                <c:pt idx="3">
                  <c:v>2.9000000000000004</c:v>
                </c:pt>
                <c:pt idx="4">
                  <c:v>3.1</c:v>
                </c:pt>
              </c:numCache>
            </c:numRef>
          </c:val>
        </c:ser>
        <c:ser>
          <c:idx val="6"/>
          <c:order val="6"/>
          <c:tx>
            <c:strRef>
              <c:f>'Sectoral employ by sex2'!$A$12</c:f>
              <c:strCache>
                <c:ptCount val="1"/>
                <c:pt idx="0">
                  <c:v>Other</c:v>
                </c:pt>
              </c:strCache>
            </c:strRef>
          </c:tx>
          <c:spPr>
            <a:solidFill>
              <a:schemeClr val="accent5"/>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sex2'!$B$12:$F$12</c:f>
              <c:numCache>
                <c:formatCode>General</c:formatCode>
                <c:ptCount val="5"/>
                <c:pt idx="0">
                  <c:v>6</c:v>
                </c:pt>
                <c:pt idx="1">
                  <c:v>6.5</c:v>
                </c:pt>
                <c:pt idx="2">
                  <c:v>7.3000000000000007</c:v>
                </c:pt>
                <c:pt idx="3">
                  <c:v>8.4000000000000021</c:v>
                </c:pt>
                <c:pt idx="4">
                  <c:v>9.5</c:v>
                </c:pt>
              </c:numCache>
            </c:numRef>
          </c:val>
        </c:ser>
        <c:dLbls>
          <c:showLegendKey val="0"/>
          <c:showVal val="0"/>
          <c:showCatName val="0"/>
          <c:showSerName val="0"/>
          <c:showPercent val="0"/>
          <c:showBubbleSize val="0"/>
        </c:dLbls>
        <c:gapWidth val="150"/>
        <c:overlap val="100"/>
        <c:axId val="150489344"/>
        <c:axId val="150499328"/>
      </c:barChart>
      <c:catAx>
        <c:axId val="150489344"/>
        <c:scaling>
          <c:orientation val="minMax"/>
        </c:scaling>
        <c:delete val="0"/>
        <c:axPos val="b"/>
        <c:numFmt formatCode="General" sourceLinked="1"/>
        <c:majorTickMark val="out"/>
        <c:minorTickMark val="none"/>
        <c:tickLblPos val="nextTo"/>
        <c:crossAx val="150499328"/>
        <c:crosses val="autoZero"/>
        <c:auto val="1"/>
        <c:lblAlgn val="ctr"/>
        <c:lblOffset val="100"/>
        <c:noMultiLvlLbl val="0"/>
      </c:catAx>
      <c:valAx>
        <c:axId val="150499328"/>
        <c:scaling>
          <c:orientation val="minMax"/>
        </c:scaling>
        <c:delete val="0"/>
        <c:axPos val="l"/>
        <c:majorGridlines/>
        <c:numFmt formatCode="0%" sourceLinked="1"/>
        <c:majorTickMark val="out"/>
        <c:minorTickMark val="none"/>
        <c:tickLblPos val="nextTo"/>
        <c:crossAx val="15048934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'Sectoral employ by sex2'!$A$6</c:f>
              <c:strCache>
                <c:ptCount val="1"/>
                <c:pt idx="0">
                  <c:v>Agriculture</c:v>
                </c:pt>
              </c:strCache>
            </c:strRef>
          </c:tx>
          <c:spPr>
            <a:solidFill>
              <a:schemeClr val="accent1"/>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sex2'!$G$6:$K$6</c:f>
              <c:numCache>
                <c:formatCode>General</c:formatCode>
                <c:ptCount val="5"/>
                <c:pt idx="0">
                  <c:v>82.4</c:v>
                </c:pt>
                <c:pt idx="1">
                  <c:v>81</c:v>
                </c:pt>
                <c:pt idx="2">
                  <c:v>79</c:v>
                </c:pt>
                <c:pt idx="3">
                  <c:v>76.7</c:v>
                </c:pt>
                <c:pt idx="4">
                  <c:v>75.2</c:v>
                </c:pt>
              </c:numCache>
            </c:numRef>
          </c:val>
        </c:ser>
        <c:ser>
          <c:idx val="1"/>
          <c:order val="1"/>
          <c:tx>
            <c:strRef>
              <c:f>'Sectoral employ by sex2'!$A$7</c:f>
              <c:strCache>
                <c:ptCount val="1"/>
                <c:pt idx="0">
                  <c:v>Mining and utilities</c:v>
                </c:pt>
              </c:strCache>
            </c:strRef>
          </c:tx>
          <c:spPr>
            <a:solidFill>
              <a:schemeClr val="tx1"/>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sex2'!$G$7:$K$7</c:f>
              <c:numCache>
                <c:formatCode>General</c:formatCode>
                <c:ptCount val="5"/>
                <c:pt idx="0">
                  <c:v>0.1</c:v>
                </c:pt>
                <c:pt idx="1">
                  <c:v>0.2</c:v>
                </c:pt>
                <c:pt idx="2">
                  <c:v>0.2</c:v>
                </c:pt>
                <c:pt idx="3">
                  <c:v>0.2</c:v>
                </c:pt>
                <c:pt idx="4">
                  <c:v>0.2</c:v>
                </c:pt>
              </c:numCache>
            </c:numRef>
          </c:val>
        </c:ser>
        <c:ser>
          <c:idx val="2"/>
          <c:order val="2"/>
          <c:tx>
            <c:strRef>
              <c:f>'Sectoral employ by sex2'!$A$8</c:f>
              <c:strCache>
                <c:ptCount val="1"/>
                <c:pt idx="0">
                  <c:v>Manufacturing</c:v>
                </c:pt>
              </c:strCache>
            </c:strRef>
          </c:tx>
          <c:spPr>
            <a:solidFill>
              <a:schemeClr val="accent4"/>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sex2'!$G$8:$K$8</c:f>
              <c:numCache>
                <c:formatCode>General</c:formatCode>
                <c:ptCount val="5"/>
                <c:pt idx="0">
                  <c:v>1.1000000000000001</c:v>
                </c:pt>
                <c:pt idx="1">
                  <c:v>1</c:v>
                </c:pt>
                <c:pt idx="2">
                  <c:v>1.9000000000000001</c:v>
                </c:pt>
                <c:pt idx="3">
                  <c:v>2.7</c:v>
                </c:pt>
                <c:pt idx="4">
                  <c:v>2.9000000000000004</c:v>
                </c:pt>
              </c:numCache>
            </c:numRef>
          </c:val>
        </c:ser>
        <c:ser>
          <c:idx val="3"/>
          <c:order val="3"/>
          <c:tx>
            <c:strRef>
              <c:f>'Sectoral employ by sex2'!$A$9</c:f>
              <c:strCache>
                <c:ptCount val="1"/>
                <c:pt idx="0">
                  <c:v>Construction</c:v>
                </c:pt>
              </c:strCache>
            </c:strRef>
          </c:tx>
          <c:spPr>
            <a:solidFill>
              <a:schemeClr val="accent5">
                <a:lumMod val="50000"/>
              </a:schemeClr>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sex2'!$G$9:$K$9</c:f>
              <c:numCache>
                <c:formatCode>General</c:formatCode>
                <c:ptCount val="5"/>
                <c:pt idx="0">
                  <c:v>0.1</c:v>
                </c:pt>
                <c:pt idx="1">
                  <c:v>0</c:v>
                </c:pt>
                <c:pt idx="2">
                  <c:v>0</c:v>
                </c:pt>
                <c:pt idx="3">
                  <c:v>0.1</c:v>
                </c:pt>
                <c:pt idx="4">
                  <c:v>0.1</c:v>
                </c:pt>
              </c:numCache>
            </c:numRef>
          </c:val>
        </c:ser>
        <c:ser>
          <c:idx val="4"/>
          <c:order val="4"/>
          <c:tx>
            <c:strRef>
              <c:f>'Sectoral employ by sex2'!$A$10</c:f>
              <c:strCache>
                <c:ptCount val="1"/>
                <c:pt idx="0">
                  <c:v>Wholesale, retail, hotels</c:v>
                </c:pt>
              </c:strCache>
            </c:strRef>
          </c:tx>
          <c:spPr>
            <a:solidFill>
              <a:schemeClr val="accent2"/>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sex2'!$G$10:$K$10</c:f>
              <c:numCache>
                <c:formatCode>General</c:formatCode>
                <c:ptCount val="5"/>
                <c:pt idx="0">
                  <c:v>8.4</c:v>
                </c:pt>
                <c:pt idx="1">
                  <c:v>9.8000000000000007</c:v>
                </c:pt>
                <c:pt idx="2">
                  <c:v>10.199999999999999</c:v>
                </c:pt>
                <c:pt idx="3">
                  <c:v>11.3</c:v>
                </c:pt>
                <c:pt idx="4">
                  <c:v>12.1</c:v>
                </c:pt>
              </c:numCache>
            </c:numRef>
          </c:val>
        </c:ser>
        <c:ser>
          <c:idx val="5"/>
          <c:order val="5"/>
          <c:tx>
            <c:strRef>
              <c:f>'Sectoral employ by sex2'!$A$11</c:f>
              <c:strCache>
                <c:ptCount val="1"/>
                <c:pt idx="0">
                  <c:v>Transport, storage, comms</c:v>
                </c:pt>
              </c:strCache>
            </c:strRef>
          </c:tx>
          <c:spPr>
            <a:solidFill>
              <a:schemeClr val="bg1">
                <a:lumMod val="50000"/>
              </a:schemeClr>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sex2'!$G$11:$K$11</c:f>
              <c:numCache>
                <c:formatCode>General</c:formatCode>
                <c:ptCount val="5"/>
                <c:pt idx="0">
                  <c:v>0.2</c:v>
                </c:pt>
                <c:pt idx="1">
                  <c:v>0.1</c:v>
                </c:pt>
                <c:pt idx="2">
                  <c:v>0.1</c:v>
                </c:pt>
                <c:pt idx="3">
                  <c:v>0.1</c:v>
                </c:pt>
                <c:pt idx="4">
                  <c:v>0.1</c:v>
                </c:pt>
              </c:numCache>
            </c:numRef>
          </c:val>
        </c:ser>
        <c:ser>
          <c:idx val="6"/>
          <c:order val="6"/>
          <c:tx>
            <c:strRef>
              <c:f>'Sectoral employ by sex2'!$A$12</c:f>
              <c:strCache>
                <c:ptCount val="1"/>
                <c:pt idx="0">
                  <c:v>Other</c:v>
                </c:pt>
              </c:strCache>
            </c:strRef>
          </c:tx>
          <c:spPr>
            <a:solidFill>
              <a:schemeClr val="accent5"/>
            </a:solidFill>
          </c:spPr>
          <c:invertIfNegative val="0"/>
          <c:cat>
            <c:numRef>
              <c:f>'Sectoral employ by sex2'!$B$5:$F$5</c:f>
              <c:numCache>
                <c:formatCode>General</c:formatCode>
                <c:ptCount val="5"/>
                <c:pt idx="0">
                  <c:v>1991</c:v>
                </c:pt>
                <c:pt idx="1">
                  <c:v>2000</c:v>
                </c:pt>
                <c:pt idx="2">
                  <c:v>2005</c:v>
                </c:pt>
                <c:pt idx="3">
                  <c:v>2010</c:v>
                </c:pt>
                <c:pt idx="4">
                  <c:v>2013</c:v>
                </c:pt>
              </c:numCache>
            </c:numRef>
          </c:cat>
          <c:val>
            <c:numRef>
              <c:f>'Sectoral employ by sex2'!$G$12:$K$12</c:f>
              <c:numCache>
                <c:formatCode>General</c:formatCode>
                <c:ptCount val="5"/>
                <c:pt idx="0">
                  <c:v>7.8000000000000007</c:v>
                </c:pt>
                <c:pt idx="1">
                  <c:v>8.1000000000000014</c:v>
                </c:pt>
                <c:pt idx="2">
                  <c:v>8.6000000000000014</c:v>
                </c:pt>
                <c:pt idx="3">
                  <c:v>8.8000000000000007</c:v>
                </c:pt>
                <c:pt idx="4">
                  <c:v>9.3000000000000007</c:v>
                </c:pt>
              </c:numCache>
            </c:numRef>
          </c:val>
        </c:ser>
        <c:dLbls>
          <c:showLegendKey val="0"/>
          <c:showVal val="0"/>
          <c:showCatName val="0"/>
          <c:showSerName val="0"/>
          <c:showPercent val="0"/>
          <c:showBubbleSize val="0"/>
        </c:dLbls>
        <c:gapWidth val="150"/>
        <c:overlap val="100"/>
        <c:axId val="153641728"/>
        <c:axId val="153643264"/>
      </c:barChart>
      <c:catAx>
        <c:axId val="153641728"/>
        <c:scaling>
          <c:orientation val="minMax"/>
        </c:scaling>
        <c:delete val="0"/>
        <c:axPos val="b"/>
        <c:numFmt formatCode="General" sourceLinked="1"/>
        <c:majorTickMark val="out"/>
        <c:minorTickMark val="none"/>
        <c:tickLblPos val="nextTo"/>
        <c:crossAx val="153643264"/>
        <c:crosses val="autoZero"/>
        <c:auto val="1"/>
        <c:lblAlgn val="ctr"/>
        <c:lblOffset val="100"/>
        <c:noMultiLvlLbl val="0"/>
      </c:catAx>
      <c:valAx>
        <c:axId val="153643264"/>
        <c:scaling>
          <c:orientation val="minMax"/>
        </c:scaling>
        <c:delete val="1"/>
        <c:axPos val="l"/>
        <c:majorGridlines/>
        <c:numFmt formatCode="0%" sourceLinked="1"/>
        <c:majorTickMark val="out"/>
        <c:minorTickMark val="none"/>
        <c:tickLblPos val="nextTo"/>
        <c:crossAx val="15364172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'Emp by sex (ILO)'!$C$6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(ILO)'!$C$7:$C$11</c:f>
              <c:numCache>
                <c:formatCode>0.0</c:formatCode>
                <c:ptCount val="5"/>
                <c:pt idx="0">
                  <c:v>77.889755249023437</c:v>
                </c:pt>
                <c:pt idx="1">
                  <c:v>80.059516906738281</c:v>
                </c:pt>
                <c:pt idx="2">
                  <c:v>74.36077880859375</c:v>
                </c:pt>
                <c:pt idx="3">
                  <c:v>69.3582763671875</c:v>
                </c:pt>
                <c:pt idx="4">
                  <c:v>68.598251342773438</c:v>
                </c:pt>
              </c:numCache>
            </c:numRef>
          </c:val>
        </c:ser>
        <c:ser>
          <c:idx val="1"/>
          <c:order val="1"/>
          <c:tx>
            <c:strRef>
              <c:f>'Emp by sex (ILO)'!$D$6</c:f>
              <c:strCache>
                <c:ptCount val="1"/>
                <c:pt idx="0">
                  <c:v>Industry</c:v>
                </c:pt>
              </c:strCache>
            </c:strRef>
          </c:tx>
          <c:spPr>
            <a:solidFill>
              <a:srgbClr val="E0E0E0"/>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(ILO)'!$D$7:$D$11</c:f>
              <c:numCache>
                <c:formatCode>0.0</c:formatCode>
                <c:ptCount val="5"/>
                <c:pt idx="0">
                  <c:v>6.8077621459960938</c:v>
                </c:pt>
                <c:pt idx="1">
                  <c:v>4.2429695129394531</c:v>
                </c:pt>
                <c:pt idx="2">
                  <c:v>5.9975285530090332</c:v>
                </c:pt>
                <c:pt idx="3">
                  <c:v>7.8288455009460449</c:v>
                </c:pt>
                <c:pt idx="4">
                  <c:v>8.0959959030151367</c:v>
                </c:pt>
              </c:numCache>
            </c:numRef>
          </c:val>
        </c:ser>
        <c:ser>
          <c:idx val="2"/>
          <c:order val="2"/>
          <c:tx>
            <c:strRef>
              <c:f>'Emp by sex (ILO)'!$E$6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(ILO)'!$E$7:$E$11</c:f>
              <c:numCache>
                <c:formatCode>0.0</c:formatCode>
                <c:ptCount val="5"/>
                <c:pt idx="0">
                  <c:v>15.302477836608887</c:v>
                </c:pt>
                <c:pt idx="1">
                  <c:v>15.697512626647949</c:v>
                </c:pt>
                <c:pt idx="2">
                  <c:v>19.641687393188477</c:v>
                </c:pt>
                <c:pt idx="3">
                  <c:v>22.812875747680664</c:v>
                </c:pt>
                <c:pt idx="4">
                  <c:v>23.305744171142578</c:v>
                </c:pt>
              </c:numCache>
            </c:numRef>
          </c:val>
        </c:ser>
        <c:dLbls>
          <c:showLegendKey val="0"/>
          <c:showVal val="0"/>
          <c:showCatName val="0"/>
          <c:showSerName val="0"/>
          <c:showPercent val="0"/>
          <c:showBubbleSize val="0"/>
        </c:dLbls>
        <c:gapWidth val="150"/>
        <c:overlap val="100"/>
        <c:axId val="84772736"/>
        <c:axId val="84774272"/>
      </c:barChart>
      <c:catAx>
        <c:axId val="84772736"/>
        <c:scaling>
          <c:orientation val="minMax"/>
        </c:scaling>
        <c:delete val="0"/>
        <c:axPos val="b"/>
        <c:numFmt formatCode="0" sourceLinked="1"/>
        <c:majorTickMark val="out"/>
        <c:minorTickMark val="none"/>
        <c:tickLblPos val="nextTo"/>
        <c:crossAx val="84774272"/>
        <c:crosses val="autoZero"/>
        <c:auto val="1"/>
        <c:lblAlgn val="ctr"/>
        <c:lblOffset val="100"/>
        <c:noMultiLvlLbl val="0"/>
      </c:catAx>
      <c:valAx>
        <c:axId val="84774272"/>
        <c:scaling>
          <c:orientation val="minMax"/>
        </c:scaling>
        <c:delete val="0"/>
        <c:axPos val="l"/>
        <c:majorGridlines/>
        <c:title>
          <c:tx>
            <c:rich>
              <a:bodyPr rot="-5400000" vert="horz"/>
              <a:lstStyle/>
              <a:p>
                <a:pPr>
                  <a:defRPr b="0"/>
                </a:pPr>
                <a:r>
                  <a:rPr lang="en-US" b="0"/>
                  <a:t>Percent of workforce</a:t>
                </a:r>
              </a:p>
            </c:rich>
          </c:tx>
          <c:layout/>
          <c:overlay val="0"/>
        </c:title>
        <c:numFmt formatCode="0%" sourceLinked="1"/>
        <c:majorTickMark val="out"/>
        <c:minorTickMark val="none"/>
        <c:tickLblPos val="nextTo"/>
        <c:crossAx val="8477273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'Emp by sex (ILO)'!$G$6</c:f>
              <c:strCache>
                <c:ptCount val="1"/>
                <c:pt idx="0">
                  <c:v>Agriculture</c:v>
                </c:pt>
              </c:strCache>
            </c:strRef>
          </c:tx>
          <c:spPr>
            <a:solidFill>
              <a:srgbClr val="006C67"/>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(ILO)'!$G$7:$G$11</c:f>
              <c:numCache>
                <c:formatCode>0.0</c:formatCode>
                <c:ptCount val="5"/>
                <c:pt idx="0">
                  <c:v>90.357696533203125</c:v>
                </c:pt>
                <c:pt idx="1">
                  <c:v>84.757881164550781</c:v>
                </c:pt>
                <c:pt idx="2">
                  <c:v>80.840263366699219</c:v>
                </c:pt>
                <c:pt idx="3">
                  <c:v>77.639274597167969</c:v>
                </c:pt>
                <c:pt idx="4">
                  <c:v>77.086418151855469</c:v>
                </c:pt>
              </c:numCache>
            </c:numRef>
          </c:val>
        </c:ser>
        <c:ser>
          <c:idx val="1"/>
          <c:order val="1"/>
          <c:tx>
            <c:strRef>
              <c:f>'Emp by sex (ILO)'!$H$6</c:f>
              <c:strCache>
                <c:ptCount val="1"/>
                <c:pt idx="0">
                  <c:v>Industry</c:v>
                </c:pt>
              </c:strCache>
            </c:strRef>
          </c:tx>
          <c:spPr>
            <a:solidFill>
              <a:srgbClr val="E0E0E0"/>
            </a:solidFill>
            <a:ln>
              <a:noFill/>
            </a:ln>
          </c:spPr>
          <c:invertIfNegative val="0"/>
          <c:cat>
            <c:numRef>
              <c:f>'Emp by sex (ILO)'!$A$7:$A$11</c:f>
              <c:numCache>
                <c:formatCode>0</c:formatCode>
                <c:ptCount val="5"/>
                <c:pt idx="0">
                  <c:v>1991</c:v>
                </c:pt>
                <c:pt idx="1">
                  <c:v>2000</c:v>
                </c:pt>
                <c:pt idx="2">
                  <c:v>2005</c:v>
                </c:pt>
                <c:pt idx="3">
                  <c:v>2010</c:v>
                </c:pt>
                <c:pt idx="4">
                  <c:v>2012</c:v>
                </c:pt>
              </c:numCache>
            </c:numRef>
          </c:cat>
          <c:val>
            <c:numRef>
              <c:f>'Emp by sex (ILO)'!$H$7:$H$11</c:f>
              <c:numCache>
                <c:formatCode>0.0</c:formatCode>
                <c:ptCount val="5"/>
                <c:pt idx="0">
                  <c:v>1.4188677072525024</c:v>
                </c:pt>
                <c:pt idx="1">
                  <c:v>1.2380549907684326</c:v>
                </c:pt>
                <c:pt idx="2">
                  <c:v>1.8976508378982544</c:v>
                </c:pt>
                <c:pt idx="3">
                  <c:v>2.5613901615142822</c:v>
                </c:pt>
                <c:pt idx="4">
                  <c:v>2.6726057529449463</c:v>
                </c:pt>
              </c:numCache>
            </c:numRef>
          </c:val>
        </c:ser>
        <c:ser>
          <c:idx val="2"/>
          <c:order val="2"/>
          <c:tx>
            <c:strRef>
              <c:f>'Emp by sex (ILO)'!$I$6</c:f>
              <c:strCache>
                <c:ptCount val="1"/>
                <c:pt idx="0">
                  <c:v>Services</c:v>
                </c:pt>
              </c:strCache>
            </c:strRef>
          </c:tx>
          <c:spPr>
            <a:solidFill>
              <a:srgbClr val="F7941E"/>
            </a:solidFill>
          </c:spPr>
          <c:invertIfNegative val="0"/>
          <c:cat>
            <c:numRef>
              <c:f>'Emp by sex (ILO)'!$A$7:$A$11</c:f>
              <c:numCache>
                <c:formatCode>0</c:formatCode>
                <c:ptCount val="5"/>
                <c:pt idx="0">
                  <c:v>1991</c:v>
                </c:pt>
                <c:pt idx="1">
                  <c:v>2000</c:v>
                </c:pt>
                <c:pt idx="2">
                  <c:v>2005</c:v>
                </c:pt>
                <c:pt idx="3">
                  <c:v>2010</c:v>
                </c:pt>
                <c:pt idx="4">
                  <c:v>2012</c:v>
                </c:pt>
              </c:numCache>
            </c:numRef>
          </c:cat>
          <c:val>
            <c:numRef>
              <c:f>'Emp by sex (ILO)'!$I$7:$I$11</c:f>
              <c:numCache>
                <c:formatCode>0.0</c:formatCode>
                <c:ptCount val="5"/>
                <c:pt idx="0">
                  <c:v>8.2234287261962891</c:v>
                </c:pt>
                <c:pt idx="1">
                  <c:v>14.004058837890625</c:v>
                </c:pt>
                <c:pt idx="2">
                  <c:v>17.262081146240234</c:v>
                </c:pt>
                <c:pt idx="3">
                  <c:v>19.799327850341797</c:v>
                </c:pt>
                <c:pt idx="4">
                  <c:v>20.240968704223633</c:v>
                </c:pt>
              </c:numCache>
            </c:numRef>
          </c:val>
        </c:ser>
        <c:dLbls>
          <c:showLegendKey val="0"/>
          <c:showVal val="0"/>
          <c:showCatName val="0"/>
          <c:showSerName val="0"/>
          <c:showPercent val="0"/>
          <c:showBubbleSize val="0"/>
        </c:dLbls>
        <c:gapWidth val="150"/>
        <c:overlap val="100"/>
        <c:axId val="84792448"/>
        <c:axId val="84793984"/>
      </c:barChart>
      <c:catAx>
        <c:axId val="84792448"/>
        <c:scaling>
          <c:orientation val="minMax"/>
        </c:scaling>
        <c:delete val="0"/>
        <c:axPos val="b"/>
        <c:numFmt formatCode="0" sourceLinked="1"/>
        <c:majorTickMark val="out"/>
        <c:minorTickMark val="none"/>
        <c:tickLblPos val="nextTo"/>
        <c:crossAx val="84793984"/>
        <c:crosses val="autoZero"/>
        <c:auto val="1"/>
        <c:lblAlgn val="ctr"/>
        <c:lblOffset val="100"/>
        <c:noMultiLvlLbl val="0"/>
      </c:catAx>
      <c:valAx>
        <c:axId val="84793984"/>
        <c:scaling>
          <c:orientation val="minMax"/>
        </c:scaling>
        <c:delete val="1"/>
        <c:axPos val="l"/>
        <c:majorGridlines/>
        <c:numFmt formatCode="0%" sourceLinked="1"/>
        <c:majorTickMark val="out"/>
        <c:minorTickMark val="none"/>
        <c:tickLblPos val="nextTo"/>
        <c:crossAx val="8479244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'Agriculture (DHS)'!$A$5</c:f>
              <c:strCache>
                <c:ptCount val="1"/>
                <c:pt idx="0">
                  <c:v>Female</c:v>
                </c:pt>
              </c:strCache>
            </c:strRef>
          </c:tx>
          <c:invertIfNegative val="0"/>
          <c:cat>
            <c:strRef>
              <c:f>'Agriculture (DHS)'!$B$4:$D$4</c:f>
              <c:strCache>
                <c:ptCount val="3"/>
                <c:pt idx="0">
                  <c:v>1990s</c:v>
                </c:pt>
                <c:pt idx="1">
                  <c:v>2000-05</c:v>
                </c:pt>
                <c:pt idx="2">
                  <c:v>2006-12</c:v>
                </c:pt>
              </c:strCache>
            </c:strRef>
          </c:cat>
          <c:val>
            <c:numRef>
              <c:f>'Agriculture (DHS)'!$B$5:$D$5</c:f>
              <c:numCache>
                <c:formatCode>General</c:formatCode>
                <c:ptCount val="3"/>
                <c:pt idx="0">
                  <c:v>78.5</c:v>
                </c:pt>
                <c:pt idx="1">
                  <c:v>78.8</c:v>
                </c:pt>
                <c:pt idx="2">
                  <c:v>69.900000000000006</c:v>
                </c:pt>
              </c:numCache>
            </c:numRef>
          </c:val>
        </c:ser>
        <c:ser>
          <c:idx val="1"/>
          <c:order val="1"/>
          <c:tx>
            <c:strRef>
              <c:f>'Agriculture (DHS)'!$A$6</c:f>
              <c:strCache>
                <c:ptCount val="1"/>
                <c:pt idx="0">
                  <c:v>Male</c:v>
                </c:pt>
              </c:strCache>
            </c:strRef>
          </c:tx>
          <c:spPr>
            <a:solidFill>
              <a:schemeClr val="accent3"/>
            </a:solidFill>
          </c:spPr>
          <c:invertIfNegative val="0"/>
          <c:cat>
            <c:strRef>
              <c:f>'Agriculture (DHS)'!$B$4:$D$4</c:f>
              <c:strCache>
                <c:ptCount val="3"/>
                <c:pt idx="0">
                  <c:v>1990s</c:v>
                </c:pt>
                <c:pt idx="1">
                  <c:v>2000-05</c:v>
                </c:pt>
                <c:pt idx="2">
                  <c:v>2006-12</c:v>
                </c:pt>
              </c:strCache>
            </c:strRef>
          </c:cat>
          <c:val>
            <c:numRef>
              <c:f>'Agriculture (DHS)'!$B$6:$D$6</c:f>
              <c:numCache>
                <c:formatCode>General</c:formatCode>
                <c:ptCount val="3"/>
                <c:pt idx="0">
                  <c:v>72.099999999999994</c:v>
                </c:pt>
                <c:pt idx="1">
                  <c:v>70.5</c:v>
                </c:pt>
                <c:pt idx="2">
                  <c:v>61.3</c:v>
                </c:pt>
              </c:numCache>
            </c:numRef>
          </c:val>
        </c:ser>
        <c:ser>
          <c:idx val="2"/>
          <c:order val="2"/>
          <c:tx>
            <c:strRef>
              <c:f>'Agriculture (DHS)'!$A$7</c:f>
              <c:strCache>
                <c:ptCount val="1"/>
                <c:pt idx="0">
                  <c:v>Combined</c:v>
                </c:pt>
              </c:strCache>
            </c:strRef>
          </c:tx>
          <c:spPr>
            <a:solidFill>
              <a:schemeClr val="accent5"/>
            </a:solidFill>
          </c:spPr>
          <c:invertIfNegative val="0"/>
          <c:cat>
            <c:strRef>
              <c:f>'Agriculture (DHS)'!$B$4:$D$4</c:f>
              <c:strCache>
                <c:ptCount val="3"/>
                <c:pt idx="0">
                  <c:v>1990s</c:v>
                </c:pt>
                <c:pt idx="1">
                  <c:v>2000-05</c:v>
                </c:pt>
                <c:pt idx="2">
                  <c:v>2006-12</c:v>
                </c:pt>
              </c:strCache>
            </c:strRef>
          </c:cat>
          <c:val>
            <c:numRef>
              <c:f>'Agriculture (DHS)'!$B$7:$D$7</c:f>
              <c:numCache>
                <c:formatCode>General</c:formatCode>
                <c:ptCount val="3"/>
                <c:pt idx="0">
                  <c:v>75.3</c:v>
                </c:pt>
                <c:pt idx="1">
                  <c:v>74.7</c:v>
                </c:pt>
                <c:pt idx="2">
                  <c:v>65.599999999999994</c:v>
                </c:pt>
              </c:numCache>
            </c:numRef>
          </c:val>
        </c:ser>
        <c:dLbls>
          <c:showLegendKey val="0"/>
          <c:showVal val="0"/>
          <c:showCatName val="0"/>
          <c:showSerName val="0"/>
          <c:showPercent val="0"/>
          <c:showBubbleSize val="0"/>
        </c:dLbls>
        <c:gapWidth val="150"/>
        <c:axId val="85603072"/>
        <c:axId val="85604608"/>
      </c:barChart>
      <c:catAx>
        <c:axId val="85603072"/>
        <c:scaling>
          <c:orientation val="minMax"/>
        </c:scaling>
        <c:delete val="0"/>
        <c:axPos val="b"/>
        <c:majorTickMark val="out"/>
        <c:minorTickMark val="none"/>
        <c:tickLblPos val="nextTo"/>
        <c:crossAx val="85604608"/>
        <c:crosses val="autoZero"/>
        <c:auto val="1"/>
        <c:lblAlgn val="ctr"/>
        <c:lblOffset val="100"/>
        <c:noMultiLvlLbl val="0"/>
      </c:catAx>
      <c:valAx>
        <c:axId val="85604608"/>
        <c:scaling>
          <c:orientation val="minMax"/>
        </c:scaling>
        <c:delete val="0"/>
        <c:axPos val="l"/>
        <c:majorGridlines/>
        <c:numFmt formatCode="General" sourceLinked="1"/>
        <c:majorTickMark val="out"/>
        <c:minorTickMark val="none"/>
        <c:tickLblPos val="nextTo"/>
        <c:crossAx val="85603072"/>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0000FF"/>
            </a:solidFill>
          </c:spPr>
          <c:invertIfNegative val="0"/>
          <c:xVal>
            <c:numRef>
              <c:f>'Rel. prod. cf employment1'!$B$38</c:f>
              <c:numCache>
                <c:formatCode>0.0</c:formatCode>
                <c:ptCount val="1"/>
                <c:pt idx="0">
                  <c:v>-5.2872292574996465</c:v>
                </c:pt>
              </c:numCache>
            </c:numRef>
          </c:xVal>
          <c:yVal>
            <c:numRef>
              <c:f>'Rel. prod. cf employment1'!$C$38</c:f>
              <c:numCache>
                <c:formatCode>0.0</c:formatCode>
                <c:ptCount val="1"/>
                <c:pt idx="0">
                  <c:v>0.40685099694607069</c:v>
                </c:pt>
              </c:numCache>
            </c:numRef>
          </c:yVal>
          <c:bubbleSize>
            <c:numRef>
              <c:f>'Rel. prod. cf employment1'!$E$38</c:f>
              <c:numCache>
                <c:formatCode>#,##0</c:formatCode>
                <c:ptCount val="1"/>
                <c:pt idx="0">
                  <c:v>13041.611603894391</c:v>
                </c:pt>
              </c:numCache>
            </c:numRef>
          </c:bubbleSize>
          <c:bubble3D val="1"/>
        </c:ser>
        <c:ser>
          <c:idx val="1"/>
          <c:order val="1"/>
          <c:tx>
            <c:v>Mining</c:v>
          </c:tx>
          <c:spPr>
            <a:solidFill>
              <a:srgbClr val="FF0000"/>
            </a:solidFill>
            <a:ln w="25400">
              <a:noFill/>
            </a:ln>
          </c:spPr>
          <c:invertIfNegative val="0"/>
          <c:xVal>
            <c:numRef>
              <c:f>'Rel. prod. cf employment1'!$B$39</c:f>
              <c:numCache>
                <c:formatCode>0.0</c:formatCode>
                <c:ptCount val="1"/>
                <c:pt idx="0">
                  <c:v>-0.1917106364305442</c:v>
                </c:pt>
              </c:numCache>
            </c:numRef>
          </c:xVal>
          <c:yVal>
            <c:numRef>
              <c:f>'Rel. prod. cf employment1'!$C$39</c:f>
              <c:numCache>
                <c:formatCode>0.0</c:formatCode>
                <c:ptCount val="1"/>
                <c:pt idx="0">
                  <c:v>10.91988824342349</c:v>
                </c:pt>
              </c:numCache>
            </c:numRef>
          </c:yVal>
          <c:bubbleSize>
            <c:numRef>
              <c:f>'Rel. prod. cf employment1'!$E$39</c:f>
              <c:numCache>
                <c:formatCode>#,##0</c:formatCode>
                <c:ptCount val="1"/>
                <c:pt idx="0">
                  <c:v>53.956243825085572</c:v>
                </c:pt>
              </c:numCache>
            </c:numRef>
          </c:bubbleSize>
          <c:bubble3D val="1"/>
        </c:ser>
        <c:ser>
          <c:idx val="2"/>
          <c:order val="2"/>
          <c:tx>
            <c:v>Manufacturing</c:v>
          </c:tx>
          <c:spPr>
            <a:solidFill>
              <a:srgbClr val="00B050"/>
            </a:solidFill>
            <a:ln w="25400">
              <a:noFill/>
            </a:ln>
          </c:spPr>
          <c:invertIfNegative val="0"/>
          <c:xVal>
            <c:numRef>
              <c:f>'Rel. prod. cf employment1'!$B$40</c:f>
              <c:numCache>
                <c:formatCode>0.0</c:formatCode>
                <c:ptCount val="1"/>
                <c:pt idx="0">
                  <c:v>0.53113650403167734</c:v>
                </c:pt>
              </c:numCache>
            </c:numRef>
          </c:xVal>
          <c:yVal>
            <c:numRef>
              <c:f>'Rel. prod. cf employment1'!$C$40</c:f>
              <c:numCache>
                <c:formatCode>0.0</c:formatCode>
                <c:ptCount val="1"/>
                <c:pt idx="0">
                  <c:v>3.8297176627719818</c:v>
                </c:pt>
              </c:numCache>
            </c:numRef>
          </c:yVal>
          <c:bubbleSize>
            <c:numRef>
              <c:f>'Rel. prod. cf employment1'!$E$40</c:f>
              <c:numCache>
                <c:formatCode>#,##0</c:formatCode>
                <c:ptCount val="1"/>
                <c:pt idx="0">
                  <c:v>472.85015774342827</c:v>
                </c:pt>
              </c:numCache>
            </c:numRef>
          </c:bubbleSize>
          <c:bubble3D val="1"/>
        </c:ser>
        <c:ser>
          <c:idx val="3"/>
          <c:order val="3"/>
          <c:tx>
            <c:v>Utilities</c:v>
          </c:tx>
          <c:spPr>
            <a:solidFill>
              <a:srgbClr val="FFFF00"/>
            </a:solidFill>
            <a:ln w="25400">
              <a:noFill/>
            </a:ln>
          </c:spPr>
          <c:invertIfNegative val="0"/>
          <c:xVal>
            <c:numRef>
              <c:f>'Rel. prod. cf employment1'!$B$41</c:f>
              <c:numCache>
                <c:formatCode>0.0</c:formatCode>
                <c:ptCount val="1"/>
                <c:pt idx="0">
                  <c:v>0.30747436238613596</c:v>
                </c:pt>
              </c:numCache>
            </c:numRef>
          </c:xVal>
          <c:yVal>
            <c:numRef>
              <c:f>'Rel. prod. cf employment1'!$C$41</c:f>
              <c:numCache>
                <c:formatCode>0.0</c:formatCode>
                <c:ptCount val="1"/>
                <c:pt idx="0">
                  <c:v>3.4076769402721223</c:v>
                </c:pt>
              </c:numCache>
            </c:numRef>
          </c:yVal>
          <c:bubbleSize>
            <c:numRef>
              <c:f>'Rel. prod. cf employment1'!$E$41</c:f>
              <c:numCache>
                <c:formatCode>#,##0</c:formatCode>
                <c:ptCount val="1"/>
                <c:pt idx="0">
                  <c:v>130.38459096518136</c:v>
                </c:pt>
              </c:numCache>
            </c:numRef>
          </c:bubbleSize>
          <c:bubble3D val="1"/>
        </c:ser>
        <c:ser>
          <c:idx val="4"/>
          <c:order val="4"/>
          <c:tx>
            <c:v>Construction</c:v>
          </c:tx>
          <c:spPr>
            <a:solidFill>
              <a:srgbClr val="6600FF"/>
            </a:solidFill>
            <a:ln w="25400">
              <a:noFill/>
            </a:ln>
          </c:spPr>
          <c:invertIfNegative val="0"/>
          <c:xVal>
            <c:numRef>
              <c:f>'Rel. prod. cf employment1'!$B$42</c:f>
              <c:numCache>
                <c:formatCode>0.0</c:formatCode>
                <c:ptCount val="1"/>
                <c:pt idx="0">
                  <c:v>0.8203722979208341</c:v>
                </c:pt>
              </c:numCache>
            </c:numRef>
          </c:xVal>
          <c:yVal>
            <c:numRef>
              <c:f>'Rel. prod. cf employment1'!$C$42</c:f>
              <c:numCache>
                <c:formatCode>0.0</c:formatCode>
                <c:ptCount val="1"/>
                <c:pt idx="0">
                  <c:v>4.6015659750330968</c:v>
                </c:pt>
              </c:numCache>
            </c:numRef>
          </c:yVal>
          <c:bubbleSize>
            <c:numRef>
              <c:f>'Rel. prod. cf employment1'!$E$42</c:f>
              <c:numCache>
                <c:formatCode>#,##0</c:formatCode>
                <c:ptCount val="1"/>
                <c:pt idx="0">
                  <c:v>402.98069079518854</c:v>
                </c:pt>
              </c:numCache>
            </c:numRef>
          </c:bubbleSize>
          <c:bubble3D val="1"/>
        </c:ser>
        <c:ser>
          <c:idx val="5"/>
          <c:order val="5"/>
          <c:tx>
            <c:v>Trade services</c:v>
          </c:tx>
          <c:spPr>
            <a:solidFill>
              <a:srgbClr val="66FFFF"/>
            </a:solidFill>
            <a:ln w="25400">
              <a:noFill/>
            </a:ln>
          </c:spPr>
          <c:invertIfNegative val="0"/>
          <c:xVal>
            <c:numRef>
              <c:f>'Rel. prod. cf employment1'!$B$43</c:f>
              <c:numCache>
                <c:formatCode>0.0</c:formatCode>
                <c:ptCount val="1"/>
                <c:pt idx="0">
                  <c:v>2.4289533374220085</c:v>
                </c:pt>
              </c:numCache>
            </c:numRef>
          </c:xVal>
          <c:yVal>
            <c:numRef>
              <c:f>'Rel. prod. cf employment1'!$C$43</c:f>
              <c:numCache>
                <c:formatCode>0.0</c:formatCode>
                <c:ptCount val="1"/>
                <c:pt idx="0">
                  <c:v>1.5636567631162088</c:v>
                </c:pt>
              </c:numCache>
            </c:numRef>
          </c:yVal>
          <c:bubbleSize>
            <c:numRef>
              <c:f>'Rel. prod. cf employment1'!$E$43</c:f>
              <c:numCache>
                <c:formatCode>#,##0</c:formatCode>
                <c:ptCount val="1"/>
                <c:pt idx="0">
                  <c:v>1933.9488261379117</c:v>
                </c:pt>
              </c:numCache>
            </c:numRef>
          </c:bubbleSize>
          <c:bubble3D val="1"/>
        </c:ser>
        <c:ser>
          <c:idx val="6"/>
          <c:order val="6"/>
          <c:tx>
            <c:v>Transport services</c:v>
          </c:tx>
          <c:spPr>
            <a:solidFill>
              <a:srgbClr val="FF00FF"/>
            </a:solidFill>
            <a:ln w="25400">
              <a:noFill/>
            </a:ln>
          </c:spPr>
          <c:invertIfNegative val="0"/>
          <c:xVal>
            <c:numRef>
              <c:f>'Rel. prod. cf employment1'!$B$44</c:f>
              <c:numCache>
                <c:formatCode>0.0</c:formatCode>
                <c:ptCount val="1"/>
                <c:pt idx="0">
                  <c:v>0.22656345297299407</c:v>
                </c:pt>
              </c:numCache>
            </c:numRef>
          </c:xVal>
          <c:yVal>
            <c:numRef>
              <c:f>'Rel. prod. cf employment1'!$C$44</c:f>
              <c:numCache>
                <c:formatCode>0.0</c:formatCode>
                <c:ptCount val="1"/>
                <c:pt idx="0">
                  <c:v>7.5801899180448995</c:v>
                </c:pt>
              </c:numCache>
            </c:numRef>
          </c:yVal>
          <c:bubbleSize>
            <c:numRef>
              <c:f>'Rel. prod. cf employment1'!$E$44</c:f>
              <c:numCache>
                <c:formatCode>#,##0</c:formatCode>
                <c:ptCount val="1"/>
                <c:pt idx="0">
                  <c:v>198.63836613307961</c:v>
                </c:pt>
              </c:numCache>
            </c:numRef>
          </c:bubbleSize>
          <c:bubble3D val="1"/>
        </c:ser>
        <c:ser>
          <c:idx val="7"/>
          <c:order val="7"/>
          <c:tx>
            <c:v>Business services</c:v>
          </c:tx>
          <c:spPr>
            <a:solidFill>
              <a:srgbClr val="99FF66"/>
            </a:solidFill>
            <a:ln w="25400">
              <a:noFill/>
            </a:ln>
          </c:spPr>
          <c:invertIfNegative val="0"/>
          <c:xVal>
            <c:numRef>
              <c:f>'Rel. prod. cf employment1'!$B$45</c:f>
              <c:numCache>
                <c:formatCode>0.0</c:formatCode>
                <c:ptCount val="1"/>
                <c:pt idx="0">
                  <c:v>-2.5198830165233943E-3</c:v>
                </c:pt>
              </c:numCache>
            </c:numRef>
          </c:xVal>
          <c:yVal>
            <c:numRef>
              <c:f>'Rel. prod. cf employment1'!$C$45</c:f>
              <c:numCache>
                <c:formatCode>0.0</c:formatCode>
                <c:ptCount val="1"/>
                <c:pt idx="0">
                  <c:v>23.423715545327802</c:v>
                </c:pt>
              </c:numCache>
            </c:numRef>
          </c:yVal>
          <c:bubbleSize>
            <c:numRef>
              <c:f>'Rel. prod. cf employment1'!$E$45</c:f>
              <c:numCache>
                <c:formatCode>#,##0</c:formatCode>
                <c:ptCount val="1"/>
                <c:pt idx="0">
                  <c:v>35.482315065415825</c:v>
                </c:pt>
              </c:numCache>
            </c:numRef>
          </c:bubbleSize>
          <c:bubble3D val="1"/>
        </c:ser>
        <c:ser>
          <c:idx val="8"/>
          <c:order val="8"/>
          <c:tx>
            <c:v>Govt services</c:v>
          </c:tx>
          <c:spPr>
            <a:solidFill>
              <a:srgbClr val="984807"/>
            </a:solidFill>
            <a:ln w="25400">
              <a:noFill/>
            </a:ln>
          </c:spPr>
          <c:invertIfNegative val="0"/>
          <c:xVal>
            <c:numRef>
              <c:f>'Rel. prod. cf employment1'!$B$46</c:f>
              <c:numCache>
                <c:formatCode>0.0</c:formatCode>
                <c:ptCount val="1"/>
                <c:pt idx="0">
                  <c:v>1.0876636686491032</c:v>
                </c:pt>
              </c:numCache>
            </c:numRef>
          </c:xVal>
          <c:yVal>
            <c:numRef>
              <c:f>'Rel. prod. cf employment1'!$C$46</c:f>
              <c:numCache>
                <c:formatCode>0.0</c:formatCode>
                <c:ptCount val="1"/>
                <c:pt idx="0">
                  <c:v>2.0688930143559463</c:v>
                </c:pt>
              </c:numCache>
            </c:numRef>
          </c:yVal>
          <c:bubbleSize>
            <c:numRef>
              <c:f>'Rel. prod. cf employment1'!$E$46</c:f>
              <c:numCache>
                <c:formatCode>#,##0</c:formatCode>
                <c:ptCount val="1"/>
                <c:pt idx="0">
                  <c:v>1100.9668457689331</c:v>
                </c:pt>
              </c:numCache>
            </c:numRef>
          </c:bubbleSize>
          <c:bubble3D val="1"/>
        </c:ser>
        <c:ser>
          <c:idx val="9"/>
          <c:order val="9"/>
          <c:tx>
            <c:v>Personal services</c:v>
          </c:tx>
          <c:spPr>
            <a:solidFill>
              <a:srgbClr val="9999FF"/>
            </a:solidFill>
            <a:ln w="25400">
              <a:noFill/>
            </a:ln>
          </c:spPr>
          <c:invertIfNegative val="0"/>
          <c:xVal>
            <c:numRef>
              <c:f>'Rel. prod. cf employment1'!$B$47</c:f>
              <c:numCache>
                <c:formatCode>0.0</c:formatCode>
                <c:ptCount val="1"/>
                <c:pt idx="0">
                  <c:v>7.929615356397246E-2</c:v>
                </c:pt>
              </c:numCache>
            </c:numRef>
          </c:xVal>
          <c:yVal>
            <c:numRef>
              <c:f>'Rel. prod. cf employment1'!$C$47</c:f>
              <c:numCache>
                <c:formatCode>0.0</c:formatCode>
                <c:ptCount val="1"/>
                <c:pt idx="0">
                  <c:v>0.30500242571867753</c:v>
                </c:pt>
              </c:numCache>
            </c:numRef>
          </c:yVal>
          <c:bubbleSize>
            <c:numRef>
              <c:f>'Rel. prod. cf employment1'!$E$47</c:f>
              <c:numCache>
                <c:formatCode>#,##0</c:formatCode>
                <c:ptCount val="1"/>
                <c:pt idx="0">
                  <c:v>392.17628743343374</c:v>
                </c:pt>
              </c:numCache>
            </c:numRef>
          </c:bubbleSize>
          <c:bubble3D val="1"/>
        </c:ser>
        <c:dLbls>
          <c:showLegendKey val="0"/>
          <c:showVal val="0"/>
          <c:showCatName val="0"/>
          <c:showSerName val="0"/>
          <c:showPercent val="0"/>
          <c:showBubbleSize val="0"/>
        </c:dLbls>
        <c:bubbleScale val="100"/>
        <c:showNegBubbles val="0"/>
        <c:axId val="231330176"/>
        <c:axId val="231332096"/>
      </c:bubbleChart>
      <c:valAx>
        <c:axId val="231330176"/>
        <c:scaling>
          <c:orientation val="minMax"/>
        </c:scaling>
        <c:delete val="0"/>
        <c:axPos val="b"/>
        <c:title>
          <c:tx>
            <c:rich>
              <a:bodyPr/>
              <a:lstStyle/>
              <a:p>
                <a:pPr>
                  <a:defRPr sz="800" b="0"/>
                </a:pPr>
                <a:r>
                  <a:rPr lang="en-US" sz="800" b="0"/>
                  <a:t>Percentage point change in share of persons engaged, 2005-10</a:t>
                </a:r>
              </a:p>
            </c:rich>
          </c:tx>
          <c:layout/>
          <c:overlay val="0"/>
        </c:title>
        <c:numFmt formatCode="0.0" sourceLinked="1"/>
        <c:majorTickMark val="out"/>
        <c:minorTickMark val="none"/>
        <c:tickLblPos val="low"/>
        <c:crossAx val="231332096"/>
        <c:crosses val="autoZero"/>
        <c:crossBetween val="midCat"/>
      </c:valAx>
      <c:valAx>
        <c:axId val="231332096"/>
        <c:scaling>
          <c:orientation val="minMax"/>
        </c:scaling>
        <c:delete val="0"/>
        <c:axPos val="l"/>
        <c:majorGridlines/>
        <c:title>
          <c:tx>
            <c:rich>
              <a:bodyPr rot="-5400000" vert="horz"/>
              <a:lstStyle/>
              <a:p>
                <a:pPr>
                  <a:defRPr sz="800" b="0"/>
                </a:pPr>
                <a:r>
                  <a:rPr lang="en-US" sz="800" b="0"/>
                  <a:t>Relative productivity level, 2010</a:t>
                </a:r>
              </a:p>
            </c:rich>
          </c:tx>
          <c:layout/>
          <c:overlay val="0"/>
        </c:title>
        <c:numFmt formatCode="0.0" sourceLinked="1"/>
        <c:majorTickMark val="out"/>
        <c:minorTickMark val="none"/>
        <c:tickLblPos val="low"/>
        <c:crossAx val="231330176"/>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 of prod change1'!$F$3</c:f>
              <c:strCache>
                <c:ptCount val="1"/>
                <c:pt idx="0">
                  <c:v>Within sector</c:v>
                </c:pt>
              </c:strCache>
            </c:strRef>
          </c:tx>
          <c:invertIfNegative val="0"/>
          <c:cat>
            <c:strRef>
              <c:f>'Decomp. of prod change1'!$E$4:$E$6</c:f>
              <c:strCache>
                <c:ptCount val="3"/>
                <c:pt idx="0">
                  <c:v>1990-2000</c:v>
                </c:pt>
                <c:pt idx="1">
                  <c:v>2000-05</c:v>
                </c:pt>
                <c:pt idx="2">
                  <c:v>2005-10</c:v>
                </c:pt>
              </c:strCache>
            </c:strRef>
          </c:cat>
          <c:val>
            <c:numRef>
              <c:f>'Decomp. of prod change1'!$F$4:$F$6</c:f>
              <c:numCache>
                <c:formatCode>0.00%</c:formatCode>
                <c:ptCount val="3"/>
                <c:pt idx="0">
                  <c:v>1.2582370910519622E-2</c:v>
                </c:pt>
                <c:pt idx="1">
                  <c:v>2.3760651913133399E-2</c:v>
                </c:pt>
                <c:pt idx="2">
                  <c:v>2.1384335217853198E-2</c:v>
                </c:pt>
              </c:numCache>
            </c:numRef>
          </c:val>
        </c:ser>
        <c:ser>
          <c:idx val="1"/>
          <c:order val="1"/>
          <c:tx>
            <c:strRef>
              <c:f>'Decomp. of prod change1'!$G$3</c:f>
              <c:strCache>
                <c:ptCount val="1"/>
                <c:pt idx="0">
                  <c:v>Structural change</c:v>
                </c:pt>
              </c:strCache>
            </c:strRef>
          </c:tx>
          <c:spPr>
            <a:solidFill>
              <a:schemeClr val="accent6"/>
            </a:solidFill>
          </c:spPr>
          <c:invertIfNegative val="0"/>
          <c:cat>
            <c:strRef>
              <c:f>'Decomp. of prod change1'!$E$4:$E$6</c:f>
              <c:strCache>
                <c:ptCount val="3"/>
                <c:pt idx="0">
                  <c:v>1990-2000</c:v>
                </c:pt>
                <c:pt idx="1">
                  <c:v>2000-05</c:v>
                </c:pt>
                <c:pt idx="2">
                  <c:v>2005-10</c:v>
                </c:pt>
              </c:strCache>
            </c:strRef>
          </c:cat>
          <c:val>
            <c:numRef>
              <c:f>'Decomp. of prod change1'!$G$4:$G$6</c:f>
              <c:numCache>
                <c:formatCode>0.00%</c:formatCode>
                <c:ptCount val="3"/>
                <c:pt idx="0">
                  <c:v>-5.5810369849890271E-3</c:v>
                </c:pt>
                <c:pt idx="1">
                  <c:v>1.7326984535347947E-2</c:v>
                </c:pt>
                <c:pt idx="2">
                  <c:v>1.8210783314231219E-2</c:v>
                </c:pt>
              </c:numCache>
            </c:numRef>
          </c:val>
        </c:ser>
        <c:dLbls>
          <c:showLegendKey val="0"/>
          <c:showVal val="0"/>
          <c:showCatName val="0"/>
          <c:showSerName val="0"/>
          <c:showPercent val="0"/>
          <c:showBubbleSize val="0"/>
        </c:dLbls>
        <c:gapWidth val="150"/>
        <c:overlap val="100"/>
        <c:axId val="34886016"/>
        <c:axId val="34887552"/>
      </c:barChart>
      <c:catAx>
        <c:axId val="34886016"/>
        <c:scaling>
          <c:orientation val="minMax"/>
        </c:scaling>
        <c:delete val="0"/>
        <c:axPos val="b"/>
        <c:majorTickMark val="out"/>
        <c:minorTickMark val="none"/>
        <c:tickLblPos val="low"/>
        <c:crossAx val="34887552"/>
        <c:crosses val="autoZero"/>
        <c:auto val="1"/>
        <c:lblAlgn val="ctr"/>
        <c:lblOffset val="100"/>
        <c:noMultiLvlLbl val="0"/>
      </c:catAx>
      <c:valAx>
        <c:axId val="34887552"/>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34886016"/>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Other non-</a:t>
                    </a:r>
                    <a:br>
                      <a:rPr lang="en-US" sz="700"/>
                    </a:br>
                    <a:r>
                      <a:rPr lang="en-US" sz="700"/>
                      <a:t>market services</a:t>
                    </a:r>
                    <a:endParaRPr lang="en-US"/>
                  </a:p>
                </c:rich>
              </c:tx>
              <c:dLblPos val="r"/>
              <c:showLegendKey val="0"/>
              <c:showVal val="1"/>
              <c:showCatName val="1"/>
              <c:showSerName val="0"/>
              <c:showPercent val="0"/>
              <c:showBubbleSize val="0"/>
            </c:dLbl>
            <c:dLbl>
              <c:idx val="1"/>
              <c:layout/>
              <c:tx>
                <c:rich>
                  <a:bodyPr/>
                  <a:lstStyle/>
                  <a:p>
                    <a:r>
                      <a:rPr lang="en-US" sz="700"/>
                      <a:t>Agriculture</a:t>
                    </a:r>
                    <a:endParaRPr lang="en-US"/>
                  </a:p>
                </c:rich>
              </c:tx>
              <c:dLblPos val="l"/>
              <c:showLegendKey val="0"/>
              <c:showVal val="1"/>
              <c:showCatName val="1"/>
              <c:showSerName val="0"/>
              <c:showPercent val="0"/>
              <c:showBubbleSize val="0"/>
            </c:dLbl>
            <c:dLbl>
              <c:idx val="2"/>
              <c:layout/>
              <c:tx>
                <c:rich>
                  <a:bodyPr/>
                  <a:lstStyle/>
                  <a:p>
                    <a:r>
                      <a:rPr lang="en-US" sz="700"/>
                      <a:t>Govt. services</a:t>
                    </a:r>
                    <a:endParaRPr lang="en-US"/>
                  </a:p>
                </c:rich>
              </c:tx>
              <c:dLblPos val="l"/>
              <c:showLegendKey val="0"/>
              <c:showVal val="1"/>
              <c:showCatName val="1"/>
              <c:showSerName val="0"/>
              <c:showPercent val="0"/>
              <c:showBubbleSize val="0"/>
            </c:dLbl>
            <c:dLbl>
              <c:idx val="3"/>
              <c:layout/>
              <c:tx>
                <c:rich>
                  <a:bodyPr/>
                  <a:lstStyle/>
                  <a:p>
                    <a:r>
                      <a:rPr lang="en-US" sz="700"/>
                      <a:t>Distribution</a:t>
                    </a:r>
                    <a:endParaRPr lang="en-US"/>
                  </a:p>
                </c:rich>
              </c:tx>
              <c:dLblPos val="b"/>
              <c:showLegendKey val="0"/>
              <c:showVal val="1"/>
              <c:showCatName val="1"/>
              <c:showSerName val="0"/>
              <c:showPercent val="0"/>
              <c:showBubbleSize val="0"/>
            </c:dLbl>
            <c:dLbl>
              <c:idx val="4"/>
              <c:layout/>
              <c:tx>
                <c:rich>
                  <a:bodyPr/>
                  <a:lstStyle/>
                  <a:p>
                    <a:r>
                      <a:rPr lang="en-US" sz="700"/>
                      <a:t>Manufacturing</a:t>
                    </a:r>
                    <a:endParaRPr lang="en-US"/>
                  </a:p>
                </c:rich>
              </c:tx>
              <c:dLblPos val="l"/>
              <c:showLegendKey val="0"/>
              <c:showVal val="1"/>
              <c:showCatName val="1"/>
              <c:showSerName val="0"/>
              <c:showPercent val="0"/>
              <c:showBubbleSize val="0"/>
            </c:dLbl>
            <c:dLbl>
              <c:idx val="5"/>
              <c:layout/>
              <c:tx>
                <c:rich>
                  <a:bodyPr/>
                  <a:lstStyle/>
                  <a:p>
                    <a:r>
                      <a:rPr lang="en-US" sz="700"/>
                      <a:t>Other industry</a:t>
                    </a:r>
                    <a:endParaRPr lang="en-US"/>
                  </a:p>
                </c:rich>
              </c:tx>
              <c:dLblPos val="t"/>
              <c:showLegendKey val="0"/>
              <c:showVal val="1"/>
              <c:showCatName val="1"/>
              <c:showSerName val="0"/>
              <c:showPercent val="0"/>
              <c:showBubbleSize val="0"/>
            </c:dLbl>
            <c:dLbl>
              <c:idx val="6"/>
              <c:layout/>
              <c:tx>
                <c:rich>
                  <a:bodyPr/>
                  <a:lstStyle/>
                  <a:p>
                    <a:r>
                      <a:rPr lang="en-US" sz="700"/>
                      <a:t>Mining</a:t>
                    </a:r>
                    <a:endParaRPr lang="en-US"/>
                  </a:p>
                </c:rich>
              </c:tx>
              <c:dLblPos val="l"/>
              <c:showLegendKey val="0"/>
              <c:showVal val="1"/>
              <c:showCatName val="1"/>
              <c:showSerName val="0"/>
              <c:showPercent val="0"/>
              <c:showBubbleSize val="0"/>
            </c:dLbl>
            <c:dLbl>
              <c:idx val="7"/>
              <c:layout/>
              <c:tx>
                <c:rich>
                  <a:bodyPr/>
                  <a:lstStyle/>
                  <a:p>
                    <a:r>
                      <a:rPr lang="en-US" sz="700"/>
                      <a:t>Finance &amp; business</a:t>
                    </a:r>
                    <a:endParaRPr lang="en-US"/>
                  </a:p>
                </c:rich>
              </c:tx>
              <c:dLblPos val="l"/>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'Productivity gaps1'!$E$6:$E$13</c:f>
              <c:numCache>
                <c:formatCode>#,##0.000</c:formatCode>
                <c:ptCount val="8"/>
                <c:pt idx="0">
                  <c:v>2.2078273790543158E-2</c:v>
                </c:pt>
                <c:pt idx="1">
                  <c:v>0.7562793993738387</c:v>
                </c:pt>
                <c:pt idx="2">
                  <c:v>0.81826032028640927</c:v>
                </c:pt>
                <c:pt idx="3">
                  <c:v>0.93831817544461149</c:v>
                </c:pt>
                <c:pt idx="4">
                  <c:v>0.96493813075318668</c:v>
                </c:pt>
                <c:pt idx="5">
                  <c:v>0.99496489447758552</c:v>
                </c:pt>
                <c:pt idx="6">
                  <c:v>0.99800245886393757</c:v>
                </c:pt>
                <c:pt idx="7">
                  <c:v>1</c:v>
                </c:pt>
              </c:numCache>
            </c:numRef>
          </c:xVal>
          <c:yVal>
            <c:numRef>
              <c:f>'Productivity gaps1'!$F$6:$F$13</c:f>
              <c:numCache>
                <c:formatCode>#,##0.0</c:formatCode>
                <c:ptCount val="8"/>
                <c:pt idx="0">
                  <c:v>0.30500242571867753</c:v>
                </c:pt>
                <c:pt idx="1">
                  <c:v>0.40685099694607069</c:v>
                </c:pt>
                <c:pt idx="2">
                  <c:v>2.0688930143559463</c:v>
                </c:pt>
                <c:pt idx="3">
                  <c:v>2.1240626025641425</c:v>
                </c:pt>
                <c:pt idx="4">
                  <c:v>3.8297176627719818</c:v>
                </c:pt>
                <c:pt idx="5">
                  <c:v>4.3097120828162012</c:v>
                </c:pt>
                <c:pt idx="6">
                  <c:v>10.91988824342349</c:v>
                </c:pt>
                <c:pt idx="7">
                  <c:v>23.423715545327802</c:v>
                </c:pt>
              </c:numCache>
            </c:numRef>
          </c:yVal>
          <c:smooth val="0"/>
        </c:ser>
        <c:dLbls>
          <c:showLegendKey val="0"/>
          <c:showVal val="1"/>
          <c:showCatName val="0"/>
          <c:showSerName val="0"/>
          <c:showPercent val="0"/>
          <c:showBubbleSize val="0"/>
        </c:dLbls>
        <c:axId val="35042816"/>
        <c:axId val="35058432"/>
      </c:scatterChart>
      <c:valAx>
        <c:axId val="35042816"/>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35058432"/>
        <c:crosses val="autoZero"/>
        <c:crossBetween val="midCat"/>
      </c:valAx>
      <c:valAx>
        <c:axId val="35058432"/>
        <c:scaling>
          <c:orientation val="minMax"/>
        </c:scaling>
        <c:delete val="0"/>
        <c:axPos val="l"/>
        <c:majorGridlines/>
        <c:title>
          <c:tx>
            <c:rich>
              <a:bodyPr rot="-5400000" vert="horz"/>
              <a:lstStyle/>
              <a:p>
                <a:pPr>
                  <a:defRPr b="0"/>
                </a:pPr>
                <a:r>
                  <a:rPr lang="en-US" b="0"/>
                  <a:t>Relative productivity</a:t>
                </a:r>
              </a:p>
            </c:rich>
          </c:tx>
          <c:layout/>
          <c:overlay val="0"/>
        </c:title>
        <c:numFmt formatCode="#,##0" sourceLinked="0"/>
        <c:majorTickMark val="out"/>
        <c:minorTickMark val="none"/>
        <c:tickLblPos val="nextTo"/>
        <c:crossAx val="35042816"/>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gaps1'!$I$5</c:f>
              <c:strCache>
                <c:ptCount val="1"/>
                <c:pt idx="0">
                  <c:v>Other non market services</c:v>
                </c:pt>
              </c:strCache>
            </c:strRef>
          </c:tx>
          <c:spPr>
            <a:solidFill>
              <a:schemeClr val="accent1"/>
            </a:solidFill>
          </c:spPr>
          <c:cat>
            <c:numRef>
              <c:f>'Productivity gaps1'!$H$6:$H$24</c:f>
              <c:numCache>
                <c:formatCode>0.00</c:formatCode>
                <c:ptCount val="19"/>
                <c:pt idx="0">
                  <c:v>0</c:v>
                </c:pt>
                <c:pt idx="1">
                  <c:v>0</c:v>
                </c:pt>
                <c:pt idx="2">
                  <c:v>1.103913689527158</c:v>
                </c:pt>
                <c:pt idx="3">
                  <c:v>2.2078273790543159</c:v>
                </c:pt>
                <c:pt idx="4">
                  <c:v>2.2078273790543159</c:v>
                </c:pt>
                <c:pt idx="5">
                  <c:v>38.917883658219097</c:v>
                </c:pt>
                <c:pt idx="6">
                  <c:v>75.627939937383871</c:v>
                </c:pt>
                <c:pt idx="7">
                  <c:v>75.627939937383871</c:v>
                </c:pt>
                <c:pt idx="8">
                  <c:v>78.726985983012398</c:v>
                </c:pt>
                <c:pt idx="9">
                  <c:v>81.826032028640924</c:v>
                </c:pt>
                <c:pt idx="10">
                  <c:v>81.826032028640924</c:v>
                </c:pt>
                <c:pt idx="11">
                  <c:v>87.828924786551028</c:v>
                </c:pt>
                <c:pt idx="12">
                  <c:v>93.831817544461146</c:v>
                </c:pt>
                <c:pt idx="13">
                  <c:v>93.831817544461146</c:v>
                </c:pt>
                <c:pt idx="14">
                  <c:v>95.162815309889908</c:v>
                </c:pt>
                <c:pt idx="15">
                  <c:v>96.49381307531867</c:v>
                </c:pt>
                <c:pt idx="16">
                  <c:v>96.49381307531867</c:v>
                </c:pt>
                <c:pt idx="17">
                  <c:v>97.995151261538609</c:v>
                </c:pt>
                <c:pt idx="18">
                  <c:v>99.496489447758549</c:v>
                </c:pt>
              </c:numCache>
            </c:numRef>
          </c:cat>
          <c:val>
            <c:numRef>
              <c:f>'Productivity gaps1'!$I$6:$I$24</c:f>
              <c:numCache>
                <c:formatCode>#,##0.0</c:formatCode>
                <c:ptCount val="19"/>
                <c:pt idx="0" formatCode="General">
                  <c:v>0</c:v>
                </c:pt>
                <c:pt idx="1">
                  <c:v>0.30500242571867753</c:v>
                </c:pt>
                <c:pt idx="2">
                  <c:v>0.30500242571867753</c:v>
                </c:pt>
                <c:pt idx="3">
                  <c:v>0.30500242571867753</c:v>
                </c:pt>
                <c:pt idx="4" formatCode="General">
                  <c:v>0</c:v>
                </c:pt>
              </c:numCache>
            </c:numRef>
          </c:val>
        </c:ser>
        <c:ser>
          <c:idx val="1"/>
          <c:order val="1"/>
          <c:tx>
            <c:strRef>
              <c:f>'Productivity gaps1'!$J$5</c:f>
              <c:strCache>
                <c:ptCount val="1"/>
                <c:pt idx="0">
                  <c:v>Agriculture</c:v>
                </c:pt>
              </c:strCache>
            </c:strRef>
          </c:tx>
          <c:spPr>
            <a:solidFill>
              <a:schemeClr val="accent3">
                <a:lumMod val="25000"/>
              </a:schemeClr>
            </a:solidFill>
          </c:spPr>
          <c:cat>
            <c:numRef>
              <c:f>'Productivity gaps1'!$H$6:$H$24</c:f>
              <c:numCache>
                <c:formatCode>0.00</c:formatCode>
                <c:ptCount val="19"/>
                <c:pt idx="0">
                  <c:v>0</c:v>
                </c:pt>
                <c:pt idx="1">
                  <c:v>0</c:v>
                </c:pt>
                <c:pt idx="2">
                  <c:v>1.103913689527158</c:v>
                </c:pt>
                <c:pt idx="3">
                  <c:v>2.2078273790543159</c:v>
                </c:pt>
                <c:pt idx="4">
                  <c:v>2.2078273790543159</c:v>
                </c:pt>
                <c:pt idx="5">
                  <c:v>38.917883658219097</c:v>
                </c:pt>
                <c:pt idx="6">
                  <c:v>75.627939937383871</c:v>
                </c:pt>
                <c:pt idx="7">
                  <c:v>75.627939937383871</c:v>
                </c:pt>
                <c:pt idx="8">
                  <c:v>78.726985983012398</c:v>
                </c:pt>
                <c:pt idx="9">
                  <c:v>81.826032028640924</c:v>
                </c:pt>
                <c:pt idx="10">
                  <c:v>81.826032028640924</c:v>
                </c:pt>
                <c:pt idx="11">
                  <c:v>87.828924786551028</c:v>
                </c:pt>
                <c:pt idx="12">
                  <c:v>93.831817544461146</c:v>
                </c:pt>
                <c:pt idx="13">
                  <c:v>93.831817544461146</c:v>
                </c:pt>
                <c:pt idx="14">
                  <c:v>95.162815309889908</c:v>
                </c:pt>
                <c:pt idx="15">
                  <c:v>96.49381307531867</c:v>
                </c:pt>
                <c:pt idx="16">
                  <c:v>96.49381307531867</c:v>
                </c:pt>
                <c:pt idx="17">
                  <c:v>97.995151261538609</c:v>
                </c:pt>
                <c:pt idx="18">
                  <c:v>99.496489447758549</c:v>
                </c:pt>
              </c:numCache>
            </c:numRef>
          </c:cat>
          <c:val>
            <c:numRef>
              <c:f>'Productivity gaps1'!$J$6:$J$24</c:f>
              <c:numCache>
                <c:formatCode>General</c:formatCode>
                <c:ptCount val="19"/>
                <c:pt idx="3">
                  <c:v>0</c:v>
                </c:pt>
                <c:pt idx="4" formatCode="#,##0.000">
                  <c:v>0.40685099694607069</c:v>
                </c:pt>
                <c:pt idx="5" formatCode="#,##0.000">
                  <c:v>0.40685099694607069</c:v>
                </c:pt>
                <c:pt idx="6" formatCode="#,##0.000">
                  <c:v>0.40685099694607069</c:v>
                </c:pt>
                <c:pt idx="7">
                  <c:v>0</c:v>
                </c:pt>
              </c:numCache>
            </c:numRef>
          </c:val>
        </c:ser>
        <c:ser>
          <c:idx val="2"/>
          <c:order val="2"/>
          <c:tx>
            <c:strRef>
              <c:f>'Productivity gaps1'!$K$5</c:f>
              <c:strCache>
                <c:ptCount val="1"/>
                <c:pt idx="0">
                  <c:v>Government services</c:v>
                </c:pt>
              </c:strCache>
            </c:strRef>
          </c:tx>
          <c:spPr>
            <a:solidFill>
              <a:schemeClr val="accent5">
                <a:lumMod val="50000"/>
              </a:schemeClr>
            </a:solidFill>
          </c:spPr>
          <c:cat>
            <c:numRef>
              <c:f>'Productivity gaps1'!$H$6:$H$24</c:f>
              <c:numCache>
                <c:formatCode>0.00</c:formatCode>
                <c:ptCount val="19"/>
                <c:pt idx="0">
                  <c:v>0</c:v>
                </c:pt>
                <c:pt idx="1">
                  <c:v>0</c:v>
                </c:pt>
                <c:pt idx="2">
                  <c:v>1.103913689527158</c:v>
                </c:pt>
                <c:pt idx="3">
                  <c:v>2.2078273790543159</c:v>
                </c:pt>
                <c:pt idx="4">
                  <c:v>2.2078273790543159</c:v>
                </c:pt>
                <c:pt idx="5">
                  <c:v>38.917883658219097</c:v>
                </c:pt>
                <c:pt idx="6">
                  <c:v>75.627939937383871</c:v>
                </c:pt>
                <c:pt idx="7">
                  <c:v>75.627939937383871</c:v>
                </c:pt>
                <c:pt idx="8">
                  <c:v>78.726985983012398</c:v>
                </c:pt>
                <c:pt idx="9">
                  <c:v>81.826032028640924</c:v>
                </c:pt>
                <c:pt idx="10">
                  <c:v>81.826032028640924</c:v>
                </c:pt>
                <c:pt idx="11">
                  <c:v>87.828924786551028</c:v>
                </c:pt>
                <c:pt idx="12">
                  <c:v>93.831817544461146</c:v>
                </c:pt>
                <c:pt idx="13">
                  <c:v>93.831817544461146</c:v>
                </c:pt>
                <c:pt idx="14">
                  <c:v>95.162815309889908</c:v>
                </c:pt>
                <c:pt idx="15">
                  <c:v>96.49381307531867</c:v>
                </c:pt>
                <c:pt idx="16">
                  <c:v>96.49381307531867</c:v>
                </c:pt>
                <c:pt idx="17">
                  <c:v>97.995151261538609</c:v>
                </c:pt>
                <c:pt idx="18">
                  <c:v>99.496489447758549</c:v>
                </c:pt>
              </c:numCache>
            </c:numRef>
          </c:cat>
          <c:val>
            <c:numRef>
              <c:f>'Productivity gaps1'!$K$6:$K$24</c:f>
              <c:numCache>
                <c:formatCode>General</c:formatCode>
                <c:ptCount val="19"/>
                <c:pt idx="6">
                  <c:v>0</c:v>
                </c:pt>
                <c:pt idx="7" formatCode="#,##0.000">
                  <c:v>2.0688930143559463</c:v>
                </c:pt>
                <c:pt idx="8" formatCode="#,##0.000">
                  <c:v>2.0688930143559463</c:v>
                </c:pt>
                <c:pt idx="9" formatCode="#,##0.000">
                  <c:v>2.0688930143559463</c:v>
                </c:pt>
                <c:pt idx="10">
                  <c:v>0</c:v>
                </c:pt>
              </c:numCache>
            </c:numRef>
          </c:val>
        </c:ser>
        <c:ser>
          <c:idx val="3"/>
          <c:order val="3"/>
          <c:tx>
            <c:strRef>
              <c:f>'Productivity gaps1'!$L$5</c:f>
              <c:strCache>
                <c:ptCount val="1"/>
                <c:pt idx="0">
                  <c:v>Distribution services</c:v>
                </c:pt>
              </c:strCache>
            </c:strRef>
          </c:tx>
          <c:spPr>
            <a:solidFill>
              <a:schemeClr val="accent3"/>
            </a:solidFill>
          </c:spPr>
          <c:cat>
            <c:numRef>
              <c:f>'Productivity gaps1'!$H$6:$H$24</c:f>
              <c:numCache>
                <c:formatCode>0.00</c:formatCode>
                <c:ptCount val="19"/>
                <c:pt idx="0">
                  <c:v>0</c:v>
                </c:pt>
                <c:pt idx="1">
                  <c:v>0</c:v>
                </c:pt>
                <c:pt idx="2">
                  <c:v>1.103913689527158</c:v>
                </c:pt>
                <c:pt idx="3">
                  <c:v>2.2078273790543159</c:v>
                </c:pt>
                <c:pt idx="4">
                  <c:v>2.2078273790543159</c:v>
                </c:pt>
                <c:pt idx="5">
                  <c:v>38.917883658219097</c:v>
                </c:pt>
                <c:pt idx="6">
                  <c:v>75.627939937383871</c:v>
                </c:pt>
                <c:pt idx="7">
                  <c:v>75.627939937383871</c:v>
                </c:pt>
                <c:pt idx="8">
                  <c:v>78.726985983012398</c:v>
                </c:pt>
                <c:pt idx="9">
                  <c:v>81.826032028640924</c:v>
                </c:pt>
                <c:pt idx="10">
                  <c:v>81.826032028640924</c:v>
                </c:pt>
                <c:pt idx="11">
                  <c:v>87.828924786551028</c:v>
                </c:pt>
                <c:pt idx="12">
                  <c:v>93.831817544461146</c:v>
                </c:pt>
                <c:pt idx="13">
                  <c:v>93.831817544461146</c:v>
                </c:pt>
                <c:pt idx="14">
                  <c:v>95.162815309889908</c:v>
                </c:pt>
                <c:pt idx="15">
                  <c:v>96.49381307531867</c:v>
                </c:pt>
                <c:pt idx="16">
                  <c:v>96.49381307531867</c:v>
                </c:pt>
                <c:pt idx="17">
                  <c:v>97.995151261538609</c:v>
                </c:pt>
                <c:pt idx="18">
                  <c:v>99.496489447758549</c:v>
                </c:pt>
              </c:numCache>
            </c:numRef>
          </c:cat>
          <c:val>
            <c:numRef>
              <c:f>'Productivity gaps1'!$L$6:$L$24</c:f>
              <c:numCache>
                <c:formatCode>General</c:formatCode>
                <c:ptCount val="19"/>
                <c:pt idx="9">
                  <c:v>0</c:v>
                </c:pt>
                <c:pt idx="10" formatCode="#,##0.0">
                  <c:v>2.1240626025641425</c:v>
                </c:pt>
                <c:pt idx="11" formatCode="#,##0.0">
                  <c:v>2.1240626025641425</c:v>
                </c:pt>
                <c:pt idx="12" formatCode="#,##0.0">
                  <c:v>2.1240626025641425</c:v>
                </c:pt>
                <c:pt idx="13">
                  <c:v>0</c:v>
                </c:pt>
              </c:numCache>
            </c:numRef>
          </c:val>
        </c:ser>
        <c:ser>
          <c:idx val="4"/>
          <c:order val="4"/>
          <c:tx>
            <c:strRef>
              <c:f>'Productivity gaps1'!$M$5</c:f>
              <c:strCache>
                <c:ptCount val="1"/>
                <c:pt idx="0">
                  <c:v>Manufacturing</c:v>
                </c:pt>
              </c:strCache>
            </c:strRef>
          </c:tx>
          <c:spPr>
            <a:solidFill>
              <a:schemeClr val="accent2"/>
            </a:solidFill>
          </c:spPr>
          <c:cat>
            <c:numRef>
              <c:f>'Productivity gaps1'!$H$6:$H$24</c:f>
              <c:numCache>
                <c:formatCode>0.00</c:formatCode>
                <c:ptCount val="19"/>
                <c:pt idx="0">
                  <c:v>0</c:v>
                </c:pt>
                <c:pt idx="1">
                  <c:v>0</c:v>
                </c:pt>
                <c:pt idx="2">
                  <c:v>1.103913689527158</c:v>
                </c:pt>
                <c:pt idx="3">
                  <c:v>2.2078273790543159</c:v>
                </c:pt>
                <c:pt idx="4">
                  <c:v>2.2078273790543159</c:v>
                </c:pt>
                <c:pt idx="5">
                  <c:v>38.917883658219097</c:v>
                </c:pt>
                <c:pt idx="6">
                  <c:v>75.627939937383871</c:v>
                </c:pt>
                <c:pt idx="7">
                  <c:v>75.627939937383871</c:v>
                </c:pt>
                <c:pt idx="8">
                  <c:v>78.726985983012398</c:v>
                </c:pt>
                <c:pt idx="9">
                  <c:v>81.826032028640924</c:v>
                </c:pt>
                <c:pt idx="10">
                  <c:v>81.826032028640924</c:v>
                </c:pt>
                <c:pt idx="11">
                  <c:v>87.828924786551028</c:v>
                </c:pt>
                <c:pt idx="12">
                  <c:v>93.831817544461146</c:v>
                </c:pt>
                <c:pt idx="13">
                  <c:v>93.831817544461146</c:v>
                </c:pt>
                <c:pt idx="14">
                  <c:v>95.162815309889908</c:v>
                </c:pt>
                <c:pt idx="15">
                  <c:v>96.49381307531867</c:v>
                </c:pt>
                <c:pt idx="16">
                  <c:v>96.49381307531867</c:v>
                </c:pt>
                <c:pt idx="17">
                  <c:v>97.995151261538609</c:v>
                </c:pt>
                <c:pt idx="18">
                  <c:v>99.496489447758549</c:v>
                </c:pt>
              </c:numCache>
            </c:numRef>
          </c:cat>
          <c:val>
            <c:numRef>
              <c:f>'Productivity gaps1'!$M$6:$M$24</c:f>
              <c:numCache>
                <c:formatCode>General</c:formatCode>
                <c:ptCount val="19"/>
                <c:pt idx="12">
                  <c:v>0</c:v>
                </c:pt>
                <c:pt idx="13" formatCode="#,##0.0">
                  <c:v>3.8297176627719818</c:v>
                </c:pt>
                <c:pt idx="14" formatCode="#,##0.0">
                  <c:v>3.8297176627719818</c:v>
                </c:pt>
                <c:pt idx="15" formatCode="#,##0.0">
                  <c:v>3.8297176627719818</c:v>
                </c:pt>
                <c:pt idx="16">
                  <c:v>0</c:v>
                </c:pt>
              </c:numCache>
            </c:numRef>
          </c:val>
        </c:ser>
        <c:ser>
          <c:idx val="5"/>
          <c:order val="5"/>
          <c:tx>
            <c:strRef>
              <c:f>'Productivity gaps1'!$N$5</c:f>
              <c:strCache>
                <c:ptCount val="1"/>
                <c:pt idx="0">
                  <c:v>Other industry</c:v>
                </c:pt>
              </c:strCache>
            </c:strRef>
          </c:tx>
          <c:spPr>
            <a:solidFill>
              <a:schemeClr val="bg1">
                <a:lumMod val="65000"/>
              </a:schemeClr>
            </a:solidFill>
          </c:spPr>
          <c:cat>
            <c:numRef>
              <c:f>'Productivity gaps1'!$H$6:$H$24</c:f>
              <c:numCache>
                <c:formatCode>0.00</c:formatCode>
                <c:ptCount val="19"/>
                <c:pt idx="0">
                  <c:v>0</c:v>
                </c:pt>
                <c:pt idx="1">
                  <c:v>0</c:v>
                </c:pt>
                <c:pt idx="2">
                  <c:v>1.103913689527158</c:v>
                </c:pt>
                <c:pt idx="3">
                  <c:v>2.2078273790543159</c:v>
                </c:pt>
                <c:pt idx="4">
                  <c:v>2.2078273790543159</c:v>
                </c:pt>
                <c:pt idx="5">
                  <c:v>38.917883658219097</c:v>
                </c:pt>
                <c:pt idx="6">
                  <c:v>75.627939937383871</c:v>
                </c:pt>
                <c:pt idx="7">
                  <c:v>75.627939937383871</c:v>
                </c:pt>
                <c:pt idx="8">
                  <c:v>78.726985983012398</c:v>
                </c:pt>
                <c:pt idx="9">
                  <c:v>81.826032028640924</c:v>
                </c:pt>
                <c:pt idx="10">
                  <c:v>81.826032028640924</c:v>
                </c:pt>
                <c:pt idx="11">
                  <c:v>87.828924786551028</c:v>
                </c:pt>
                <c:pt idx="12">
                  <c:v>93.831817544461146</c:v>
                </c:pt>
                <c:pt idx="13">
                  <c:v>93.831817544461146</c:v>
                </c:pt>
                <c:pt idx="14">
                  <c:v>95.162815309889908</c:v>
                </c:pt>
                <c:pt idx="15">
                  <c:v>96.49381307531867</c:v>
                </c:pt>
                <c:pt idx="16">
                  <c:v>96.49381307531867</c:v>
                </c:pt>
                <c:pt idx="17">
                  <c:v>97.995151261538609</c:v>
                </c:pt>
                <c:pt idx="18">
                  <c:v>99.496489447758549</c:v>
                </c:pt>
              </c:numCache>
            </c:numRef>
          </c:cat>
          <c:val>
            <c:numRef>
              <c:f>'Productivity gaps1'!$N$6:$N$24</c:f>
              <c:numCache>
                <c:formatCode>General</c:formatCode>
                <c:ptCount val="19"/>
                <c:pt idx="15">
                  <c:v>0</c:v>
                </c:pt>
                <c:pt idx="16" formatCode="#,##0.0">
                  <c:v>4.3097120828162012</c:v>
                </c:pt>
                <c:pt idx="17" formatCode="#,##0.0">
                  <c:v>4.3097120828162012</c:v>
                </c:pt>
                <c:pt idx="18" formatCode="#,##0.0">
                  <c:v>4.3097120828162012</c:v>
                </c:pt>
              </c:numCache>
            </c:numRef>
          </c:val>
        </c:ser>
        <c:dLbls>
          <c:showLegendKey val="0"/>
          <c:showVal val="0"/>
          <c:showCatName val="0"/>
          <c:showSerName val="0"/>
          <c:showPercent val="0"/>
          <c:showBubbleSize val="0"/>
        </c:dLbls>
        <c:axId val="35090816"/>
        <c:axId val="35092736"/>
      </c:areaChart>
      <c:dateAx>
        <c:axId val="35090816"/>
        <c:scaling>
          <c:orientation val="minMax"/>
          <c:max val="100"/>
        </c:scaling>
        <c:delete val="0"/>
        <c:axPos val="b"/>
        <c:title>
          <c:tx>
            <c:rich>
              <a:bodyPr/>
              <a:lstStyle/>
              <a:p>
                <a:pPr>
                  <a:defRPr b="0"/>
                </a:pPr>
                <a:r>
                  <a:rPr lang="en-GB" b="0"/>
                  <a:t>Cumulative share of persons engaged (%)</a:t>
                </a:r>
              </a:p>
            </c:rich>
          </c:tx>
          <c:layout/>
          <c:overlay val="0"/>
        </c:title>
        <c:numFmt formatCode="0" sourceLinked="0"/>
        <c:majorTickMark val="out"/>
        <c:minorTickMark val="none"/>
        <c:tickLblPos val="nextTo"/>
        <c:crossAx val="35092736"/>
        <c:crosses val="autoZero"/>
        <c:auto val="0"/>
        <c:lblOffset val="100"/>
        <c:baseTimeUnit val="days"/>
        <c:majorUnit val="10"/>
        <c:majorTimeUnit val="days"/>
      </c:dateAx>
      <c:valAx>
        <c:axId val="35092736"/>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35090816"/>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Agriculture</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emp1'!$C$5:$H$5</c:f>
              <c:numCache>
                <c:formatCode>0%</c:formatCode>
                <c:ptCount val="6"/>
                <c:pt idx="0">
                  <c:v>0.49052701136215821</c:v>
                </c:pt>
                <c:pt idx="1">
                  <c:v>0.45590796405980366</c:v>
                </c:pt>
                <c:pt idx="2">
                  <c:v>0.43538326527961069</c:v>
                </c:pt>
                <c:pt idx="3">
                  <c:v>0.46427032484468311</c:v>
                </c:pt>
                <c:pt idx="4">
                  <c:v>0.47027377848165058</c:v>
                </c:pt>
                <c:pt idx="5">
                  <c:v>0.47027377848165064</c:v>
                </c:pt>
              </c:numCache>
            </c:numRef>
          </c:val>
        </c:ser>
        <c:ser>
          <c:idx val="1"/>
          <c:order val="1"/>
          <c:tx>
            <c:v>Female</c:v>
          </c:tx>
          <c:spPr>
            <a:solidFill>
              <a:srgbClr val="F7941E"/>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emp1'!$J$5:$O$5</c:f>
              <c:numCache>
                <c:formatCode>0%</c:formatCode>
                <c:ptCount val="6"/>
                <c:pt idx="0">
                  <c:v>0.50947298863784174</c:v>
                </c:pt>
                <c:pt idx="1">
                  <c:v>0.54409203594019628</c:v>
                </c:pt>
                <c:pt idx="2">
                  <c:v>0.56461673472038931</c:v>
                </c:pt>
                <c:pt idx="3">
                  <c:v>0.53572967515531689</c:v>
                </c:pt>
                <c:pt idx="4">
                  <c:v>0.52972622151834947</c:v>
                </c:pt>
                <c:pt idx="5">
                  <c:v>0.52972622151834936</c:v>
                </c:pt>
              </c:numCache>
            </c:numRef>
          </c:val>
        </c:ser>
        <c:dLbls>
          <c:showLegendKey val="0"/>
          <c:showVal val="0"/>
          <c:showCatName val="0"/>
          <c:showSerName val="0"/>
          <c:showPercent val="0"/>
          <c:showBubbleSize val="0"/>
        </c:dLbls>
        <c:gapWidth val="150"/>
        <c:axId val="35172736"/>
        <c:axId val="35174272"/>
      </c:barChart>
      <c:catAx>
        <c:axId val="35172736"/>
        <c:scaling>
          <c:orientation val="minMax"/>
        </c:scaling>
        <c:delete val="0"/>
        <c:axPos val="b"/>
        <c:numFmt formatCode="General" sourceLinked="1"/>
        <c:majorTickMark val="out"/>
        <c:minorTickMark val="none"/>
        <c:tickLblPos val="nextTo"/>
        <c:txPr>
          <a:bodyPr/>
          <a:lstStyle/>
          <a:p>
            <a:pPr>
              <a:defRPr sz="700"/>
            </a:pPr>
            <a:endParaRPr lang="en-US"/>
          </a:p>
        </c:txPr>
        <c:crossAx val="35174272"/>
        <c:crosses val="autoZero"/>
        <c:auto val="1"/>
        <c:lblAlgn val="ctr"/>
        <c:lblOffset val="100"/>
        <c:noMultiLvlLbl val="0"/>
      </c:catAx>
      <c:valAx>
        <c:axId val="35174272"/>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5172736"/>
        <c:crosses val="autoZero"/>
        <c:crossBetween val="between"/>
      </c:valAx>
    </c:plotArea>
    <c:legend>
      <c:legendPos val="r"/>
      <c:layout/>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1"/>
            </a:pPr>
            <a:r>
              <a:rPr lang="en-US" sz="800" b="1"/>
              <a:t>Mining</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emp1'!$C$6:$H$6</c:f>
              <c:numCache>
                <c:formatCode>0%</c:formatCode>
                <c:ptCount val="6"/>
                <c:pt idx="0">
                  <c:v>0.98263551460152354</c:v>
                </c:pt>
                <c:pt idx="1">
                  <c:v>0.96615498245488041</c:v>
                </c:pt>
                <c:pt idx="2">
                  <c:v>0.89708442866534432</c:v>
                </c:pt>
                <c:pt idx="3">
                  <c:v>0.72830618079611198</c:v>
                </c:pt>
                <c:pt idx="4">
                  <c:v>0.69857032185365153</c:v>
                </c:pt>
                <c:pt idx="5">
                  <c:v>0.69857032185365153</c:v>
                </c:pt>
              </c:numCache>
            </c:numRef>
          </c:val>
        </c:ser>
        <c:ser>
          <c:idx val="1"/>
          <c:order val="1"/>
          <c:tx>
            <c:v>Female</c:v>
          </c:tx>
          <c:spPr>
            <a:solidFill>
              <a:srgbClr val="F7941E"/>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emp1'!$J$6:$O$6</c:f>
              <c:numCache>
                <c:formatCode>0%</c:formatCode>
                <c:ptCount val="6"/>
                <c:pt idx="0">
                  <c:v>1.7364485398476428E-2</c:v>
                </c:pt>
                <c:pt idx="1">
                  <c:v>3.3845017545119559E-2</c:v>
                </c:pt>
                <c:pt idx="2">
                  <c:v>0.10291557133465573</c:v>
                </c:pt>
                <c:pt idx="3">
                  <c:v>0.27169381920388808</c:v>
                </c:pt>
                <c:pt idx="4">
                  <c:v>0.30142967814634847</c:v>
                </c:pt>
                <c:pt idx="5">
                  <c:v>0.30142967814634847</c:v>
                </c:pt>
              </c:numCache>
            </c:numRef>
          </c:val>
        </c:ser>
        <c:dLbls>
          <c:showLegendKey val="0"/>
          <c:showVal val="0"/>
          <c:showCatName val="0"/>
          <c:showSerName val="0"/>
          <c:showPercent val="0"/>
          <c:showBubbleSize val="0"/>
        </c:dLbls>
        <c:gapWidth val="150"/>
        <c:axId val="35191424"/>
        <c:axId val="35389824"/>
      </c:barChart>
      <c:catAx>
        <c:axId val="35191424"/>
        <c:scaling>
          <c:orientation val="minMax"/>
        </c:scaling>
        <c:delete val="0"/>
        <c:axPos val="b"/>
        <c:numFmt formatCode="General" sourceLinked="1"/>
        <c:majorTickMark val="out"/>
        <c:minorTickMark val="none"/>
        <c:tickLblPos val="nextTo"/>
        <c:txPr>
          <a:bodyPr/>
          <a:lstStyle/>
          <a:p>
            <a:pPr>
              <a:defRPr sz="700"/>
            </a:pPr>
            <a:endParaRPr lang="en-US"/>
          </a:p>
        </c:txPr>
        <c:crossAx val="35389824"/>
        <c:crosses val="autoZero"/>
        <c:auto val="1"/>
        <c:lblAlgn val="ctr"/>
        <c:lblOffset val="100"/>
        <c:noMultiLvlLbl val="0"/>
      </c:catAx>
      <c:valAx>
        <c:axId val="35389824"/>
        <c:scaling>
          <c:orientation val="minMax"/>
          <c:max val="1"/>
        </c:scaling>
        <c:delete val="0"/>
        <c:axPos val="l"/>
        <c:majorGridlines/>
        <c:numFmt formatCode="0%" sourceLinked="1"/>
        <c:majorTickMark val="out"/>
        <c:minorTickMark val="none"/>
        <c:tickLblPos val="nextTo"/>
        <c:txPr>
          <a:bodyPr/>
          <a:lstStyle/>
          <a:p>
            <a:pPr>
              <a:defRPr sz="700"/>
            </a:pPr>
            <a:endParaRPr lang="en-US"/>
          </a:p>
        </c:txPr>
        <c:crossAx val="35191424"/>
        <c:crosses val="autoZero"/>
        <c:crossBetween val="between"/>
      </c:valAx>
    </c:plotArea>
    <c:legend>
      <c:legendPos val="r"/>
      <c:layout/>
      <c:overlay val="0"/>
      <c:txPr>
        <a:bodyPr/>
        <a:lstStyle/>
        <a:p>
          <a:pPr>
            <a:defRPr sz="700"/>
          </a:pPr>
          <a:endParaRPr lang="en-US"/>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Manufacturing</a:t>
            </a:r>
          </a:p>
        </c:rich>
      </c:tx>
      <c:layout/>
      <c:overlay val="0"/>
    </c:title>
    <c:autoTitleDeleted val="0"/>
    <c:plotArea>
      <c:layout/>
      <c:barChart>
        <c:barDir val="col"/>
        <c:grouping val="clustered"/>
        <c:varyColors val="0"/>
        <c:ser>
          <c:idx val="0"/>
          <c:order val="0"/>
          <c:tx>
            <c:v>Male</c:v>
          </c:tx>
          <c:spPr>
            <a:solidFill>
              <a:srgbClr val="006C67"/>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emp1'!$C$7:$H$7</c:f>
              <c:numCache>
                <c:formatCode>0%</c:formatCode>
                <c:ptCount val="6"/>
                <c:pt idx="0">
                  <c:v>0.90311439875227217</c:v>
                </c:pt>
                <c:pt idx="1">
                  <c:v>0.82900102390328789</c:v>
                </c:pt>
                <c:pt idx="2">
                  <c:v>0.69401583022326119</c:v>
                </c:pt>
                <c:pt idx="3">
                  <c:v>0.7391048035281611</c:v>
                </c:pt>
                <c:pt idx="4">
                  <c:v>0.74846820198605535</c:v>
                </c:pt>
                <c:pt idx="5">
                  <c:v>0.74846820198605535</c:v>
                </c:pt>
              </c:numCache>
            </c:numRef>
          </c:val>
        </c:ser>
        <c:ser>
          <c:idx val="1"/>
          <c:order val="1"/>
          <c:tx>
            <c:v>Female</c:v>
          </c:tx>
          <c:spPr>
            <a:solidFill>
              <a:srgbClr val="F7941E"/>
            </a:solidFill>
          </c:spPr>
          <c:invertIfNegative val="0"/>
          <c:cat>
            <c:numRef>
              <c:f>'Sector emp1'!$C$4:$H$4</c:f>
              <c:numCache>
                <c:formatCode>General</c:formatCode>
                <c:ptCount val="6"/>
                <c:pt idx="0">
                  <c:v>1960</c:v>
                </c:pt>
                <c:pt idx="1">
                  <c:v>1975</c:v>
                </c:pt>
                <c:pt idx="2">
                  <c:v>1990</c:v>
                </c:pt>
                <c:pt idx="3">
                  <c:v>2000</c:v>
                </c:pt>
                <c:pt idx="4">
                  <c:v>2005</c:v>
                </c:pt>
                <c:pt idx="5">
                  <c:v>2010</c:v>
                </c:pt>
              </c:numCache>
            </c:numRef>
          </c:cat>
          <c:val>
            <c:numRef>
              <c:f>'Sector emp1'!$J$7:$O$7</c:f>
              <c:numCache>
                <c:formatCode>0%</c:formatCode>
                <c:ptCount val="6"/>
                <c:pt idx="0">
                  <c:v>9.6885601247727798E-2</c:v>
                </c:pt>
                <c:pt idx="1">
                  <c:v>0.17099897609671205</c:v>
                </c:pt>
                <c:pt idx="2">
                  <c:v>0.30598416977673881</c:v>
                </c:pt>
                <c:pt idx="3">
                  <c:v>0.2608951964718389</c:v>
                </c:pt>
                <c:pt idx="4">
                  <c:v>0.25153179801394465</c:v>
                </c:pt>
                <c:pt idx="5">
                  <c:v>0.2515317980139446</c:v>
                </c:pt>
              </c:numCache>
            </c:numRef>
          </c:val>
        </c:ser>
        <c:dLbls>
          <c:showLegendKey val="0"/>
          <c:showVal val="0"/>
          <c:showCatName val="0"/>
          <c:showSerName val="0"/>
          <c:showPercent val="0"/>
          <c:showBubbleSize val="0"/>
        </c:dLbls>
        <c:gapWidth val="150"/>
        <c:axId val="35398784"/>
        <c:axId val="35400320"/>
      </c:barChart>
      <c:catAx>
        <c:axId val="35398784"/>
        <c:scaling>
          <c:orientation val="minMax"/>
        </c:scaling>
        <c:delete val="0"/>
        <c:axPos val="b"/>
        <c:numFmt formatCode="General" sourceLinked="1"/>
        <c:majorTickMark val="out"/>
        <c:minorTickMark val="none"/>
        <c:tickLblPos val="nextTo"/>
        <c:crossAx val="35400320"/>
        <c:crosses val="autoZero"/>
        <c:auto val="1"/>
        <c:lblAlgn val="ctr"/>
        <c:lblOffset val="100"/>
        <c:noMultiLvlLbl val="0"/>
      </c:catAx>
      <c:valAx>
        <c:axId val="35400320"/>
        <c:scaling>
          <c:orientation val="minMax"/>
          <c:max val="1"/>
        </c:scaling>
        <c:delete val="0"/>
        <c:axPos val="l"/>
        <c:majorGridlines/>
        <c:numFmt formatCode="0%" sourceLinked="1"/>
        <c:majorTickMark val="out"/>
        <c:minorTickMark val="none"/>
        <c:tickLblPos val="nextTo"/>
        <c:crossAx val="35398784"/>
        <c:crosses val="autoZero"/>
        <c:crossBetween val="between"/>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xdr:row>
      <xdr:rowOff>0</xdr:rowOff>
    </xdr:from>
    <xdr:to>
      <xdr:col>17</xdr:col>
      <xdr:colOff>211680</xdr:colOff>
      <xdr:row>16</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18</xdr:row>
      <xdr:rowOff>0</xdr:rowOff>
    </xdr:from>
    <xdr:to>
      <xdr:col>17</xdr:col>
      <xdr:colOff>211680</xdr:colOff>
      <xdr:row>33</xdr:row>
      <xdr:rowOff>91440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35</xdr:row>
      <xdr:rowOff>0</xdr:rowOff>
    </xdr:from>
    <xdr:to>
      <xdr:col>17</xdr:col>
      <xdr:colOff>211680</xdr:colOff>
      <xdr:row>49</xdr:row>
      <xdr:rowOff>114300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49530</xdr:colOff>
      <xdr:row>7</xdr:row>
      <xdr:rowOff>148590</xdr:rowOff>
    </xdr:from>
    <xdr:to>
      <xdr:col>7</xdr:col>
      <xdr:colOff>470970</xdr:colOff>
      <xdr:row>22</xdr:row>
      <xdr:rowOff>130590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11430</xdr:colOff>
      <xdr:row>1</xdr:row>
      <xdr:rowOff>179070</xdr:rowOff>
    </xdr:from>
    <xdr:to>
      <xdr:col>17</xdr:col>
      <xdr:colOff>194310</xdr:colOff>
      <xdr:row>14</xdr:row>
      <xdr:rowOff>148590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5</xdr:col>
      <xdr:colOff>243840</xdr:colOff>
      <xdr:row>34</xdr:row>
      <xdr:rowOff>30480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32</xdr:row>
      <xdr:rowOff>0</xdr:rowOff>
    </xdr:from>
    <xdr:to>
      <xdr:col>16</xdr:col>
      <xdr:colOff>182880</xdr:colOff>
      <xdr:row>50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16</xdr:row>
      <xdr:rowOff>7620</xdr:rowOff>
    </xdr:from>
    <xdr:to>
      <xdr:col>10</xdr:col>
      <xdr:colOff>310740</xdr:colOff>
      <xdr:row>44</xdr:row>
      <xdr:rowOff>26400</xdr:rowOff>
    </xdr:to>
    <xdr:grpSp>
      <xdr:nvGrpSpPr>
        <xdr:cNvPr id="30" name="Group 29"/>
        <xdr:cNvGrpSpPr/>
      </xdr:nvGrpSpPr>
      <xdr:grpSpPr>
        <a:xfrm>
          <a:off x="0" y="2628900"/>
          <a:ext cx="5461860" cy="4285980"/>
          <a:chOff x="0" y="2659380"/>
          <a:chExt cx="5461860" cy="4285980"/>
        </a:xfrm>
      </xdr:grpSpPr>
      <xdr:graphicFrame macro="">
        <xdr:nvGraphicFramePr>
          <xdr:cNvPr id="2" name="Chart 1"/>
          <xdr:cNvGraphicFramePr/>
        </xdr:nvGraphicFramePr>
        <xdr:xfrm>
          <a:off x="34290" y="2659380"/>
          <a:ext cx="2772000" cy="216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xdr:cNvGraphicFramePr>
            <a:graphicFrameLocks/>
          </xdr:cNvGraphicFramePr>
        </xdr:nvGraphicFramePr>
        <xdr:xfrm>
          <a:off x="2689860" y="2659380"/>
          <a:ext cx="2772000" cy="216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Chart 3"/>
          <xdr:cNvGraphicFramePr>
            <a:graphicFrameLocks/>
          </xdr:cNvGraphicFramePr>
        </xdr:nvGraphicFramePr>
        <xdr:xfrm>
          <a:off x="0" y="4785360"/>
          <a:ext cx="2772000" cy="216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5" name="Chart 4"/>
          <xdr:cNvGraphicFramePr>
            <a:graphicFrameLocks/>
          </xdr:cNvGraphicFramePr>
        </xdr:nvGraphicFramePr>
        <xdr:xfrm>
          <a:off x="2689860" y="4785360"/>
          <a:ext cx="2772000" cy="21600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11</xdr:col>
      <xdr:colOff>0</xdr:colOff>
      <xdr:row>16</xdr:row>
      <xdr:rowOff>0</xdr:rowOff>
    </xdr:from>
    <xdr:to>
      <xdr:col>22</xdr:col>
      <xdr:colOff>78330</xdr:colOff>
      <xdr:row>57</xdr:row>
      <xdr:rowOff>148320</xdr:rowOff>
    </xdr:to>
    <xdr:grpSp>
      <xdr:nvGrpSpPr>
        <xdr:cNvPr id="31" name="Group 30"/>
        <xdr:cNvGrpSpPr/>
      </xdr:nvGrpSpPr>
      <xdr:grpSpPr>
        <a:xfrm>
          <a:off x="5638800" y="2621280"/>
          <a:ext cx="5442810" cy="6396720"/>
          <a:chOff x="5638800" y="2651760"/>
          <a:chExt cx="5442810" cy="6396720"/>
        </a:xfrm>
      </xdr:grpSpPr>
      <xdr:graphicFrame macro="">
        <xdr:nvGraphicFramePr>
          <xdr:cNvPr id="22" name="Chart 21"/>
          <xdr:cNvGraphicFramePr>
            <a:graphicFrameLocks/>
          </xdr:cNvGraphicFramePr>
        </xdr:nvGraphicFramePr>
        <xdr:xfrm>
          <a:off x="5638800" y="6888480"/>
          <a:ext cx="2772000" cy="2160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23" name="Chart 22"/>
          <xdr:cNvGraphicFramePr>
            <a:graphicFrameLocks/>
          </xdr:cNvGraphicFramePr>
        </xdr:nvGraphicFramePr>
        <xdr:xfrm>
          <a:off x="8309610" y="6888480"/>
          <a:ext cx="2772000" cy="21600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26" name="Chart 25"/>
          <xdr:cNvGraphicFramePr>
            <a:graphicFrameLocks/>
          </xdr:cNvGraphicFramePr>
        </xdr:nvGraphicFramePr>
        <xdr:xfrm>
          <a:off x="5638800" y="2651760"/>
          <a:ext cx="2772000" cy="2160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27" name="Chart 26"/>
          <xdr:cNvGraphicFramePr>
            <a:graphicFrameLocks/>
          </xdr:cNvGraphicFramePr>
        </xdr:nvGraphicFramePr>
        <xdr:xfrm>
          <a:off x="8309610" y="2651760"/>
          <a:ext cx="2772000" cy="2160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28" name="Chart 27"/>
          <xdr:cNvGraphicFramePr>
            <a:graphicFrameLocks/>
          </xdr:cNvGraphicFramePr>
        </xdr:nvGraphicFramePr>
        <xdr:xfrm>
          <a:off x="5638800" y="4770120"/>
          <a:ext cx="2772000" cy="216000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29" name="Chart 28"/>
          <xdr:cNvGraphicFramePr>
            <a:graphicFrameLocks/>
          </xdr:cNvGraphicFramePr>
        </xdr:nvGraphicFramePr>
        <xdr:xfrm>
          <a:off x="8309610" y="4770120"/>
          <a:ext cx="2772000" cy="2160000"/>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wsDr>
</file>

<file path=xl/drawings/drawing5.xml><?xml version="1.0" encoding="utf-8"?>
<xdr:wsDr xmlns:xdr="http://schemas.openxmlformats.org/drawingml/2006/spreadsheetDrawing" xmlns:a="http://schemas.openxmlformats.org/drawingml/2006/main">
  <xdr:oneCellAnchor>
    <xdr:from>
      <xdr:col>8</xdr:col>
      <xdr:colOff>22860</xdr:colOff>
      <xdr:row>2</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20</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37</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54</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6.xml><?xml version="1.0" encoding="utf-8"?>
<xdr:wsDr xmlns:xdr="http://schemas.openxmlformats.org/drawingml/2006/spreadsheetDrawing" xmlns:a="http://schemas.openxmlformats.org/drawingml/2006/main">
  <xdr:twoCellAnchor>
    <xdr:from>
      <xdr:col>7</xdr:col>
      <xdr:colOff>11430</xdr:colOff>
      <xdr:row>1</xdr:row>
      <xdr:rowOff>179070</xdr:rowOff>
    </xdr:from>
    <xdr:to>
      <xdr:col>16</xdr:col>
      <xdr:colOff>194310</xdr:colOff>
      <xdr:row>16</xdr:row>
      <xdr:rowOff>148590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14</xdr:row>
      <xdr:rowOff>0</xdr:rowOff>
    </xdr:from>
    <xdr:to>
      <xdr:col>6</xdr:col>
      <xdr:colOff>317460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0</xdr:rowOff>
    </xdr:to>
    <xdr:grpSp>
      <xdr:nvGrpSpPr>
        <xdr:cNvPr id="2" name="Group 1"/>
        <xdr:cNvGrpSpPr/>
      </xdr:nvGrpSpPr>
      <xdr:grpSpPr>
        <a:xfrm>
          <a:off x="38100" y="2179320"/>
          <a:ext cx="4720590" cy="25908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Tanzania%20labour%20productivity%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sheetData sheetId="1">
        <row r="6">
          <cell r="B6">
            <v>0.70833803702399223</v>
          </cell>
          <cell r="C6">
            <v>0.42441331223034695</v>
          </cell>
          <cell r="E6">
            <v>12572</v>
          </cell>
        </row>
        <row r="7">
          <cell r="B7">
            <v>-0.62809489243166794</v>
          </cell>
          <cell r="C7">
            <v>12.793562164000218</v>
          </cell>
          <cell r="E7">
            <v>48</v>
          </cell>
        </row>
        <row r="8">
          <cell r="B8">
            <v>-0.54307186475574309</v>
          </cell>
          <cell r="C8">
            <v>4.7633023069320881</v>
          </cell>
          <cell r="E8">
            <v>240</v>
          </cell>
        </row>
        <row r="9">
          <cell r="B9">
            <v>8.8249667923437136E-2</v>
          </cell>
          <cell r="C9">
            <v>8.0940887728023689</v>
          </cell>
          <cell r="E9">
            <v>133</v>
          </cell>
        </row>
        <row r="10">
          <cell r="B10">
            <v>0.2882518575214057</v>
          </cell>
          <cell r="C10">
            <v>1.1770839304908742</v>
          </cell>
          <cell r="E10">
            <v>1602</v>
          </cell>
        </row>
        <row r="11">
          <cell r="B11">
            <v>-0.24296956886326082</v>
          </cell>
          <cell r="C11">
            <v>11.294370620811256</v>
          </cell>
          <cell r="E11">
            <v>109</v>
          </cell>
        </row>
        <row r="12">
          <cell r="B12">
            <v>0.32929676358185223</v>
          </cell>
          <cell r="C12">
            <v>4.0111926343672639</v>
          </cell>
          <cell r="E12">
            <v>1135</v>
          </cell>
        </row>
        <row r="23">
          <cell r="B23">
            <v>-3.3690075029380893</v>
          </cell>
          <cell r="C23">
            <v>0.39526447515880014</v>
          </cell>
          <cell r="E23">
            <v>14260</v>
          </cell>
        </row>
        <row r="24">
          <cell r="B24">
            <v>0.22994278337453822</v>
          </cell>
          <cell r="C24">
            <v>9.1757816278653301</v>
          </cell>
          <cell r="E24">
            <v>100</v>
          </cell>
        </row>
        <row r="25">
          <cell r="B25">
            <v>1.0111359401111517</v>
          </cell>
          <cell r="C25">
            <v>2.973962483277889</v>
          </cell>
          <cell r="E25">
            <v>474</v>
          </cell>
        </row>
        <row r="26">
          <cell r="B26">
            <v>0.30623379339724843</v>
          </cell>
          <cell r="C26">
            <v>7.2156542087612401</v>
          </cell>
          <cell r="E26">
            <v>215</v>
          </cell>
        </row>
        <row r="27">
          <cell r="B27">
            <v>0.61485846356141316</v>
          </cell>
          <cell r="C27">
            <v>1.09933325868642</v>
          </cell>
          <cell r="E27">
            <v>2013</v>
          </cell>
        </row>
        <row r="28">
          <cell r="B28">
            <v>0.47374827741619385</v>
          </cell>
          <cell r="C28">
            <v>6.9577998231713218</v>
          </cell>
          <cell r="E28">
            <v>218</v>
          </cell>
        </row>
        <row r="29">
          <cell r="B29">
            <v>0.73308824507754089</v>
          </cell>
          <cell r="C29">
            <v>3.7227856533768424</v>
          </cell>
          <cell r="E29">
            <v>1482</v>
          </cell>
        </row>
        <row r="40">
          <cell r="B40">
            <v>-3.0066911690810798</v>
          </cell>
          <cell r="C40">
            <v>0.38192642247146785</v>
          </cell>
          <cell r="E40">
            <v>15688</v>
          </cell>
        </row>
        <row r="41">
          <cell r="B41">
            <v>0.20219925718776011</v>
          </cell>
          <cell r="C41">
            <v>6.8733761468469314</v>
          </cell>
          <cell r="E41">
            <v>158</v>
          </cell>
        </row>
        <row r="42">
          <cell r="B42">
            <v>0.63773209621204208</v>
          </cell>
          <cell r="C42">
            <v>2.6183703211406817</v>
          </cell>
          <cell r="E42">
            <v>680</v>
          </cell>
        </row>
        <row r="43">
          <cell r="B43">
            <v>0.16624392107754993</v>
          </cell>
          <cell r="C43">
            <v>6.5190525256220724</v>
          </cell>
          <cell r="E43">
            <v>282</v>
          </cell>
        </row>
        <row r="44">
          <cell r="B44">
            <v>0.801274723146987</v>
          </cell>
          <cell r="C44">
            <v>1.0577722550386852</v>
          </cell>
          <cell r="E44">
            <v>2478</v>
          </cell>
        </row>
        <row r="45">
          <cell r="B45">
            <v>0.36895035293677769</v>
          </cell>
          <cell r="C45">
            <v>6.4424166815762636</v>
          </cell>
          <cell r="E45">
            <v>329</v>
          </cell>
        </row>
        <row r="46">
          <cell r="B46">
            <v>0.83029081851995201</v>
          </cell>
          <cell r="C46">
            <v>3.2269538839233767</v>
          </cell>
          <cell r="E46">
            <v>1876</v>
          </cell>
        </row>
        <row r="57">
          <cell r="B57">
            <v>-1.7018997962398998</v>
          </cell>
          <cell r="C57">
            <v>0.35536354298737183</v>
          </cell>
          <cell r="E57">
            <v>16761</v>
          </cell>
        </row>
        <row r="58">
          <cell r="B58">
            <v>1.3457977899452467E-2</v>
          </cell>
          <cell r="C58">
            <v>6.3752549781679386</v>
          </cell>
          <cell r="E58">
            <v>176</v>
          </cell>
        </row>
        <row r="59">
          <cell r="B59">
            <v>9.4211387305480176E-2</v>
          </cell>
          <cell r="C59">
            <v>2.4846590100494717</v>
          </cell>
          <cell r="E59">
            <v>766</v>
          </cell>
        </row>
        <row r="60">
          <cell r="B60">
            <v>0.10430160490315332</v>
          </cell>
          <cell r="C60">
            <v>7.4891440227304766</v>
          </cell>
          <cell r="E60">
            <v>333</v>
          </cell>
        </row>
        <row r="61">
          <cell r="B61">
            <v>0.69044351095323364</v>
          </cell>
          <cell r="C61">
            <v>0.99700640259863005</v>
          </cell>
          <cell r="E61">
            <v>2873</v>
          </cell>
        </row>
        <row r="62">
          <cell r="B62">
            <v>0.13231943091069831</v>
          </cell>
          <cell r="C62">
            <v>6.2894886338449272</v>
          </cell>
          <cell r="E62">
            <v>391</v>
          </cell>
        </row>
        <row r="63">
          <cell r="B63">
            <v>0.66716588426789336</v>
          </cell>
          <cell r="C63">
            <v>3.0375661240673266</v>
          </cell>
          <cell r="E63">
            <v>2209</v>
          </cell>
        </row>
      </sheetData>
      <sheetData sheetId="2">
        <row r="4">
          <cell r="B4" t="str">
            <v>Within sector</v>
          </cell>
          <cell r="C4" t="str">
            <v>Structural change</v>
          </cell>
        </row>
        <row r="5">
          <cell r="A5" t="str">
            <v>1991-2000</v>
          </cell>
          <cell r="B5">
            <v>8.1478747562835543E-3</v>
          </cell>
          <cell r="C5">
            <v>1.3958999054872554E-3</v>
          </cell>
        </row>
        <row r="6">
          <cell r="A6" t="str">
            <v>2000-05</v>
          </cell>
          <cell r="B6">
            <v>1.8892633241556218E-2</v>
          </cell>
          <cell r="C6">
            <v>1.6602222045194008E-2</v>
          </cell>
        </row>
        <row r="7">
          <cell r="A7" t="str">
            <v>2005-10</v>
          </cell>
          <cell r="B7">
            <v>2.3977585371266045E-2</v>
          </cell>
          <cell r="C7">
            <v>9.917548932012684E-3</v>
          </cell>
        </row>
        <row r="8">
          <cell r="A8" t="str">
            <v>2010-13</v>
          </cell>
          <cell r="B8">
            <v>1.272285417679209E-2</v>
          </cell>
          <cell r="C8">
            <v>2.231185679357028E-2</v>
          </cell>
        </row>
      </sheetData>
      <sheetData sheetId="3">
        <row r="5">
          <cell r="I5" t="str">
            <v>Agriculture</v>
          </cell>
          <cell r="J5" t="str">
            <v>Wholesale, retail, hotels</v>
          </cell>
          <cell r="K5" t="str">
            <v>Manufacturing</v>
          </cell>
          <cell r="L5" t="str">
            <v>Other</v>
          </cell>
          <cell r="M5" t="str">
            <v>Transport, storage, comms</v>
          </cell>
          <cell r="N5" t="str">
            <v>Mining &amp; utilities</v>
          </cell>
          <cell r="O5" t="str">
            <v>Construction</v>
          </cell>
        </row>
        <row r="6">
          <cell r="H6">
            <v>0</v>
          </cell>
          <cell r="I6">
            <v>0</v>
          </cell>
        </row>
        <row r="7">
          <cell r="H7">
            <v>0</v>
          </cell>
          <cell r="I7">
            <v>0.35536354298737183</v>
          </cell>
        </row>
        <row r="8">
          <cell r="H8">
            <v>35.648049683100091</v>
          </cell>
          <cell r="I8">
            <v>0.35536354298737183</v>
          </cell>
        </row>
        <row r="9">
          <cell r="H9">
            <v>71.296099366200181</v>
          </cell>
          <cell r="I9">
            <v>0.35536354298737183</v>
          </cell>
          <cell r="J9">
            <v>0</v>
          </cell>
        </row>
        <row r="10">
          <cell r="H10">
            <v>71.296099366200181</v>
          </cell>
          <cell r="I10">
            <v>0</v>
          </cell>
          <cell r="J10">
            <v>0.99700640259863005</v>
          </cell>
        </row>
        <row r="11">
          <cell r="H11">
            <v>77.406525160576805</v>
          </cell>
          <cell r="J11">
            <v>0.99700640259863005</v>
          </cell>
        </row>
        <row r="12">
          <cell r="H12">
            <v>83.51695095495343</v>
          </cell>
          <cell r="J12">
            <v>0.99700640259863005</v>
          </cell>
          <cell r="K12">
            <v>0</v>
          </cell>
        </row>
        <row r="13">
          <cell r="H13">
            <v>83.51695095495343</v>
          </cell>
          <cell r="J13">
            <v>0</v>
          </cell>
          <cell r="K13">
            <v>2.4846590100494717</v>
          </cell>
        </row>
        <row r="14">
          <cell r="H14">
            <v>85.146114254115446</v>
          </cell>
          <cell r="K14">
            <v>2.4846590100494717</v>
          </cell>
        </row>
        <row r="15">
          <cell r="H15">
            <v>86.775277553277476</v>
          </cell>
          <cell r="K15">
            <v>2.4846590100494717</v>
          </cell>
          <cell r="L15">
            <v>0</v>
          </cell>
        </row>
        <row r="16">
          <cell r="H16">
            <v>86.775277553277476</v>
          </cell>
          <cell r="K16">
            <v>0</v>
          </cell>
          <cell r="L16">
            <v>3.0375661240673266</v>
          </cell>
        </row>
        <row r="17">
          <cell r="H17">
            <v>91.473478242375265</v>
          </cell>
          <cell r="L17">
            <v>3.0375661240673266</v>
          </cell>
        </row>
        <row r="18">
          <cell r="H18">
            <v>96.171678931473053</v>
          </cell>
          <cell r="L18">
            <v>3.0375661240673266</v>
          </cell>
          <cell r="M18">
            <v>0</v>
          </cell>
        </row>
        <row r="19">
          <cell r="H19">
            <v>96.171678931473053</v>
          </cell>
          <cell r="L19">
            <v>0</v>
          </cell>
          <cell r="M19">
            <v>6.2894886338449272</v>
          </cell>
        </row>
        <row r="20">
          <cell r="H20">
            <v>97.003275341358631</v>
          </cell>
          <cell r="M20">
            <v>6.2894886338449272</v>
          </cell>
        </row>
        <row r="21">
          <cell r="H21">
            <v>97.834871751244208</v>
          </cell>
          <cell r="M21">
            <v>6.2894886338449272</v>
          </cell>
          <cell r="N21">
            <v>0</v>
          </cell>
        </row>
        <row r="22">
          <cell r="H22">
            <v>97.834871751244208</v>
          </cell>
          <cell r="M22">
            <v>0</v>
          </cell>
          <cell r="N22">
            <v>6.3752549781679386</v>
          </cell>
        </row>
        <row r="23">
          <cell r="H23">
            <v>98.20919647794463</v>
          </cell>
          <cell r="N23">
            <v>6.3752549781679386</v>
          </cell>
        </row>
        <row r="24">
          <cell r="H24">
            <v>98.583521204645038</v>
          </cell>
          <cell r="N24">
            <v>6.3752549781679386</v>
          </cell>
          <cell r="O24">
            <v>0</v>
          </cell>
        </row>
        <row r="25">
          <cell r="H25">
            <v>98.583521204645038</v>
          </cell>
          <cell r="N25">
            <v>0</v>
          </cell>
          <cell r="O25">
            <v>7.4891440227304766</v>
          </cell>
        </row>
        <row r="26">
          <cell r="H26">
            <v>99.29176060232254</v>
          </cell>
          <cell r="O26">
            <v>7.4891440227304766</v>
          </cell>
        </row>
        <row r="27">
          <cell r="H27">
            <v>100.00000000000003</v>
          </cell>
          <cell r="O27">
            <v>7.4891440227304766</v>
          </cell>
        </row>
      </sheetData>
      <sheetData sheetId="4">
        <row r="5">
          <cell r="B5">
            <v>1991</v>
          </cell>
          <cell r="C5">
            <v>2000</v>
          </cell>
          <cell r="D5">
            <v>2005</v>
          </cell>
          <cell r="E5">
            <v>2010</v>
          </cell>
          <cell r="F5">
            <v>2013</v>
          </cell>
        </row>
        <row r="6">
          <cell r="A6" t="str">
            <v>Agriculture</v>
          </cell>
          <cell r="B6">
            <v>75</v>
          </cell>
          <cell r="C6">
            <v>77.800000000000011</v>
          </cell>
          <cell r="D6">
            <v>73</v>
          </cell>
          <cell r="E6">
            <v>69.400000000000006</v>
          </cell>
          <cell r="F6">
            <v>67.600000000000009</v>
          </cell>
          <cell r="G6">
            <v>82.4</v>
          </cell>
          <cell r="H6">
            <v>81</v>
          </cell>
          <cell r="I6">
            <v>79</v>
          </cell>
          <cell r="J6">
            <v>76.7</v>
          </cell>
          <cell r="K6">
            <v>75.2</v>
          </cell>
        </row>
        <row r="7">
          <cell r="A7" t="str">
            <v>Mining and utilities</v>
          </cell>
          <cell r="B7">
            <v>1.8</v>
          </cell>
          <cell r="C7">
            <v>0.4</v>
          </cell>
          <cell r="D7">
            <v>0.8</v>
          </cell>
          <cell r="E7">
            <v>1.2</v>
          </cell>
          <cell r="F7">
            <v>1.2</v>
          </cell>
          <cell r="G7">
            <v>0.1</v>
          </cell>
          <cell r="H7">
            <v>0.2</v>
          </cell>
          <cell r="I7">
            <v>0.2</v>
          </cell>
          <cell r="J7">
            <v>0.2</v>
          </cell>
          <cell r="K7">
            <v>0.2</v>
          </cell>
        </row>
        <row r="8">
          <cell r="A8" t="str">
            <v>Manufacturing</v>
          </cell>
          <cell r="B8">
            <v>3</v>
          </cell>
          <cell r="C8">
            <v>2</v>
          </cell>
          <cell r="D8">
            <v>3.1</v>
          </cell>
          <cell r="E8">
            <v>3.6</v>
          </cell>
          <cell r="F8">
            <v>3.6</v>
          </cell>
          <cell r="G8">
            <v>1.1000000000000001</v>
          </cell>
          <cell r="H8">
            <v>1</v>
          </cell>
          <cell r="I8">
            <v>1.9000000000000001</v>
          </cell>
          <cell r="J8">
            <v>2.7</v>
          </cell>
          <cell r="K8">
            <v>2.9000000000000004</v>
          </cell>
        </row>
        <row r="9">
          <cell r="A9" t="str">
            <v>Construction</v>
          </cell>
          <cell r="B9">
            <v>1.4000000000000001</v>
          </cell>
          <cell r="C9">
            <v>1.6</v>
          </cell>
          <cell r="D9">
            <v>2.3000000000000003</v>
          </cell>
          <cell r="E9">
            <v>2.5</v>
          </cell>
          <cell r="F9">
            <v>2.7</v>
          </cell>
          <cell r="G9">
            <v>0.1</v>
          </cell>
          <cell r="H9">
            <v>0</v>
          </cell>
          <cell r="I9">
            <v>0</v>
          </cell>
          <cell r="J9">
            <v>0.1</v>
          </cell>
          <cell r="K9">
            <v>0.1</v>
          </cell>
        </row>
        <row r="10">
          <cell r="A10" t="str">
            <v>Wholesale, retail, hotels</v>
          </cell>
          <cell r="B10">
            <v>11.200000000000001</v>
          </cell>
          <cell r="C10">
            <v>10.500000000000002</v>
          </cell>
          <cell r="D10">
            <v>11.200000000000001</v>
          </cell>
          <cell r="E10">
            <v>11.8</v>
          </cell>
          <cell r="F10">
            <v>12.4</v>
          </cell>
          <cell r="G10">
            <v>8.4</v>
          </cell>
          <cell r="H10">
            <v>9.8000000000000007</v>
          </cell>
          <cell r="I10">
            <v>10.199999999999999</v>
          </cell>
          <cell r="J10">
            <v>11.3</v>
          </cell>
          <cell r="K10">
            <v>12.1</v>
          </cell>
        </row>
        <row r="11">
          <cell r="A11" t="str">
            <v>Transport, storage, comms</v>
          </cell>
          <cell r="B11">
            <v>1.7000000000000002</v>
          </cell>
          <cell r="C11">
            <v>1.2000000000000002</v>
          </cell>
          <cell r="D11">
            <v>2.2000000000000002</v>
          </cell>
          <cell r="E11">
            <v>2.9000000000000004</v>
          </cell>
          <cell r="F11">
            <v>3.1</v>
          </cell>
          <cell r="G11">
            <v>0.2</v>
          </cell>
          <cell r="H11">
            <v>0.1</v>
          </cell>
          <cell r="I11">
            <v>0.1</v>
          </cell>
          <cell r="J11">
            <v>0.1</v>
          </cell>
          <cell r="K11">
            <v>0.1</v>
          </cell>
        </row>
        <row r="12">
          <cell r="A12" t="str">
            <v>Other</v>
          </cell>
          <cell r="B12">
            <v>6</v>
          </cell>
          <cell r="C12">
            <v>6.5</v>
          </cell>
          <cell r="D12">
            <v>7.3000000000000007</v>
          </cell>
          <cell r="E12">
            <v>8.4000000000000021</v>
          </cell>
          <cell r="F12">
            <v>9.5</v>
          </cell>
          <cell r="G12">
            <v>7.8000000000000007</v>
          </cell>
          <cell r="H12">
            <v>8.1000000000000014</v>
          </cell>
          <cell r="I12">
            <v>8.6000000000000014</v>
          </cell>
          <cell r="J12">
            <v>8.8000000000000007</v>
          </cell>
          <cell r="K12">
            <v>9.3000000000000007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ilo.org/global/research/global-reports/global-employment-trends/2014/WCMS_234879/lang--en/index.htm"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www.nber.org/papers/w2007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http://www.ilo.org/global/research/global-reports/weso/2015/lang--en/index.htm" TargetMode="External"/><Relationship Id="rId2" Type="http://schemas.openxmlformats.org/officeDocument/2006/relationships/hyperlink" Target="https://data.un.org/" TargetMode="External"/><Relationship Id="rId1" Type="http://schemas.openxmlformats.org/officeDocument/2006/relationships/hyperlink" Target="https://data.un.org/"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tabSelected="1" workbookViewId="0">
      <selection activeCell="B8" sqref="B8"/>
    </sheetView>
  </sheetViews>
  <sheetFormatPr defaultRowHeight="12" x14ac:dyDescent="0.25"/>
  <cols>
    <col min="1" max="1" width="13.5703125" style="190" customWidth="1"/>
    <col min="2" max="2" width="14.42578125" style="190" customWidth="1"/>
    <col min="3" max="3" width="53.140625" style="190" customWidth="1"/>
    <col min="4" max="16384" width="9.140625" style="190"/>
  </cols>
  <sheetData>
    <row r="1" spans="1:3" ht="14.4" x14ac:dyDescent="0.25">
      <c r="A1" s="199" t="s">
        <v>115</v>
      </c>
      <c r="C1" s="222" t="s">
        <v>91</v>
      </c>
    </row>
    <row r="3" spans="1:3" s="223" customFormat="1" ht="19.2" customHeight="1" x14ac:dyDescent="0.25">
      <c r="A3" s="223" t="s">
        <v>116</v>
      </c>
      <c r="B3" s="223" t="s">
        <v>117</v>
      </c>
      <c r="C3" s="223" t="s">
        <v>118</v>
      </c>
    </row>
    <row r="4" spans="1:3" x14ac:dyDescent="0.25">
      <c r="A4" s="190" t="s">
        <v>119</v>
      </c>
      <c r="B4" s="190" t="s">
        <v>120</v>
      </c>
      <c r="C4" s="190" t="s">
        <v>121</v>
      </c>
    </row>
    <row r="5" spans="1:3" x14ac:dyDescent="0.25">
      <c r="A5" s="236" t="s">
        <v>123</v>
      </c>
      <c r="B5" s="236" t="s">
        <v>120</v>
      </c>
      <c r="C5" s="237" t="s">
        <v>124</v>
      </c>
    </row>
    <row r="6" spans="1:3" x14ac:dyDescent="0.25">
      <c r="A6" s="284">
        <v>42222</v>
      </c>
      <c r="B6" s="236" t="s">
        <v>120</v>
      </c>
      <c r="C6" s="237" t="s">
        <v>125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49"/>
  <sheetViews>
    <sheetView showGridLines="0" workbookViewId="0">
      <selection activeCell="A2" sqref="A2"/>
    </sheetView>
  </sheetViews>
  <sheetFormatPr defaultRowHeight="12" x14ac:dyDescent="0.25"/>
  <cols>
    <col min="2" max="2" width="29.5703125" customWidth="1"/>
    <col min="3" max="6" width="14.140625" customWidth="1"/>
    <col min="7" max="7" width="6.42578125" customWidth="1"/>
  </cols>
  <sheetData>
    <row r="1" spans="1:16" ht="14.4" x14ac:dyDescent="0.25">
      <c r="A1" s="151" t="s">
        <v>192</v>
      </c>
    </row>
    <row r="2" spans="1:16" x14ac:dyDescent="0.25">
      <c r="A2" s="456" t="s">
        <v>197</v>
      </c>
    </row>
    <row r="3" spans="1:16" x14ac:dyDescent="0.25">
      <c r="A3" s="412"/>
    </row>
    <row r="4" spans="1:16" x14ac:dyDescent="0.25">
      <c r="A4" s="235" t="s">
        <v>87</v>
      </c>
      <c r="B4" s="444"/>
      <c r="C4" s="235"/>
      <c r="D4" s="235" t="s">
        <v>89</v>
      </c>
      <c r="E4" s="235" t="s">
        <v>88</v>
      </c>
      <c r="F4" s="235"/>
    </row>
    <row r="5" spans="1:16" ht="48" x14ac:dyDescent="0.25">
      <c r="A5" s="153" t="s">
        <v>85</v>
      </c>
      <c r="B5" s="154" t="s">
        <v>2</v>
      </c>
      <c r="C5" s="155" t="s">
        <v>193</v>
      </c>
      <c r="D5" s="155" t="s">
        <v>194</v>
      </c>
      <c r="E5" s="155" t="s">
        <v>195</v>
      </c>
      <c r="F5" s="155" t="s">
        <v>194</v>
      </c>
      <c r="H5" s="153"/>
      <c r="I5" s="153" t="s">
        <v>14</v>
      </c>
      <c r="J5" s="224" t="s">
        <v>162</v>
      </c>
      <c r="K5" s="153" t="s">
        <v>20</v>
      </c>
      <c r="L5" s="153" t="s">
        <v>164</v>
      </c>
      <c r="M5" s="224" t="s">
        <v>163</v>
      </c>
      <c r="N5" s="153" t="s">
        <v>187</v>
      </c>
      <c r="O5" s="224" t="s">
        <v>22</v>
      </c>
      <c r="P5" s="153"/>
    </row>
    <row r="6" spans="1:16" x14ac:dyDescent="0.25">
      <c r="A6" s="152">
        <v>1</v>
      </c>
      <c r="B6" s="416" t="s">
        <v>14</v>
      </c>
      <c r="C6" s="149">
        <f>(VLOOKUP($A6,'GVA-productivity2'!$C$50:$O$56,13,FALSE)/100)</f>
        <v>0.71296099366200183</v>
      </c>
      <c r="D6" s="146">
        <f>VLOOKUP(A6,'GVA-productivity2'!$C$63:$O$69,13,FALSE)</f>
        <v>0.35536354298737183</v>
      </c>
      <c r="E6" s="445">
        <f>+C6</f>
        <v>0.71296099366200183</v>
      </c>
      <c r="F6" s="446">
        <f>+D6</f>
        <v>0.35536354298737183</v>
      </c>
      <c r="G6" s="447"/>
      <c r="H6" s="225">
        <v>0</v>
      </c>
      <c r="I6" s="226">
        <v>0</v>
      </c>
      <c r="J6" s="226"/>
      <c r="K6" s="226"/>
      <c r="L6" s="226"/>
      <c r="M6" s="226"/>
      <c r="N6" s="226"/>
      <c r="O6" s="226"/>
      <c r="P6" s="226">
        <v>0</v>
      </c>
    </row>
    <row r="7" spans="1:16" x14ac:dyDescent="0.25">
      <c r="A7" s="152">
        <v>5</v>
      </c>
      <c r="B7" s="416" t="s">
        <v>162</v>
      </c>
      <c r="C7" s="149">
        <f>(VLOOKUP($A7,'GVA-productivity2'!$C$50:$O$56,13,FALSE)/100)</f>
        <v>0.12220851588753243</v>
      </c>
      <c r="D7" s="146">
        <f>VLOOKUP(A7,'GVA-productivity2'!$C$63:$O$69,13,FALSE)</f>
        <v>0.99700640259863005</v>
      </c>
      <c r="E7" s="445">
        <f t="shared" ref="E7:E12" si="0">+E6+C7</f>
        <v>0.83516950954953428</v>
      </c>
      <c r="F7" s="446">
        <f t="shared" ref="F7:F12" si="1">+D7</f>
        <v>0.99700640259863005</v>
      </c>
      <c r="G7" s="447"/>
      <c r="H7" s="225">
        <v>0</v>
      </c>
      <c r="I7" s="227">
        <f>+$F$6</f>
        <v>0.35536354298737183</v>
      </c>
      <c r="J7" s="226"/>
      <c r="K7" s="226"/>
      <c r="L7" s="226"/>
      <c r="M7" s="226"/>
      <c r="N7" s="226"/>
      <c r="O7" s="226"/>
      <c r="P7" s="226">
        <v>0</v>
      </c>
    </row>
    <row r="8" spans="1:16" x14ac:dyDescent="0.25">
      <c r="A8" s="152">
        <v>3</v>
      </c>
      <c r="B8" s="416" t="s">
        <v>20</v>
      </c>
      <c r="C8" s="149">
        <f>(VLOOKUP($A8,'GVA-productivity2'!$C$50:$O$56,13,FALSE)/100)</f>
        <v>3.2583265983240461E-2</v>
      </c>
      <c r="D8" s="146">
        <f>VLOOKUP(A8,'GVA-productivity2'!$C$63:$O$69,13,FALSE)</f>
        <v>2.4846590100494717</v>
      </c>
      <c r="E8" s="445">
        <f t="shared" si="0"/>
        <v>0.86775277553277474</v>
      </c>
      <c r="F8" s="446">
        <f t="shared" si="1"/>
        <v>2.4846590100494717</v>
      </c>
      <c r="G8" s="447"/>
      <c r="H8" s="225">
        <f>AVERAGE(H7,H9)</f>
        <v>35.648049683100091</v>
      </c>
      <c r="I8" s="227">
        <f>+$F$6</f>
        <v>0.35536354298737183</v>
      </c>
      <c r="J8" s="226"/>
      <c r="K8" s="226"/>
      <c r="L8" s="226"/>
      <c r="M8" s="226"/>
      <c r="N8" s="226"/>
      <c r="O8" s="226"/>
      <c r="P8" s="226">
        <v>0</v>
      </c>
    </row>
    <row r="9" spans="1:16" x14ac:dyDescent="0.25">
      <c r="A9" s="152">
        <v>7</v>
      </c>
      <c r="B9" s="416" t="s">
        <v>164</v>
      </c>
      <c r="C9" s="149">
        <f>(VLOOKUP($A9,'GVA-productivity2'!$C$50:$O$56,13,FALSE)/100)</f>
        <v>9.3964013781955846E-2</v>
      </c>
      <c r="D9" s="146">
        <f>VLOOKUP(A9,'GVA-productivity2'!$C$63:$O$69,13,FALSE)</f>
        <v>3.0375661240673266</v>
      </c>
      <c r="E9" s="445">
        <f t="shared" si="0"/>
        <v>0.96171678931473059</v>
      </c>
      <c r="F9" s="446">
        <f t="shared" si="1"/>
        <v>3.0375661240673266</v>
      </c>
      <c r="G9" s="447"/>
      <c r="H9" s="225">
        <f>+$E$6*100</f>
        <v>71.296099366200181</v>
      </c>
      <c r="I9" s="227">
        <f>+$F$6</f>
        <v>0.35536354298737183</v>
      </c>
      <c r="J9" s="226">
        <v>0</v>
      </c>
      <c r="K9" s="226"/>
      <c r="L9" s="226"/>
      <c r="M9" s="226"/>
      <c r="N9" s="226"/>
      <c r="O9" s="226"/>
      <c r="P9" s="226">
        <v>0</v>
      </c>
    </row>
    <row r="10" spans="1:16" x14ac:dyDescent="0.25">
      <c r="A10" s="152">
        <v>6</v>
      </c>
      <c r="B10" s="420" t="s">
        <v>163</v>
      </c>
      <c r="C10" s="149">
        <f>(VLOOKUP($A10,'GVA-productivity2'!$C$50:$O$56,13,FALSE)/100)</f>
        <v>1.6631928197711515E-2</v>
      </c>
      <c r="D10" s="146">
        <f>VLOOKUP(A10,'GVA-productivity2'!$C$63:$O$69,13,FALSE)</f>
        <v>6.2894886338449272</v>
      </c>
      <c r="E10" s="445">
        <f t="shared" si="0"/>
        <v>0.97834871751244212</v>
      </c>
      <c r="F10" s="446">
        <f t="shared" si="1"/>
        <v>6.2894886338449272</v>
      </c>
      <c r="G10" s="447"/>
      <c r="H10" s="225">
        <f>+$E$6*100</f>
        <v>71.296099366200181</v>
      </c>
      <c r="I10" s="226">
        <v>0</v>
      </c>
      <c r="J10" s="228">
        <f>+$F$7</f>
        <v>0.99700640259863005</v>
      </c>
      <c r="K10" s="226"/>
      <c r="L10" s="226"/>
      <c r="M10" s="226"/>
      <c r="N10" s="226"/>
      <c r="O10" s="226"/>
      <c r="P10" s="226">
        <v>0</v>
      </c>
    </row>
    <row r="11" spans="1:16" x14ac:dyDescent="0.25">
      <c r="A11" s="152">
        <v>2</v>
      </c>
      <c r="B11" s="416" t="s">
        <v>187</v>
      </c>
      <c r="C11" s="149">
        <f>(VLOOKUP($A11,'GVA-productivity2'!$C$50:$O$56,13,FALSE)/100)</f>
        <v>7.4864945340082523E-3</v>
      </c>
      <c r="D11" s="146">
        <f>VLOOKUP(A11,'GVA-productivity2'!$C$63:$O$69,13,FALSE)</f>
        <v>6.3752549781679386</v>
      </c>
      <c r="E11" s="445">
        <f t="shared" si="0"/>
        <v>0.98583521204645042</v>
      </c>
      <c r="F11" s="446">
        <f t="shared" si="1"/>
        <v>6.3752549781679386</v>
      </c>
      <c r="G11" s="447"/>
      <c r="H11" s="225">
        <f>AVERAGE(H10,H12)</f>
        <v>77.406525160576805</v>
      </c>
      <c r="I11" s="226"/>
      <c r="J11" s="228">
        <f>+$F$7</f>
        <v>0.99700640259863005</v>
      </c>
      <c r="K11" s="226"/>
      <c r="L11" s="226"/>
      <c r="M11" s="226"/>
      <c r="N11" s="226"/>
      <c r="O11" s="226"/>
      <c r="P11" s="226">
        <v>0</v>
      </c>
    </row>
    <row r="12" spans="1:16" x14ac:dyDescent="0.25">
      <c r="A12" s="152">
        <v>4</v>
      </c>
      <c r="B12" s="416" t="s">
        <v>22</v>
      </c>
      <c r="C12" s="149">
        <f>(VLOOKUP($A12,'GVA-productivity2'!$C$50:$O$56,13,FALSE)/100)</f>
        <v>1.4164787953549704E-2</v>
      </c>
      <c r="D12" s="146">
        <f>VLOOKUP(A12,'GVA-productivity2'!$C$63:$O$69,13,FALSE)</f>
        <v>7.4891440227304766</v>
      </c>
      <c r="E12" s="445">
        <f t="shared" si="0"/>
        <v>1.0000000000000002</v>
      </c>
      <c r="F12" s="446">
        <f t="shared" si="1"/>
        <v>7.4891440227304766</v>
      </c>
      <c r="G12" s="447"/>
      <c r="H12" s="225">
        <f>+$E$7*100</f>
        <v>83.51695095495343</v>
      </c>
      <c r="I12" s="226"/>
      <c r="J12" s="228">
        <f>+$F$7</f>
        <v>0.99700640259863005</v>
      </c>
      <c r="K12" s="226">
        <v>0</v>
      </c>
      <c r="L12" s="226"/>
      <c r="M12" s="226"/>
      <c r="N12" s="226"/>
      <c r="O12" s="226"/>
      <c r="P12" s="226">
        <v>0</v>
      </c>
    </row>
    <row r="13" spans="1:16" x14ac:dyDescent="0.25">
      <c r="A13" s="152"/>
      <c r="B13" s="140"/>
      <c r="C13" s="149">
        <f>SUM(C6:C12)</f>
        <v>1.0000000000000002</v>
      </c>
      <c r="D13" s="146"/>
      <c r="E13" s="149"/>
      <c r="F13" s="146"/>
      <c r="H13" s="225">
        <f>+$E$7*100</f>
        <v>83.51695095495343</v>
      </c>
      <c r="I13" s="226"/>
      <c r="J13" s="226">
        <v>0</v>
      </c>
      <c r="K13" s="229">
        <f>+$F$8</f>
        <v>2.4846590100494717</v>
      </c>
      <c r="L13" s="226"/>
      <c r="M13" s="226"/>
      <c r="N13" s="226"/>
      <c r="O13" s="226"/>
      <c r="P13" s="226">
        <v>0</v>
      </c>
    </row>
    <row r="14" spans="1:16" x14ac:dyDescent="0.25">
      <c r="B14" s="156"/>
      <c r="C14" s="147"/>
      <c r="D14" s="147"/>
      <c r="E14" s="150"/>
      <c r="F14" s="150"/>
      <c r="H14" s="225">
        <f>AVERAGE(H13,H15)</f>
        <v>85.146114254115446</v>
      </c>
      <c r="I14" s="226"/>
      <c r="J14" s="226"/>
      <c r="K14" s="229">
        <f>+$F$8</f>
        <v>2.4846590100494717</v>
      </c>
      <c r="L14" s="226"/>
      <c r="M14" s="226"/>
      <c r="N14" s="226"/>
      <c r="O14" s="226"/>
      <c r="P14" s="226">
        <v>0</v>
      </c>
    </row>
    <row r="15" spans="1:16" x14ac:dyDescent="0.25">
      <c r="H15" s="225">
        <f>+$E$8*100</f>
        <v>86.775277553277476</v>
      </c>
      <c r="I15" s="226"/>
      <c r="J15" s="226"/>
      <c r="K15" s="229">
        <f>+$F$8</f>
        <v>2.4846590100494717</v>
      </c>
      <c r="L15" s="226">
        <v>0</v>
      </c>
      <c r="M15" s="226"/>
      <c r="N15" s="226"/>
      <c r="O15" s="226"/>
      <c r="P15" s="226">
        <v>0</v>
      </c>
    </row>
    <row r="16" spans="1:16" x14ac:dyDescent="0.25">
      <c r="A16" s="448"/>
      <c r="B16" s="449"/>
      <c r="H16" s="225">
        <f>+$E$8*100</f>
        <v>86.775277553277476</v>
      </c>
      <c r="I16" s="226"/>
      <c r="J16" s="226"/>
      <c r="K16" s="226">
        <v>0</v>
      </c>
      <c r="L16" s="230">
        <f>+$F$9</f>
        <v>3.0375661240673266</v>
      </c>
      <c r="M16" s="226"/>
      <c r="N16" s="226"/>
      <c r="O16" s="226"/>
      <c r="P16" s="226">
        <v>0</v>
      </c>
    </row>
    <row r="17" spans="8:16" x14ac:dyDescent="0.25">
      <c r="H17" s="225">
        <f>AVERAGE(H16,H18)</f>
        <v>91.473478242375265</v>
      </c>
      <c r="I17" s="226"/>
      <c r="J17" s="226"/>
      <c r="K17" s="226"/>
      <c r="L17" s="230">
        <f>+$F$9</f>
        <v>3.0375661240673266</v>
      </c>
      <c r="M17" s="226"/>
      <c r="N17" s="226"/>
      <c r="O17" s="226"/>
      <c r="P17" s="226">
        <v>0</v>
      </c>
    </row>
    <row r="18" spans="8:16" x14ac:dyDescent="0.25">
      <c r="H18" s="225">
        <f>+$E$9*100</f>
        <v>96.171678931473053</v>
      </c>
      <c r="I18" s="226"/>
      <c r="J18" s="226"/>
      <c r="K18" s="226"/>
      <c r="L18" s="230">
        <f>+$F$9</f>
        <v>3.0375661240673266</v>
      </c>
      <c r="M18" s="226">
        <v>0</v>
      </c>
      <c r="N18" s="226"/>
      <c r="O18" s="226"/>
      <c r="P18" s="226">
        <v>0</v>
      </c>
    </row>
    <row r="19" spans="8:16" x14ac:dyDescent="0.25">
      <c r="H19" s="225">
        <f>+$E$9*100</f>
        <v>96.171678931473053</v>
      </c>
      <c r="I19" s="226"/>
      <c r="J19" s="226"/>
      <c r="K19" s="226"/>
      <c r="L19" s="226">
        <v>0</v>
      </c>
      <c r="M19" s="230">
        <f>+$F$10</f>
        <v>6.2894886338449272</v>
      </c>
      <c r="N19" s="226"/>
      <c r="O19" s="226"/>
      <c r="P19" s="226">
        <v>0</v>
      </c>
    </row>
    <row r="20" spans="8:16" x14ac:dyDescent="0.25">
      <c r="H20" s="225">
        <f>AVERAGE(H19,H21)</f>
        <v>97.003275341358631</v>
      </c>
      <c r="I20" s="226"/>
      <c r="J20" s="226"/>
      <c r="K20" s="226"/>
      <c r="L20" s="226"/>
      <c r="M20" s="230">
        <f>+$F$10</f>
        <v>6.2894886338449272</v>
      </c>
      <c r="N20" s="226"/>
      <c r="O20" s="226"/>
      <c r="P20" s="226">
        <v>0</v>
      </c>
    </row>
    <row r="21" spans="8:16" x14ac:dyDescent="0.25">
      <c r="H21" s="225">
        <f>+$E$10*100</f>
        <v>97.834871751244208</v>
      </c>
      <c r="I21" s="226"/>
      <c r="J21" s="226"/>
      <c r="K21" s="226"/>
      <c r="L21" s="226"/>
      <c r="M21" s="230">
        <f>+$F$10</f>
        <v>6.2894886338449272</v>
      </c>
      <c r="N21" s="226">
        <v>0</v>
      </c>
      <c r="O21" s="226"/>
      <c r="P21" s="226">
        <v>0</v>
      </c>
    </row>
    <row r="22" spans="8:16" x14ac:dyDescent="0.25">
      <c r="H22" s="225">
        <f>+$E$10*100</f>
        <v>97.834871751244208</v>
      </c>
      <c r="I22" s="226"/>
      <c r="J22" s="226"/>
      <c r="K22" s="226"/>
      <c r="L22" s="226"/>
      <c r="M22" s="226">
        <v>0</v>
      </c>
      <c r="N22" s="230">
        <f>+$F$11</f>
        <v>6.3752549781679386</v>
      </c>
      <c r="O22" s="226"/>
      <c r="P22" s="226">
        <v>0</v>
      </c>
    </row>
    <row r="23" spans="8:16" x14ac:dyDescent="0.25">
      <c r="H23" s="225">
        <f>AVERAGE(H22,H24)</f>
        <v>98.20919647794463</v>
      </c>
      <c r="I23" s="226"/>
      <c r="J23" s="226"/>
      <c r="K23" s="226"/>
      <c r="L23" s="226"/>
      <c r="M23" s="226"/>
      <c r="N23" s="230">
        <f>+$F$11</f>
        <v>6.3752549781679386</v>
      </c>
      <c r="O23" s="226"/>
      <c r="P23" s="226">
        <v>0</v>
      </c>
    </row>
    <row r="24" spans="8:16" x14ac:dyDescent="0.25">
      <c r="H24" s="225">
        <f>+$E$11*100</f>
        <v>98.583521204645038</v>
      </c>
      <c r="I24" s="226"/>
      <c r="J24" s="226"/>
      <c r="K24" s="226"/>
      <c r="L24" s="226"/>
      <c r="M24" s="226"/>
      <c r="N24" s="230">
        <f>+$F$11</f>
        <v>6.3752549781679386</v>
      </c>
      <c r="O24" s="226">
        <v>0</v>
      </c>
      <c r="P24" s="226">
        <v>0</v>
      </c>
    </row>
    <row r="25" spans="8:16" x14ac:dyDescent="0.25">
      <c r="H25" s="225">
        <f>+$E$11*100</f>
        <v>98.583521204645038</v>
      </c>
      <c r="I25" s="226"/>
      <c r="J25" s="226"/>
      <c r="K25" s="226"/>
      <c r="L25" s="226"/>
      <c r="M25" s="226"/>
      <c r="N25" s="226">
        <v>0</v>
      </c>
      <c r="O25" s="230">
        <f>+$F$12</f>
        <v>7.4891440227304766</v>
      </c>
      <c r="P25" s="226">
        <v>0</v>
      </c>
    </row>
    <row r="26" spans="8:16" x14ac:dyDescent="0.25">
      <c r="H26" s="225">
        <f>AVERAGE(H25,H27)</f>
        <v>99.29176060232254</v>
      </c>
      <c r="I26" s="226"/>
      <c r="J26" s="226"/>
      <c r="K26" s="226"/>
      <c r="L26" s="226"/>
      <c r="M26" s="226"/>
      <c r="N26" s="226"/>
      <c r="O26" s="230">
        <f>+$F$12</f>
        <v>7.4891440227304766</v>
      </c>
      <c r="P26" s="226">
        <v>0</v>
      </c>
    </row>
    <row r="27" spans="8:16" x14ac:dyDescent="0.25">
      <c r="H27" s="225">
        <f>+$E$12*100</f>
        <v>100.00000000000003</v>
      </c>
      <c r="I27" s="226"/>
      <c r="J27" s="226"/>
      <c r="K27" s="226"/>
      <c r="L27" s="226"/>
      <c r="M27" s="226"/>
      <c r="N27" s="226"/>
      <c r="O27" s="230">
        <f>+$F$12</f>
        <v>7.4891440227304766</v>
      </c>
      <c r="P27" s="226">
        <v>0</v>
      </c>
    </row>
    <row r="28" spans="8:16" x14ac:dyDescent="0.25">
      <c r="H28" s="225">
        <f>+$E$12*100</f>
        <v>100.00000000000003</v>
      </c>
      <c r="I28" s="226"/>
      <c r="J28" s="226"/>
      <c r="K28" s="226"/>
      <c r="L28" s="226"/>
      <c r="M28" s="226"/>
      <c r="N28" s="226"/>
      <c r="O28" s="226">
        <v>0</v>
      </c>
      <c r="P28" s="226">
        <v>0</v>
      </c>
    </row>
    <row r="49" spans="8:8" x14ac:dyDescent="0.25">
      <c r="H49" s="231"/>
    </row>
  </sheetData>
  <pageMargins left="0.7" right="0.7" top="0.75" bottom="0.75" header="0.3" footer="0.3"/>
  <pageSetup paperSize="9" orientation="portrait"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12"/>
  <sheetViews>
    <sheetView showGridLines="0" workbookViewId="0">
      <selection activeCell="H34" sqref="H34"/>
    </sheetView>
  </sheetViews>
  <sheetFormatPr defaultRowHeight="12" x14ac:dyDescent="0.25"/>
  <cols>
    <col min="1" max="1" width="25.28515625" customWidth="1"/>
  </cols>
  <sheetData>
    <row r="1" spans="1:11" ht="14.4" x14ac:dyDescent="0.3">
      <c r="A1" s="216" t="s">
        <v>97</v>
      </c>
    </row>
    <row r="2" spans="1:11" x14ac:dyDescent="0.25">
      <c r="A2" s="217" t="s">
        <v>99</v>
      </c>
      <c r="B2" s="290" t="s">
        <v>129</v>
      </c>
    </row>
    <row r="4" spans="1:11" s="441" customFormat="1" x14ac:dyDescent="0.25">
      <c r="B4" s="450" t="s">
        <v>104</v>
      </c>
      <c r="C4" s="450"/>
      <c r="D4" s="450"/>
      <c r="E4" s="450"/>
      <c r="F4" s="450"/>
      <c r="G4" s="451" t="s">
        <v>105</v>
      </c>
      <c r="H4" s="451"/>
      <c r="I4" s="451"/>
      <c r="J4" s="451"/>
      <c r="K4" s="451"/>
    </row>
    <row r="5" spans="1:11" s="219" customFormat="1" x14ac:dyDescent="0.25">
      <c r="A5" s="452" t="s">
        <v>2</v>
      </c>
      <c r="B5" s="452">
        <v>1991</v>
      </c>
      <c r="C5" s="452">
        <v>2000</v>
      </c>
      <c r="D5" s="452">
        <v>2005</v>
      </c>
      <c r="E5" s="452">
        <v>2010</v>
      </c>
      <c r="F5" s="452">
        <v>2013</v>
      </c>
      <c r="G5" s="452">
        <v>1991</v>
      </c>
      <c r="H5" s="452">
        <v>2000</v>
      </c>
      <c r="I5" s="452">
        <v>2005</v>
      </c>
      <c r="J5" s="452">
        <v>2010</v>
      </c>
      <c r="K5" s="452">
        <v>2013</v>
      </c>
    </row>
    <row r="6" spans="1:11" x14ac:dyDescent="0.25">
      <c r="A6" s="453" t="s">
        <v>14</v>
      </c>
      <c r="B6" s="454">
        <v>75</v>
      </c>
      <c r="C6" s="454">
        <v>77.800000000000011</v>
      </c>
      <c r="D6" s="454">
        <v>73</v>
      </c>
      <c r="E6" s="454">
        <v>69.400000000000006</v>
      </c>
      <c r="F6" s="454">
        <v>67.600000000000009</v>
      </c>
      <c r="G6" s="454">
        <v>82.4</v>
      </c>
      <c r="H6" s="454">
        <v>81</v>
      </c>
      <c r="I6" s="454">
        <v>79</v>
      </c>
      <c r="J6" s="454">
        <v>76.7</v>
      </c>
      <c r="K6" s="454">
        <v>75.2</v>
      </c>
    </row>
    <row r="7" spans="1:11" x14ac:dyDescent="0.25">
      <c r="A7" s="453" t="s">
        <v>196</v>
      </c>
      <c r="B7" s="454">
        <v>1.8</v>
      </c>
      <c r="C7" s="454">
        <v>0.4</v>
      </c>
      <c r="D7" s="454">
        <v>0.8</v>
      </c>
      <c r="E7" s="454">
        <v>1.2</v>
      </c>
      <c r="F7" s="454">
        <v>1.2</v>
      </c>
      <c r="G7" s="454">
        <v>0.1</v>
      </c>
      <c r="H7" s="454">
        <v>0.2</v>
      </c>
      <c r="I7" s="454">
        <v>0.2</v>
      </c>
      <c r="J7" s="454">
        <v>0.2</v>
      </c>
      <c r="K7" s="454">
        <v>0.2</v>
      </c>
    </row>
    <row r="8" spans="1:11" x14ac:dyDescent="0.25">
      <c r="A8" s="455" t="s">
        <v>20</v>
      </c>
      <c r="B8" s="454">
        <v>3</v>
      </c>
      <c r="C8" s="454">
        <v>2</v>
      </c>
      <c r="D8" s="454">
        <v>3.1</v>
      </c>
      <c r="E8" s="454">
        <v>3.6</v>
      </c>
      <c r="F8" s="454">
        <v>3.6</v>
      </c>
      <c r="G8" s="454">
        <v>1.1000000000000001</v>
      </c>
      <c r="H8" s="454">
        <v>1</v>
      </c>
      <c r="I8" s="454">
        <v>1.9000000000000001</v>
      </c>
      <c r="J8" s="454">
        <v>2.7</v>
      </c>
      <c r="K8" s="454">
        <v>2.9000000000000004</v>
      </c>
    </row>
    <row r="9" spans="1:11" x14ac:dyDescent="0.25">
      <c r="A9" s="455" t="s">
        <v>22</v>
      </c>
      <c r="B9" s="454">
        <v>1.4000000000000001</v>
      </c>
      <c r="C9" s="454">
        <v>1.6</v>
      </c>
      <c r="D9" s="454">
        <v>2.3000000000000003</v>
      </c>
      <c r="E9" s="454">
        <v>2.5</v>
      </c>
      <c r="F9" s="454">
        <v>2.7</v>
      </c>
      <c r="G9" s="454">
        <v>0.1</v>
      </c>
      <c r="H9" s="454">
        <v>0</v>
      </c>
      <c r="I9" s="454">
        <v>0</v>
      </c>
      <c r="J9" s="454">
        <v>0.1</v>
      </c>
      <c r="K9" s="454">
        <v>0.1</v>
      </c>
    </row>
    <row r="10" spans="1:11" x14ac:dyDescent="0.25">
      <c r="A10" s="455" t="s">
        <v>162</v>
      </c>
      <c r="B10" s="454">
        <v>11.200000000000001</v>
      </c>
      <c r="C10" s="454">
        <v>10.500000000000002</v>
      </c>
      <c r="D10" s="454">
        <v>11.200000000000001</v>
      </c>
      <c r="E10" s="454">
        <v>11.8</v>
      </c>
      <c r="F10" s="454">
        <v>12.4</v>
      </c>
      <c r="G10" s="454">
        <v>8.4</v>
      </c>
      <c r="H10" s="454">
        <v>9.8000000000000007</v>
      </c>
      <c r="I10" s="454">
        <v>10.199999999999999</v>
      </c>
      <c r="J10" s="454">
        <v>11.3</v>
      </c>
      <c r="K10" s="454">
        <v>12.1</v>
      </c>
    </row>
    <row r="11" spans="1:11" x14ac:dyDescent="0.25">
      <c r="A11" s="420" t="s">
        <v>163</v>
      </c>
      <c r="B11" s="454">
        <v>1.7000000000000002</v>
      </c>
      <c r="C11" s="454">
        <v>1.2000000000000002</v>
      </c>
      <c r="D11" s="454">
        <v>2.2000000000000002</v>
      </c>
      <c r="E11" s="454">
        <v>2.9000000000000004</v>
      </c>
      <c r="F11" s="454">
        <v>3.1</v>
      </c>
      <c r="G11" s="454">
        <v>0.2</v>
      </c>
      <c r="H11" s="454">
        <v>0.1</v>
      </c>
      <c r="I11" s="454">
        <v>0.1</v>
      </c>
      <c r="J11" s="454">
        <v>0.1</v>
      </c>
      <c r="K11" s="454">
        <v>0.1</v>
      </c>
    </row>
    <row r="12" spans="1:11" x14ac:dyDescent="0.25">
      <c r="A12" s="420" t="s">
        <v>164</v>
      </c>
      <c r="B12" s="454">
        <v>6</v>
      </c>
      <c r="C12" s="454">
        <v>6.5</v>
      </c>
      <c r="D12" s="454">
        <v>7.3000000000000007</v>
      </c>
      <c r="E12" s="454">
        <v>8.4000000000000021</v>
      </c>
      <c r="F12" s="454">
        <v>9.5</v>
      </c>
      <c r="G12" s="454">
        <v>7.8000000000000007</v>
      </c>
      <c r="H12" s="454">
        <v>8.1000000000000014</v>
      </c>
      <c r="I12" s="454">
        <v>8.6000000000000014</v>
      </c>
      <c r="J12" s="454">
        <v>8.8000000000000007</v>
      </c>
      <c r="K12" s="454">
        <v>9.3000000000000007</v>
      </c>
    </row>
  </sheetData>
  <mergeCells count="2">
    <mergeCell ref="B4:F4"/>
    <mergeCell ref="G4:K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election activeCell="X50" sqref="X50"/>
    </sheetView>
  </sheetViews>
  <sheetFormatPr defaultRowHeight="12" x14ac:dyDescent="0.25"/>
  <cols>
    <col min="1" max="1" width="11.140625" style="200" bestFit="1" customWidth="1"/>
    <col min="2" max="2" width="11.140625" style="200" customWidth="1"/>
    <col min="3" max="5" width="9.42578125" style="200" customWidth="1"/>
    <col min="6" max="6" width="9.42578125" style="201" customWidth="1"/>
    <col min="7" max="9" width="9.42578125" style="200" customWidth="1"/>
    <col min="10" max="10" width="9.42578125" style="201" customWidth="1"/>
    <col min="11" max="11" width="3" style="200" customWidth="1"/>
    <col min="12" max="15" width="8" style="200" customWidth="1"/>
    <col min="16" max="16" width="6.42578125" style="200" customWidth="1"/>
    <col min="17" max="21" width="8" style="200" customWidth="1"/>
    <col min="22" max="16384" width="9.140625" style="200"/>
  </cols>
  <sheetData>
    <row r="1" spans="1:20" ht="14.4" x14ac:dyDescent="0.25">
      <c r="A1" s="199" t="s">
        <v>98</v>
      </c>
      <c r="B1" s="199"/>
    </row>
    <row r="2" spans="1:20" s="202" customFormat="1" x14ac:dyDescent="0.25">
      <c r="A2" s="202" t="s">
        <v>99</v>
      </c>
      <c r="B2" s="203" t="s">
        <v>100</v>
      </c>
      <c r="E2" s="201"/>
      <c r="I2" s="201"/>
    </row>
    <row r="3" spans="1:20" x14ac:dyDescent="0.25">
      <c r="B3" s="204" t="s">
        <v>101</v>
      </c>
      <c r="E3" s="201"/>
      <c r="F3" s="200"/>
      <c r="I3" s="201"/>
      <c r="J3" s="200"/>
    </row>
    <row r="4" spans="1:20" ht="37.200000000000003" customHeight="1" x14ac:dyDescent="0.25">
      <c r="A4" s="205" t="s">
        <v>102</v>
      </c>
      <c r="B4" s="281" t="s">
        <v>103</v>
      </c>
      <c r="C4" s="281"/>
      <c r="D4" s="281"/>
      <c r="E4" s="281"/>
      <c r="F4" s="281"/>
      <c r="G4" s="281"/>
      <c r="H4" s="281"/>
      <c r="I4" s="281"/>
      <c r="J4" s="281"/>
      <c r="K4" s="215"/>
      <c r="L4" s="215"/>
      <c r="M4" s="215"/>
      <c r="N4" s="215"/>
      <c r="O4" s="215"/>
      <c r="P4" s="215"/>
      <c r="Q4" s="215"/>
      <c r="R4" s="215"/>
      <c r="S4" s="215"/>
      <c r="T4" s="215"/>
    </row>
    <row r="5" spans="1:20" s="191" customFormat="1" x14ac:dyDescent="0.25">
      <c r="C5" s="282" t="s">
        <v>104</v>
      </c>
      <c r="D5" s="282"/>
      <c r="E5" s="282"/>
      <c r="F5" s="206"/>
      <c r="G5" s="283" t="s">
        <v>105</v>
      </c>
      <c r="H5" s="283"/>
      <c r="I5" s="283"/>
      <c r="J5" s="207"/>
    </row>
    <row r="6" spans="1:20" s="192" customFormat="1" x14ac:dyDescent="0.25">
      <c r="C6" s="208" t="s">
        <v>14</v>
      </c>
      <c r="D6" s="192" t="s">
        <v>17</v>
      </c>
      <c r="E6" s="192" t="s">
        <v>23</v>
      </c>
      <c r="F6" s="209" t="s">
        <v>57</v>
      </c>
      <c r="G6" s="208" t="s">
        <v>14</v>
      </c>
      <c r="H6" s="192" t="s">
        <v>17</v>
      </c>
      <c r="I6" s="192" t="s">
        <v>23</v>
      </c>
      <c r="J6" s="209" t="s">
        <v>57</v>
      </c>
    </row>
    <row r="7" spans="1:20" x14ac:dyDescent="0.25">
      <c r="A7" s="210">
        <v>1991</v>
      </c>
      <c r="B7" s="211" t="s">
        <v>106</v>
      </c>
      <c r="C7" s="212">
        <v>77.889755249023437</v>
      </c>
      <c r="D7" s="212">
        <v>6.8077621459960938</v>
      </c>
      <c r="E7" s="212">
        <v>15.302477836608887</v>
      </c>
      <c r="F7" s="213">
        <v>99.999995231628418</v>
      </c>
      <c r="G7" s="212">
        <v>90.357696533203125</v>
      </c>
      <c r="H7" s="212">
        <v>1.4188677072525024</v>
      </c>
      <c r="I7" s="212">
        <v>8.2234287261962891</v>
      </c>
      <c r="J7" s="214">
        <f>SUM(G7:I7)</f>
        <v>99.999992966651917</v>
      </c>
    </row>
    <row r="8" spans="1:20" x14ac:dyDescent="0.25">
      <c r="A8" s="210">
        <v>2000</v>
      </c>
      <c r="B8" s="211" t="s">
        <v>106</v>
      </c>
      <c r="C8" s="212">
        <v>80.059516906738281</v>
      </c>
      <c r="D8" s="212">
        <v>4.2429695129394531</v>
      </c>
      <c r="E8" s="212">
        <v>15.697512626647949</v>
      </c>
      <c r="F8" s="213">
        <v>99.999999046325684</v>
      </c>
      <c r="G8" s="212">
        <v>84.757881164550781</v>
      </c>
      <c r="H8" s="212">
        <v>1.2380549907684326</v>
      </c>
      <c r="I8" s="212">
        <v>14.004058837890625</v>
      </c>
      <c r="J8" s="214">
        <f t="shared" ref="J8:J11" si="0">SUM(G8:I8)</f>
        <v>99.999994993209839</v>
      </c>
    </row>
    <row r="9" spans="1:20" x14ac:dyDescent="0.25">
      <c r="A9" s="210">
        <v>2005</v>
      </c>
      <c r="B9" s="211" t="s">
        <v>106</v>
      </c>
      <c r="C9" s="212">
        <v>74.36077880859375</v>
      </c>
      <c r="D9" s="212">
        <v>5.9975285530090332</v>
      </c>
      <c r="E9" s="212">
        <v>19.641687393188477</v>
      </c>
      <c r="F9" s="213">
        <v>99.99999475479126</v>
      </c>
      <c r="G9" s="212">
        <v>80.840263366699219</v>
      </c>
      <c r="H9" s="212">
        <v>1.8976508378982544</v>
      </c>
      <c r="I9" s="212">
        <v>17.262081146240234</v>
      </c>
      <c r="J9" s="214">
        <f t="shared" si="0"/>
        <v>99.999995350837708</v>
      </c>
    </row>
    <row r="10" spans="1:20" x14ac:dyDescent="0.25">
      <c r="A10" s="210">
        <v>2010</v>
      </c>
      <c r="B10" s="211" t="s">
        <v>106</v>
      </c>
      <c r="C10" s="212">
        <v>69.3582763671875</v>
      </c>
      <c r="D10" s="212">
        <v>7.8288455009460449</v>
      </c>
      <c r="E10" s="212">
        <v>22.812875747680664</v>
      </c>
      <c r="F10" s="213">
        <v>99.999997615814209</v>
      </c>
      <c r="G10" s="212">
        <v>77.639274597167969</v>
      </c>
      <c r="H10" s="212">
        <v>2.5613901615142822</v>
      </c>
      <c r="I10" s="212">
        <v>19.799327850341797</v>
      </c>
      <c r="J10" s="214">
        <f t="shared" si="0"/>
        <v>99.999992609024048</v>
      </c>
    </row>
    <row r="11" spans="1:20" x14ac:dyDescent="0.25">
      <c r="A11" s="210">
        <v>2012</v>
      </c>
      <c r="B11" s="211" t="s">
        <v>106</v>
      </c>
      <c r="C11" s="212">
        <v>68.598251342773438</v>
      </c>
      <c r="D11" s="212">
        <v>8.0959959030151367</v>
      </c>
      <c r="E11" s="212">
        <v>23.305744171142578</v>
      </c>
      <c r="F11" s="213">
        <v>99.999991416931152</v>
      </c>
      <c r="G11" s="212">
        <v>77.086418151855469</v>
      </c>
      <c r="H11" s="212">
        <v>2.6726057529449463</v>
      </c>
      <c r="I11" s="212">
        <v>20.240968704223633</v>
      </c>
      <c r="J11" s="214">
        <f t="shared" si="0"/>
        <v>99.999992609024048</v>
      </c>
    </row>
  </sheetData>
  <mergeCells count="3">
    <mergeCell ref="B4:J4"/>
    <mergeCell ref="C5:E5"/>
    <mergeCell ref="G5:I5"/>
  </mergeCells>
  <hyperlinks>
    <hyperlink ref="B3" r:id="rId1"/>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election activeCell="N23" sqref="N23"/>
    </sheetView>
  </sheetViews>
  <sheetFormatPr defaultRowHeight="12" x14ac:dyDescent="0.25"/>
  <cols>
    <col min="1" max="1" width="14.85546875" customWidth="1"/>
  </cols>
  <sheetData>
    <row r="1" spans="1:5" ht="14.4" x14ac:dyDescent="0.3">
      <c r="A1" s="216" t="s">
        <v>108</v>
      </c>
    </row>
    <row r="2" spans="1:5" s="217" customFormat="1" x14ac:dyDescent="0.25">
      <c r="A2" s="217" t="s">
        <v>99</v>
      </c>
      <c r="B2" s="217" t="s">
        <v>109</v>
      </c>
      <c r="E2" s="218" t="s">
        <v>110</v>
      </c>
    </row>
    <row r="4" spans="1:5" s="219" customFormat="1" x14ac:dyDescent="0.25">
      <c r="B4" s="219" t="s">
        <v>111</v>
      </c>
      <c r="C4" s="220" t="s">
        <v>12</v>
      </c>
      <c r="D4" s="220" t="s">
        <v>112</v>
      </c>
    </row>
    <row r="5" spans="1:5" x14ac:dyDescent="0.25">
      <c r="A5" s="221" t="s">
        <v>105</v>
      </c>
      <c r="B5">
        <v>78.5</v>
      </c>
      <c r="C5">
        <v>78.8</v>
      </c>
      <c r="D5">
        <v>69.900000000000006</v>
      </c>
    </row>
    <row r="6" spans="1:5" x14ac:dyDescent="0.25">
      <c r="A6" t="s">
        <v>104</v>
      </c>
      <c r="B6">
        <v>72.099999999999994</v>
      </c>
      <c r="C6">
        <v>70.5</v>
      </c>
      <c r="D6">
        <v>61.3</v>
      </c>
    </row>
    <row r="7" spans="1:5" x14ac:dyDescent="0.25">
      <c r="A7" t="s">
        <v>113</v>
      </c>
      <c r="B7">
        <v>75.3</v>
      </c>
      <c r="C7">
        <v>74.7</v>
      </c>
      <c r="D7">
        <v>65.599999999999994</v>
      </c>
    </row>
  </sheetData>
  <hyperlinks>
    <hyperlink ref="E2"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73"/>
  <sheetViews>
    <sheetView showGridLines="0" workbookViewId="0">
      <pane xSplit="3" topLeftCell="D1" activePane="topRight" state="frozen"/>
      <selection pane="topRight" activeCell="A3" sqref="A3"/>
    </sheetView>
  </sheetViews>
  <sheetFormatPr defaultColWidth="11.7109375" defaultRowHeight="12" x14ac:dyDescent="0.25"/>
  <cols>
    <col min="1" max="1" width="30.28515625" style="4" customWidth="1"/>
    <col min="2" max="2" width="6" style="11" customWidth="1"/>
    <col min="3" max="3" width="7" style="46" customWidth="1"/>
    <col min="4" max="5" width="7.85546875" style="4" customWidth="1"/>
    <col min="6" max="6" width="9.140625" style="4" bestFit="1" customWidth="1"/>
    <col min="7" max="7" width="9.140625" style="4" customWidth="1"/>
    <col min="8" max="8" width="10.42578125" style="4" customWidth="1"/>
    <col min="9" max="9" width="10.85546875" style="4" bestFit="1" customWidth="1"/>
    <col min="10" max="12" width="8.42578125" style="4" customWidth="1"/>
    <col min="13" max="15" width="10.140625" style="4" customWidth="1"/>
    <col min="16" max="16" width="7.7109375" style="4" customWidth="1"/>
    <col min="17" max="21" width="7.85546875" style="4" customWidth="1"/>
    <col min="22" max="27" width="9.7109375" style="5" customWidth="1"/>
    <col min="28" max="16384" width="11.7109375" style="4"/>
  </cols>
  <sheetData>
    <row r="1" spans="1:27" ht="14.4" x14ac:dyDescent="0.25">
      <c r="A1" s="1" t="s">
        <v>0</v>
      </c>
      <c r="B1" s="2"/>
      <c r="C1" s="3"/>
    </row>
    <row r="2" spans="1:27" s="6" customFormat="1" ht="14.4" x14ac:dyDescent="0.25">
      <c r="A2" s="117" t="s">
        <v>91</v>
      </c>
      <c r="B2" s="118"/>
      <c r="C2" s="119"/>
      <c r="D2" s="268"/>
      <c r="E2" s="269"/>
      <c r="F2" s="269"/>
      <c r="G2" s="269"/>
      <c r="H2" s="269"/>
      <c r="I2" s="269"/>
      <c r="J2" s="268"/>
      <c r="K2" s="269"/>
      <c r="L2" s="269"/>
      <c r="M2" s="269"/>
      <c r="N2" s="269"/>
      <c r="O2" s="269"/>
      <c r="P2" s="268"/>
      <c r="Q2" s="269"/>
      <c r="R2" s="269"/>
      <c r="S2" s="269"/>
      <c r="T2" s="269"/>
      <c r="U2" s="269"/>
      <c r="V2" s="268"/>
      <c r="W2" s="269"/>
      <c r="X2" s="269"/>
      <c r="Y2" s="269"/>
      <c r="Z2" s="269"/>
      <c r="AA2" s="269"/>
    </row>
    <row r="3" spans="1:27" s="6" customFormat="1" ht="14.4" x14ac:dyDescent="0.25">
      <c r="A3" s="457" t="s">
        <v>199</v>
      </c>
      <c r="B3" s="118"/>
      <c r="C3" s="119"/>
      <c r="D3" s="232"/>
      <c r="E3" s="233"/>
      <c r="F3" s="233"/>
      <c r="G3" s="233"/>
      <c r="H3" s="233"/>
      <c r="I3" s="233"/>
      <c r="J3" s="232"/>
      <c r="K3" s="233"/>
      <c r="L3" s="233"/>
      <c r="M3" s="233"/>
      <c r="N3" s="233"/>
      <c r="O3" s="233"/>
      <c r="P3" s="232"/>
      <c r="Q3" s="233"/>
      <c r="R3" s="233"/>
      <c r="S3" s="233"/>
      <c r="T3" s="233"/>
      <c r="U3" s="233"/>
      <c r="V3" s="232"/>
      <c r="W3" s="233"/>
      <c r="X3" s="233"/>
      <c r="Y3" s="233"/>
      <c r="Z3" s="233"/>
      <c r="AA3" s="233"/>
    </row>
    <row r="4" spans="1:27" s="6" customFormat="1" ht="14.4" x14ac:dyDescent="0.25">
      <c r="A4" s="117"/>
      <c r="B4" s="118"/>
      <c r="C4" s="119"/>
      <c r="D4" s="232"/>
      <c r="E4" s="233"/>
      <c r="F4" s="233"/>
      <c r="G4" s="233"/>
      <c r="H4" s="233"/>
      <c r="I4" s="233"/>
      <c r="J4" s="232"/>
      <c r="K4" s="233"/>
      <c r="L4" s="233"/>
      <c r="M4" s="233"/>
      <c r="N4" s="233"/>
      <c r="O4" s="233"/>
      <c r="P4" s="232"/>
      <c r="Q4" s="233"/>
      <c r="R4" s="233"/>
      <c r="S4" s="233"/>
      <c r="T4" s="233"/>
      <c r="U4" s="233"/>
      <c r="V4" s="232"/>
      <c r="W4" s="233"/>
      <c r="X4" s="233"/>
      <c r="Y4" s="233"/>
      <c r="Z4" s="233"/>
      <c r="AA4" s="233"/>
    </row>
    <row r="5" spans="1:27" s="6" customFormat="1" x14ac:dyDescent="0.25">
      <c r="A5" s="120" t="s">
        <v>1</v>
      </c>
      <c r="B5" s="121"/>
      <c r="C5" s="122"/>
      <c r="D5" s="270"/>
      <c r="E5" s="270"/>
      <c r="F5" s="270"/>
      <c r="G5" s="270"/>
      <c r="H5" s="270"/>
      <c r="I5" s="270"/>
      <c r="J5" s="8"/>
      <c r="K5" s="8"/>
      <c r="L5" s="8"/>
      <c r="M5" s="8"/>
      <c r="N5" s="8"/>
      <c r="O5" s="8"/>
      <c r="P5" s="8"/>
      <c r="Q5" s="8"/>
      <c r="R5" s="8"/>
      <c r="S5" s="8"/>
      <c r="T5" s="8"/>
      <c r="U5" s="8"/>
      <c r="V5" s="271"/>
      <c r="W5" s="270"/>
      <c r="X5" s="270"/>
      <c r="Y5" s="270"/>
      <c r="Z5" s="270"/>
      <c r="AA5" s="270"/>
    </row>
    <row r="6" spans="1:27" s="9" customFormat="1" ht="25.5" customHeight="1" x14ac:dyDescent="0.25">
      <c r="A6" s="259" t="s">
        <v>2</v>
      </c>
      <c r="B6" s="261" t="s">
        <v>41</v>
      </c>
      <c r="C6" s="263" t="s">
        <v>90</v>
      </c>
      <c r="D6" s="255" t="s">
        <v>3</v>
      </c>
      <c r="E6" s="256"/>
      <c r="F6" s="256"/>
      <c r="G6" s="256"/>
      <c r="H6" s="256"/>
      <c r="I6" s="257"/>
      <c r="J6" s="265" t="s">
        <v>4</v>
      </c>
      <c r="K6" s="266"/>
      <c r="L6" s="266"/>
      <c r="M6" s="266"/>
      <c r="N6" s="266"/>
      <c r="O6" s="267"/>
      <c r="P6" s="246" t="s">
        <v>5</v>
      </c>
      <c r="Q6" s="247"/>
      <c r="R6" s="247"/>
      <c r="S6" s="247"/>
      <c r="T6" s="247"/>
      <c r="U6" s="248"/>
      <c r="V6" s="258" t="s">
        <v>6</v>
      </c>
      <c r="W6" s="258"/>
      <c r="X6" s="258"/>
      <c r="Y6" s="258"/>
      <c r="Z6" s="258"/>
      <c r="AA6" s="258"/>
    </row>
    <row r="7" spans="1:27" s="55" customFormat="1" ht="25.2" customHeight="1" x14ac:dyDescent="0.25">
      <c r="A7" s="260"/>
      <c r="B7" s="262"/>
      <c r="C7" s="264"/>
      <c r="D7" s="74" t="s">
        <v>62</v>
      </c>
      <c r="E7" s="74" t="s">
        <v>7</v>
      </c>
      <c r="F7" s="74" t="s">
        <v>8</v>
      </c>
      <c r="G7" s="174">
        <v>2000</v>
      </c>
      <c r="H7" s="174">
        <v>2005</v>
      </c>
      <c r="I7" s="74" t="s">
        <v>9</v>
      </c>
      <c r="J7" s="65" t="s">
        <v>63</v>
      </c>
      <c r="K7" s="65" t="s">
        <v>7</v>
      </c>
      <c r="L7" s="65" t="s">
        <v>8</v>
      </c>
      <c r="M7" s="175">
        <v>2000</v>
      </c>
      <c r="N7" s="175">
        <v>2005</v>
      </c>
      <c r="O7" s="65" t="s">
        <v>9</v>
      </c>
      <c r="P7" s="176" t="s">
        <v>63</v>
      </c>
      <c r="Q7" s="176" t="s">
        <v>7</v>
      </c>
      <c r="R7" s="176" t="s">
        <v>8</v>
      </c>
      <c r="S7" s="177">
        <v>2000</v>
      </c>
      <c r="T7" s="177">
        <v>2005</v>
      </c>
      <c r="U7" s="176" t="s">
        <v>9</v>
      </c>
      <c r="V7" s="178" t="s">
        <v>63</v>
      </c>
      <c r="W7" s="178" t="s">
        <v>7</v>
      </c>
      <c r="X7" s="178" t="s">
        <v>8</v>
      </c>
      <c r="Y7" s="179">
        <v>2000</v>
      </c>
      <c r="Z7" s="179">
        <v>2005</v>
      </c>
      <c r="AA7" s="178" t="s">
        <v>9</v>
      </c>
    </row>
    <row r="8" spans="1:27" s="11" customFormat="1" x14ac:dyDescent="0.25">
      <c r="A8" s="12"/>
      <c r="B8" s="13"/>
      <c r="C8" s="14"/>
      <c r="D8" s="15"/>
      <c r="E8" s="15"/>
      <c r="F8" s="15"/>
      <c r="G8" s="13"/>
      <c r="H8" s="13"/>
      <c r="I8" s="15"/>
      <c r="J8" s="13"/>
      <c r="K8" s="13"/>
      <c r="L8" s="13"/>
      <c r="M8" s="13"/>
      <c r="N8" s="13"/>
      <c r="O8" s="13"/>
      <c r="P8" s="13"/>
      <c r="Q8" s="13"/>
      <c r="R8" s="13"/>
      <c r="S8" s="13"/>
      <c r="T8" s="13"/>
      <c r="U8" s="13"/>
      <c r="V8" s="16"/>
      <c r="W8" s="16"/>
      <c r="X8" s="16"/>
      <c r="Y8" s="16"/>
      <c r="Z8" s="16"/>
      <c r="AA8" s="16"/>
    </row>
    <row r="9" spans="1:27" s="10" customFormat="1" x14ac:dyDescent="0.25">
      <c r="A9" s="77" t="s">
        <v>14</v>
      </c>
      <c r="B9" s="66">
        <v>7</v>
      </c>
      <c r="C9" s="17" t="s">
        <v>15</v>
      </c>
      <c r="D9" s="187">
        <v>2696.293314013215</v>
      </c>
      <c r="E9" s="187">
        <v>8524.6055748851741</v>
      </c>
      <c r="F9" s="187">
        <v>295227.54074683296</v>
      </c>
      <c r="G9" s="187">
        <v>2552597</v>
      </c>
      <c r="H9" s="187">
        <v>4636135</v>
      </c>
      <c r="I9" s="187">
        <v>8241811</v>
      </c>
      <c r="J9" s="187">
        <v>943709.16477454954</v>
      </c>
      <c r="K9" s="187">
        <v>1590752.2693248913</v>
      </c>
      <c r="L9" s="187">
        <v>2592560.0171949905</v>
      </c>
      <c r="M9" s="187">
        <v>3695941.4902135502</v>
      </c>
      <c r="N9" s="187">
        <v>4636135</v>
      </c>
      <c r="O9" s="187">
        <v>5618156.3147646915</v>
      </c>
      <c r="P9" s="187">
        <v>4119.3327232889842</v>
      </c>
      <c r="Q9" s="187">
        <v>6042.4072389298526</v>
      </c>
      <c r="R9" s="187">
        <v>9229.5612623089455</v>
      </c>
      <c r="S9" s="187">
        <v>11284.537585368389</v>
      </c>
      <c r="T9" s="187">
        <v>12250.085513506301</v>
      </c>
      <c r="U9" s="187">
        <v>13041.611603894391</v>
      </c>
      <c r="V9" s="19">
        <f t="shared" ref="V9:V17" si="0">(J9*1000000)/(P9*1000)</f>
        <v>229092.72646009212</v>
      </c>
      <c r="W9" s="19">
        <f t="shared" ref="W9:Z9" si="1">(K9*1000000)/(Q9*1000)</f>
        <v>263264.65701881808</v>
      </c>
      <c r="X9" s="19">
        <f t="shared" si="1"/>
        <v>280897.42767972196</v>
      </c>
      <c r="Y9" s="19">
        <f t="shared" si="1"/>
        <v>327522.63548714074</v>
      </c>
      <c r="Z9" s="19">
        <f t="shared" si="1"/>
        <v>378457.35810484271</v>
      </c>
      <c r="AA9" s="19">
        <f t="shared" ref="AA9:AA17" si="2">(O9*1000000)/(U9*1000)</f>
        <v>430786.96754678991</v>
      </c>
    </row>
    <row r="10" spans="1:27" s="10" customFormat="1" x14ac:dyDescent="0.25">
      <c r="A10" s="77" t="s">
        <v>17</v>
      </c>
      <c r="B10" s="128">
        <f>+B9+1</f>
        <v>8</v>
      </c>
      <c r="C10" s="20" t="s">
        <v>18</v>
      </c>
      <c r="D10" s="21">
        <f t="shared" ref="D10:U10" si="3">+D11+D12+D15</f>
        <v>2315.1116868324684</v>
      </c>
      <c r="E10" s="21">
        <f t="shared" si="3"/>
        <v>14548.283905688229</v>
      </c>
      <c r="F10" s="21">
        <f t="shared" si="3"/>
        <v>191455.57214136835</v>
      </c>
      <c r="G10" s="21">
        <f t="shared" si="3"/>
        <v>1462277</v>
      </c>
      <c r="H10" s="21">
        <f t="shared" si="3"/>
        <v>3316757</v>
      </c>
      <c r="I10" s="21">
        <f t="shared" si="3"/>
        <v>7225730</v>
      </c>
      <c r="J10" s="21">
        <f t="shared" si="3"/>
        <v>521704.9232903872</v>
      </c>
      <c r="K10" s="21">
        <f t="shared" si="3"/>
        <v>1154280.756454383</v>
      </c>
      <c r="L10" s="21">
        <f t="shared" si="3"/>
        <v>1551831.0674279511</v>
      </c>
      <c r="M10" s="21">
        <f t="shared" si="3"/>
        <v>2062253.3404572527</v>
      </c>
      <c r="N10" s="21">
        <f t="shared" si="3"/>
        <v>3316757</v>
      </c>
      <c r="O10" s="21">
        <f t="shared" si="3"/>
        <v>4975166.512107078</v>
      </c>
      <c r="P10" s="21">
        <f t="shared" si="3"/>
        <v>65.653331304904412</v>
      </c>
      <c r="Q10" s="21">
        <f t="shared" si="3"/>
        <v>187.98165218322461</v>
      </c>
      <c r="R10" s="21">
        <f t="shared" si="3"/>
        <v>285.60175125138323</v>
      </c>
      <c r="S10" s="21">
        <f t="shared" si="3"/>
        <v>437.94640205682106</v>
      </c>
      <c r="T10" s="21">
        <f t="shared" si="3"/>
        <v>700.56417049936249</v>
      </c>
      <c r="U10" s="21">
        <f t="shared" si="3"/>
        <v>1060.1716833288838</v>
      </c>
      <c r="V10" s="19">
        <f t="shared" si="0"/>
        <v>7946358.7440446457</v>
      </c>
      <c r="W10" s="19">
        <f t="shared" ref="W10:Z10" si="4">(K10*1000000)/(Q10*1000)</f>
        <v>6140390.5277378475</v>
      </c>
      <c r="X10" s="19">
        <f t="shared" si="4"/>
        <v>5433548.8512535347</v>
      </c>
      <c r="Y10" s="19">
        <f t="shared" si="4"/>
        <v>4708917.1888885321</v>
      </c>
      <c r="Z10" s="19">
        <f t="shared" si="4"/>
        <v>4734408.5519472314</v>
      </c>
      <c r="AA10" s="19">
        <f t="shared" si="2"/>
        <v>4692793.2431521984</v>
      </c>
    </row>
    <row r="11" spans="1:27" s="10" customFormat="1" x14ac:dyDescent="0.25">
      <c r="A11" s="78" t="s">
        <v>19</v>
      </c>
      <c r="B11" s="129">
        <f t="shared" ref="B11:B28" si="5">+B10+1</f>
        <v>9</v>
      </c>
      <c r="C11" s="23" t="s">
        <v>15</v>
      </c>
      <c r="D11" s="187">
        <v>333.69200408404106</v>
      </c>
      <c r="E11" s="187">
        <v>290.20860286298637</v>
      </c>
      <c r="F11" s="187">
        <v>6917.5961524023733</v>
      </c>
      <c r="G11" s="187">
        <v>119175</v>
      </c>
      <c r="H11" s="187">
        <v>457431</v>
      </c>
      <c r="I11" s="187">
        <v>1072847</v>
      </c>
      <c r="J11" s="187">
        <v>95373.178714552283</v>
      </c>
      <c r="K11" s="187">
        <v>43093.180943364467</v>
      </c>
      <c r="L11" s="187">
        <v>44549.665358810409</v>
      </c>
      <c r="M11" s="187">
        <v>217706.14372881351</v>
      </c>
      <c r="N11" s="187">
        <v>457431</v>
      </c>
      <c r="O11" s="187">
        <v>623859.9039355932</v>
      </c>
      <c r="P11" s="187">
        <v>5.483351278719157</v>
      </c>
      <c r="Q11" s="187">
        <v>17.763103855704564</v>
      </c>
      <c r="R11" s="187">
        <v>47.157269289126369</v>
      </c>
      <c r="S11" s="187">
        <v>68.033613001122205</v>
      </c>
      <c r="T11" s="187">
        <v>77.114966642940828</v>
      </c>
      <c r="U11" s="187">
        <v>53.956243825085572</v>
      </c>
      <c r="V11" s="24">
        <f t="shared" si="0"/>
        <v>17393227.948881343</v>
      </c>
      <c r="W11" s="24">
        <f t="shared" ref="W11:Z11" si="6">(K11*1000000)/(Q11*1000)</f>
        <v>2425993.8630897114</v>
      </c>
      <c r="X11" s="24">
        <f t="shared" si="6"/>
        <v>944704.09398965724</v>
      </c>
      <c r="Y11" s="24">
        <f t="shared" si="6"/>
        <v>3199979.1592021203</v>
      </c>
      <c r="Z11" s="24">
        <f t="shared" si="6"/>
        <v>5931805.7170147747</v>
      </c>
      <c r="AA11" s="24">
        <f t="shared" si="2"/>
        <v>11562330.134729387</v>
      </c>
    </row>
    <row r="12" spans="1:27" s="10" customFormat="1" x14ac:dyDescent="0.25">
      <c r="A12" s="78" t="s">
        <v>20</v>
      </c>
      <c r="B12" s="129">
        <f t="shared" si="5"/>
        <v>10</v>
      </c>
      <c r="C12" s="23" t="s">
        <v>15</v>
      </c>
      <c r="D12" s="187">
        <v>1502.569549446114</v>
      </c>
      <c r="E12" s="187">
        <v>11103.771740307742</v>
      </c>
      <c r="F12" s="187">
        <v>95722.471236350175</v>
      </c>
      <c r="G12" s="187">
        <v>715649</v>
      </c>
      <c r="H12" s="187">
        <v>1269145</v>
      </c>
      <c r="I12" s="187">
        <v>2899094</v>
      </c>
      <c r="J12" s="187">
        <v>200056.37745125525</v>
      </c>
      <c r="K12" s="187">
        <v>571367.57578747184</v>
      </c>
      <c r="L12" s="187">
        <v>559428.7305484144</v>
      </c>
      <c r="M12" s="187">
        <v>860741.01205415477</v>
      </c>
      <c r="N12" s="187">
        <v>1269145</v>
      </c>
      <c r="O12" s="187">
        <v>1917420.9479738562</v>
      </c>
      <c r="P12" s="187">
        <v>49.354516750360986</v>
      </c>
      <c r="Q12" s="187">
        <v>111.73092876772014</v>
      </c>
      <c r="R12" s="187">
        <v>147.47273580821553</v>
      </c>
      <c r="S12" s="187">
        <v>226.66394774164561</v>
      </c>
      <c r="T12" s="187">
        <v>331.6489249112667</v>
      </c>
      <c r="U12" s="187">
        <v>472.85015774342827</v>
      </c>
      <c r="V12" s="24">
        <f t="shared" si="0"/>
        <v>4053456.3120768885</v>
      </c>
      <c r="W12" s="24">
        <f t="shared" ref="W12:Z12" si="7">(K12*1000000)/(Q12*1000)</f>
        <v>5113781.6725331284</v>
      </c>
      <c r="X12" s="24">
        <f t="shared" si="7"/>
        <v>3793438.3429079186</v>
      </c>
      <c r="Y12" s="24">
        <f t="shared" si="7"/>
        <v>3797432.3690648768</v>
      </c>
      <c r="Z12" s="24">
        <f t="shared" si="7"/>
        <v>3826772.5437058541</v>
      </c>
      <c r="AA12" s="24">
        <f t="shared" si="2"/>
        <v>4055028.6736168587</v>
      </c>
    </row>
    <row r="13" spans="1:27" s="26" customFormat="1" x14ac:dyDescent="0.25">
      <c r="A13" s="25" t="s">
        <v>21</v>
      </c>
      <c r="B13" s="129">
        <f t="shared" si="5"/>
        <v>11</v>
      </c>
      <c r="C13" s="23" t="s">
        <v>15</v>
      </c>
      <c r="D13" s="187">
        <v>98.528779938645059</v>
      </c>
      <c r="E13" s="187">
        <v>513.75720968007784</v>
      </c>
      <c r="F13" s="187">
        <v>22110.006043537804</v>
      </c>
      <c r="G13" s="187">
        <v>207453</v>
      </c>
      <c r="H13" s="187">
        <v>340530</v>
      </c>
      <c r="I13" s="187">
        <v>684821</v>
      </c>
      <c r="J13" s="187">
        <v>21577.469643462864</v>
      </c>
      <c r="K13" s="187">
        <v>70571.018363325624</v>
      </c>
      <c r="L13" s="187">
        <v>160553.06582412258</v>
      </c>
      <c r="M13" s="187">
        <v>249290.07252552229</v>
      </c>
      <c r="N13" s="187">
        <v>340530</v>
      </c>
      <c r="O13" s="187">
        <v>470448.2485648407</v>
      </c>
      <c r="P13" s="187">
        <v>4.2967289441512788</v>
      </c>
      <c r="Q13" s="187">
        <v>6.1861532680012132</v>
      </c>
      <c r="R13" s="187">
        <v>9.2372354248795503</v>
      </c>
      <c r="S13" s="187">
        <v>32.512272527183121</v>
      </c>
      <c r="T13" s="187">
        <v>66.388536596742213</v>
      </c>
      <c r="U13" s="187">
        <v>130.38459096518136</v>
      </c>
      <c r="V13" s="24">
        <f t="shared" si="0"/>
        <v>5021836.3606189741</v>
      </c>
      <c r="W13" s="24">
        <f t="shared" ref="W13:Z15" si="8">(K13*1000000)/(Q13*1000)</f>
        <v>11407900.080388337</v>
      </c>
      <c r="X13" s="24">
        <f t="shared" si="8"/>
        <v>17381073.27996527</v>
      </c>
      <c r="Y13" s="24">
        <f t="shared" si="8"/>
        <v>7667568.3718230976</v>
      </c>
      <c r="Z13" s="24">
        <f t="shared" si="8"/>
        <v>5129349.3945867503</v>
      </c>
      <c r="AA13" s="24">
        <f t="shared" si="2"/>
        <v>3608158.3343730541</v>
      </c>
    </row>
    <row r="14" spans="1:27" s="26" customFormat="1" x14ac:dyDescent="0.25">
      <c r="A14" s="27" t="s">
        <v>22</v>
      </c>
      <c r="B14" s="129">
        <f t="shared" si="5"/>
        <v>12</v>
      </c>
      <c r="C14" s="23" t="s">
        <v>15</v>
      </c>
      <c r="D14" s="187">
        <v>380.32135336366815</v>
      </c>
      <c r="E14" s="187">
        <v>2640.5463528374244</v>
      </c>
      <c r="F14" s="187">
        <v>66705.498709078005</v>
      </c>
      <c r="G14" s="187">
        <v>420000</v>
      </c>
      <c r="H14" s="187">
        <v>1249651</v>
      </c>
      <c r="I14" s="187">
        <v>2568968</v>
      </c>
      <c r="J14" s="187">
        <v>204697.89748111682</v>
      </c>
      <c r="K14" s="187">
        <v>469248.98136022111</v>
      </c>
      <c r="L14" s="187">
        <v>787299.60569660366</v>
      </c>
      <c r="M14" s="187">
        <v>734516.11214876221</v>
      </c>
      <c r="N14" s="187">
        <v>1249651</v>
      </c>
      <c r="O14" s="187">
        <v>1963437.4116327874</v>
      </c>
      <c r="P14" s="187">
        <v>6.5187343316729986</v>
      </c>
      <c r="Q14" s="187">
        <v>52.30146629179869</v>
      </c>
      <c r="R14" s="187">
        <v>81.734510729161812</v>
      </c>
      <c r="S14" s="187">
        <v>110.73656878687012</v>
      </c>
      <c r="T14" s="187">
        <v>225.41174234841267</v>
      </c>
      <c r="U14" s="187">
        <v>402.98069079518854</v>
      </c>
      <c r="V14" s="24">
        <f t="shared" si="0"/>
        <v>31401478.73284816</v>
      </c>
      <c r="W14" s="24">
        <f t="shared" si="8"/>
        <v>8972004.3170912657</v>
      </c>
      <c r="X14" s="24">
        <f t="shared" si="8"/>
        <v>9632401.2791295182</v>
      </c>
      <c r="Y14" s="24">
        <f t="shared" si="8"/>
        <v>6633004.0762094911</v>
      </c>
      <c r="Z14" s="24">
        <f t="shared" si="8"/>
        <v>5543859.3703270759</v>
      </c>
      <c r="AA14" s="24">
        <f t="shared" si="2"/>
        <v>4872286.5796830142</v>
      </c>
    </row>
    <row r="15" spans="1:27" s="10" customFormat="1" x14ac:dyDescent="0.25">
      <c r="A15" s="142" t="s">
        <v>61</v>
      </c>
      <c r="B15" s="130">
        <f t="shared" si="5"/>
        <v>13</v>
      </c>
      <c r="C15" s="28" t="s">
        <v>18</v>
      </c>
      <c r="D15" s="29">
        <f>+D14+D13</f>
        <v>478.85013330231322</v>
      </c>
      <c r="E15" s="29">
        <f t="shared" ref="E15:I15" si="9">+E14+E13</f>
        <v>3154.3035625175021</v>
      </c>
      <c r="F15" s="29">
        <f t="shared" si="9"/>
        <v>88815.504752615816</v>
      </c>
      <c r="G15" s="29">
        <f t="shared" si="9"/>
        <v>627453</v>
      </c>
      <c r="H15" s="29">
        <f t="shared" si="9"/>
        <v>1590181</v>
      </c>
      <c r="I15" s="29">
        <f t="shared" si="9"/>
        <v>3253789</v>
      </c>
      <c r="J15" s="29">
        <f>+J14+J13</f>
        <v>226275.36712457967</v>
      </c>
      <c r="K15" s="29">
        <f t="shared" ref="K15:O15" si="10">+K14+K13</f>
        <v>539819.99972354667</v>
      </c>
      <c r="L15" s="29">
        <f t="shared" si="10"/>
        <v>947852.67152072629</v>
      </c>
      <c r="M15" s="29">
        <f t="shared" si="10"/>
        <v>983806.18467428454</v>
      </c>
      <c r="N15" s="29">
        <f t="shared" si="10"/>
        <v>1590181</v>
      </c>
      <c r="O15" s="29">
        <f t="shared" si="10"/>
        <v>2433885.6601976282</v>
      </c>
      <c r="P15" s="29">
        <f>+P14+P13</f>
        <v>10.815463275824278</v>
      </c>
      <c r="Q15" s="29">
        <f t="shared" ref="Q15:U15" si="11">+Q14+Q13</f>
        <v>58.487619559799903</v>
      </c>
      <c r="R15" s="29">
        <f t="shared" si="11"/>
        <v>90.971746154041369</v>
      </c>
      <c r="S15" s="29">
        <f t="shared" si="11"/>
        <v>143.24884131405324</v>
      </c>
      <c r="T15" s="29">
        <f t="shared" si="11"/>
        <v>291.8002789451549</v>
      </c>
      <c r="U15" s="29">
        <f t="shared" si="11"/>
        <v>533.36528176036995</v>
      </c>
      <c r="V15" s="24">
        <f t="shared" si="0"/>
        <v>20921467.842285708</v>
      </c>
      <c r="W15" s="24">
        <f t="shared" si="8"/>
        <v>9229645.5863042045</v>
      </c>
      <c r="X15" s="24">
        <f t="shared" si="8"/>
        <v>10419198.395024085</v>
      </c>
      <c r="Y15" s="24">
        <f t="shared" si="8"/>
        <v>6867812.5117774997</v>
      </c>
      <c r="Z15" s="24">
        <f t="shared" si="8"/>
        <v>5449552.7069008769</v>
      </c>
      <c r="AA15" s="24">
        <f t="shared" si="2"/>
        <v>4563262.258399344</v>
      </c>
    </row>
    <row r="16" spans="1:27" s="10" customFormat="1" x14ac:dyDescent="0.25">
      <c r="A16" s="77" t="s">
        <v>23</v>
      </c>
      <c r="B16" s="128">
        <f t="shared" si="5"/>
        <v>14</v>
      </c>
      <c r="C16" s="20" t="s">
        <v>18</v>
      </c>
      <c r="D16" s="21">
        <f t="shared" ref="D16:U16" si="12">+D17+D24</f>
        <v>5251.384444579684</v>
      </c>
      <c r="E16" s="21">
        <f t="shared" si="12"/>
        <v>26720.222522808072</v>
      </c>
      <c r="F16" s="21">
        <f t="shared" si="12"/>
        <v>466310.86479375267</v>
      </c>
      <c r="G16" s="21">
        <f t="shared" si="12"/>
        <v>3042383.1907432163</v>
      </c>
      <c r="H16" s="21">
        <f t="shared" si="12"/>
        <v>5618671.6849339381</v>
      </c>
      <c r="I16" s="21">
        <f t="shared" si="12"/>
        <v>11953117.884313075</v>
      </c>
      <c r="J16" s="21">
        <f t="shared" si="12"/>
        <v>819684.08510889788</v>
      </c>
      <c r="K16" s="21">
        <f t="shared" si="12"/>
        <v>2111702.2431436898</v>
      </c>
      <c r="L16" s="21">
        <f t="shared" si="12"/>
        <v>2985455.6578307902</v>
      </c>
      <c r="M16" s="21">
        <f t="shared" si="12"/>
        <v>3878120.9873551866</v>
      </c>
      <c r="N16" s="21">
        <f t="shared" si="12"/>
        <v>5618671.6849339381</v>
      </c>
      <c r="O16" s="21">
        <f t="shared" si="12"/>
        <v>8214710.5998741267</v>
      </c>
      <c r="P16" s="21">
        <f t="shared" si="12"/>
        <v>415.61737129354407</v>
      </c>
      <c r="Q16" s="21">
        <f t="shared" si="12"/>
        <v>547.4623624962104</v>
      </c>
      <c r="R16" s="21">
        <f t="shared" si="12"/>
        <v>1207.7080602716665</v>
      </c>
      <c r="S16" s="21">
        <f t="shared" si="12"/>
        <v>1793.3066604316646</v>
      </c>
      <c r="T16" s="21">
        <f t="shared" si="12"/>
        <v>2613.4453938980205</v>
      </c>
      <c r="U16" s="21">
        <f t="shared" si="12"/>
        <v>3661.2126405387735</v>
      </c>
      <c r="V16" s="19">
        <f t="shared" si="0"/>
        <v>1972208.4343052343</v>
      </c>
      <c r="W16" s="19">
        <f t="shared" ref="W16:Z16" si="13">(K16*1000000)/(Q16*1000)</f>
        <v>3857255.5627663028</v>
      </c>
      <c r="X16" s="19">
        <f t="shared" si="13"/>
        <v>2472001.1036104457</v>
      </c>
      <c r="Y16" s="19">
        <f t="shared" si="13"/>
        <v>2162553.1611094829</v>
      </c>
      <c r="Z16" s="19">
        <f t="shared" si="13"/>
        <v>2149909.7314421199</v>
      </c>
      <c r="AA16" s="19">
        <f t="shared" si="2"/>
        <v>2243713.0553185442</v>
      </c>
    </row>
    <row r="17" spans="1:27" s="10" customFormat="1" x14ac:dyDescent="0.25">
      <c r="A17" s="78" t="s">
        <v>24</v>
      </c>
      <c r="B17" s="129">
        <f t="shared" si="5"/>
        <v>15</v>
      </c>
      <c r="C17" s="28" t="s">
        <v>18</v>
      </c>
      <c r="D17" s="29">
        <f t="shared" ref="D17:U17" si="14">+D20+D23</f>
        <v>3091.6099566656758</v>
      </c>
      <c r="E17" s="29">
        <f t="shared" si="14"/>
        <v>15387.695227695629</v>
      </c>
      <c r="F17" s="29">
        <f t="shared" si="14"/>
        <v>312785.91272315377</v>
      </c>
      <c r="G17" s="29">
        <f t="shared" si="14"/>
        <v>2160628.1907432163</v>
      </c>
      <c r="H17" s="29">
        <f t="shared" si="14"/>
        <v>3748194.6849339381</v>
      </c>
      <c r="I17" s="29">
        <f t="shared" si="14"/>
        <v>8183526.8843130749</v>
      </c>
      <c r="J17" s="29">
        <f t="shared" si="14"/>
        <v>580238.68379780778</v>
      </c>
      <c r="K17" s="29">
        <f t="shared" si="14"/>
        <v>1482826.6871730932</v>
      </c>
      <c r="L17" s="29">
        <f t="shared" si="14"/>
        <v>1956671.9048029643</v>
      </c>
      <c r="M17" s="29">
        <f t="shared" si="14"/>
        <v>2667143.049942405</v>
      </c>
      <c r="N17" s="29">
        <f t="shared" si="14"/>
        <v>3748194.6849339381</v>
      </c>
      <c r="O17" s="29">
        <f t="shared" si="14"/>
        <v>5676268.9202451678</v>
      </c>
      <c r="P17" s="29">
        <f t="shared" si="14"/>
        <v>86.478946957977271</v>
      </c>
      <c r="Q17" s="29">
        <f t="shared" si="14"/>
        <v>300.95557608660243</v>
      </c>
      <c r="R17" s="29">
        <f t="shared" si="14"/>
        <v>693.06621429580446</v>
      </c>
      <c r="S17" s="29">
        <f t="shared" si="14"/>
        <v>1043.739806649668</v>
      </c>
      <c r="T17" s="29">
        <f t="shared" si="14"/>
        <v>1486.7668316169188</v>
      </c>
      <c r="U17" s="29">
        <f t="shared" si="14"/>
        <v>2168.0695073364068</v>
      </c>
      <c r="V17" s="24">
        <f t="shared" si="0"/>
        <v>6709594.6956866067</v>
      </c>
      <c r="W17" s="24">
        <f t="shared" ref="W17:Z17" si="15">(K17*1000000)/(Q17*1000)</f>
        <v>4927061.6828391906</v>
      </c>
      <c r="X17" s="24">
        <f t="shared" si="15"/>
        <v>2823210.6318889842</v>
      </c>
      <c r="Y17" s="24">
        <f t="shared" si="15"/>
        <v>2555371.5906493478</v>
      </c>
      <c r="Z17" s="24">
        <f t="shared" si="15"/>
        <v>2521037.3309563445</v>
      </c>
      <c r="AA17" s="24">
        <f t="shared" si="2"/>
        <v>2618121.283029702</v>
      </c>
    </row>
    <row r="18" spans="1:27" s="26" customFormat="1" x14ac:dyDescent="0.25">
      <c r="A18" s="27" t="s">
        <v>25</v>
      </c>
      <c r="B18" s="129">
        <f t="shared" si="5"/>
        <v>16</v>
      </c>
      <c r="C18" s="23" t="s">
        <v>15</v>
      </c>
      <c r="D18" s="187">
        <v>1881.1483711274382</v>
      </c>
      <c r="E18" s="187">
        <v>8448.5205572194518</v>
      </c>
      <c r="F18" s="187">
        <v>179787.29982231345</v>
      </c>
      <c r="G18" s="187">
        <v>1271788</v>
      </c>
      <c r="H18" s="187">
        <v>2147243</v>
      </c>
      <c r="I18" s="187">
        <v>4663587</v>
      </c>
      <c r="J18" s="187">
        <v>389519.43913332489</v>
      </c>
      <c r="K18" s="187">
        <v>832900.7418629044</v>
      </c>
      <c r="L18" s="187">
        <v>1067001.8036155161</v>
      </c>
      <c r="M18" s="187">
        <v>1542802.794923286</v>
      </c>
      <c r="N18" s="187">
        <v>2147243</v>
      </c>
      <c r="O18" s="187">
        <v>3201942.8596706926</v>
      </c>
      <c r="P18" s="187">
        <v>53.664198703264525</v>
      </c>
      <c r="Q18" s="187">
        <v>225.83215084667287</v>
      </c>
      <c r="R18" s="187">
        <v>580.15428515128747</v>
      </c>
      <c r="S18" s="187">
        <v>913.14285295903244</v>
      </c>
      <c r="T18" s="187">
        <v>1316.4985619093873</v>
      </c>
      <c r="U18" s="187">
        <v>1933.9488261379117</v>
      </c>
      <c r="V18" s="24">
        <f t="shared" ref="V18:AA20" si="16">(J18*1000000)/(P18*1000)</f>
        <v>7258459.9890733007</v>
      </c>
      <c r="W18" s="24">
        <f t="shared" si="16"/>
        <v>3688140.6776681519</v>
      </c>
      <c r="X18" s="24">
        <f t="shared" si="16"/>
        <v>1839169.0467946345</v>
      </c>
      <c r="Y18" s="24">
        <f t="shared" si="16"/>
        <v>1689552.5053104728</v>
      </c>
      <c r="Z18" s="24">
        <f t="shared" si="16"/>
        <v>1631025.708744976</v>
      </c>
      <c r="AA18" s="24">
        <f t="shared" si="16"/>
        <v>1655650.2511314943</v>
      </c>
    </row>
    <row r="19" spans="1:27" s="26" customFormat="1" x14ac:dyDescent="0.25">
      <c r="A19" s="27" t="s">
        <v>26</v>
      </c>
      <c r="B19" s="129">
        <f t="shared" si="5"/>
        <v>17</v>
      </c>
      <c r="C19" s="23" t="s">
        <v>15</v>
      </c>
      <c r="D19" s="187">
        <v>700.11851205120729</v>
      </c>
      <c r="E19" s="187">
        <v>3350.3678754088992</v>
      </c>
      <c r="F19" s="187">
        <v>80244.938702751955</v>
      </c>
      <c r="G19" s="187">
        <v>544457</v>
      </c>
      <c r="H19" s="187">
        <v>983507</v>
      </c>
      <c r="I19" s="187">
        <v>2338331</v>
      </c>
      <c r="J19" s="187">
        <v>133963.23117647291</v>
      </c>
      <c r="K19" s="187">
        <v>450573.00098322885</v>
      </c>
      <c r="L19" s="187">
        <v>495656.45126360876</v>
      </c>
      <c r="M19" s="187">
        <v>679940.36679460516</v>
      </c>
      <c r="N19" s="187">
        <v>983507</v>
      </c>
      <c r="O19" s="187">
        <v>1594301.2730687214</v>
      </c>
      <c r="P19" s="187">
        <v>27.68095176129788</v>
      </c>
      <c r="Q19" s="187">
        <v>59.6310566783174</v>
      </c>
      <c r="R19" s="187">
        <v>86.157490778041364</v>
      </c>
      <c r="S19" s="187">
        <v>103.34673652044442</v>
      </c>
      <c r="T19" s="187">
        <v>138.78615255528698</v>
      </c>
      <c r="U19" s="187">
        <v>198.63836613307961</v>
      </c>
      <c r="V19" s="24">
        <f t="shared" si="16"/>
        <v>4839545.7039079703</v>
      </c>
      <c r="W19" s="24">
        <f t="shared" si="16"/>
        <v>7556012.3546672417</v>
      </c>
      <c r="X19" s="24">
        <f t="shared" si="16"/>
        <v>5752911.8685746919</v>
      </c>
      <c r="Y19" s="24">
        <f t="shared" si="16"/>
        <v>6579214.6872494314</v>
      </c>
      <c r="Z19" s="24">
        <f t="shared" si="16"/>
        <v>7086492.2896987814</v>
      </c>
      <c r="AA19" s="24">
        <f t="shared" si="16"/>
        <v>8026149.7519598231</v>
      </c>
    </row>
    <row r="20" spans="1:27" s="10" customFormat="1" x14ac:dyDescent="0.25">
      <c r="A20" s="78" t="s">
        <v>27</v>
      </c>
      <c r="B20" s="129">
        <f t="shared" si="5"/>
        <v>18</v>
      </c>
      <c r="C20" s="28" t="s">
        <v>18</v>
      </c>
      <c r="D20" s="29">
        <f>+D19+D18</f>
        <v>2581.2668831786455</v>
      </c>
      <c r="E20" s="29">
        <f t="shared" ref="E20:I20" si="17">+E19+E18</f>
        <v>11798.888432628351</v>
      </c>
      <c r="F20" s="29">
        <f t="shared" si="17"/>
        <v>260032.23852506542</v>
      </c>
      <c r="G20" s="29">
        <f t="shared" si="17"/>
        <v>1816245</v>
      </c>
      <c r="H20" s="29">
        <f t="shared" si="17"/>
        <v>3130750</v>
      </c>
      <c r="I20" s="29">
        <f t="shared" si="17"/>
        <v>7001918</v>
      </c>
      <c r="J20" s="29">
        <f>+J19+J18</f>
        <v>523482.6703097978</v>
      </c>
      <c r="K20" s="29">
        <f t="shared" ref="K20:O20" si="18">+K19+K18</f>
        <v>1283473.7428461332</v>
      </c>
      <c r="L20" s="29">
        <f t="shared" si="18"/>
        <v>1562658.2548791249</v>
      </c>
      <c r="M20" s="29">
        <f t="shared" si="18"/>
        <v>2222743.1617178912</v>
      </c>
      <c r="N20" s="29">
        <f t="shared" si="18"/>
        <v>3130750</v>
      </c>
      <c r="O20" s="29">
        <f t="shared" si="18"/>
        <v>4796244.1327394135</v>
      </c>
      <c r="P20" s="29">
        <f>+P19+P18</f>
        <v>81.345150464562408</v>
      </c>
      <c r="Q20" s="29">
        <f t="shared" ref="Q20:U20" si="19">+Q19+Q18</f>
        <v>285.46320752499025</v>
      </c>
      <c r="R20" s="29">
        <f t="shared" si="19"/>
        <v>666.31177592932886</v>
      </c>
      <c r="S20" s="29">
        <f t="shared" si="19"/>
        <v>1016.4895894794769</v>
      </c>
      <c r="T20" s="29">
        <f t="shared" si="19"/>
        <v>1455.2847144646742</v>
      </c>
      <c r="U20" s="29">
        <f t="shared" si="19"/>
        <v>2132.5871922709912</v>
      </c>
      <c r="V20" s="24">
        <f t="shared" si="16"/>
        <v>6435327.3344530882</v>
      </c>
      <c r="W20" s="24">
        <f t="shared" si="16"/>
        <v>4496109.1622771537</v>
      </c>
      <c r="X20" s="24">
        <f t="shared" si="16"/>
        <v>2345235.8360313079</v>
      </c>
      <c r="Y20" s="24">
        <f t="shared" si="16"/>
        <v>2186685.6136284797</v>
      </c>
      <c r="Z20" s="24">
        <f t="shared" si="16"/>
        <v>2151297.2471174789</v>
      </c>
      <c r="AA20" s="24">
        <f t="shared" si="16"/>
        <v>2249026.0422280291</v>
      </c>
    </row>
    <row r="21" spans="1:27" s="26" customFormat="1" x14ac:dyDescent="0.25">
      <c r="A21" s="30" t="s">
        <v>28</v>
      </c>
      <c r="B21" s="129">
        <f t="shared" si="5"/>
        <v>19</v>
      </c>
      <c r="C21" s="23" t="s">
        <v>15</v>
      </c>
      <c r="D21" s="187">
        <v>2010.206304727539</v>
      </c>
      <c r="E21" s="187">
        <v>8785.6546170044639</v>
      </c>
      <c r="F21" s="187">
        <v>118478.4361493795</v>
      </c>
      <c r="G21" s="187">
        <v>995800</v>
      </c>
      <c r="H21" s="187">
        <v>1785370</v>
      </c>
      <c r="I21" s="187">
        <v>3416677</v>
      </c>
      <c r="J21" s="187">
        <v>223558.03786116914</v>
      </c>
      <c r="K21" s="187">
        <v>488030.20495472447</v>
      </c>
      <c r="L21" s="187">
        <v>884907.48320573289</v>
      </c>
      <c r="M21" s="187">
        <v>1285002.92868225</v>
      </c>
      <c r="N21" s="187">
        <v>1785370</v>
      </c>
      <c r="O21" s="187">
        <v>2544632.5690490832</v>
      </c>
      <c r="P21" s="187">
        <v>5.1337964934148612</v>
      </c>
      <c r="Q21" s="187">
        <v>15.492368561612201</v>
      </c>
      <c r="R21" s="187">
        <v>26.75443836647565</v>
      </c>
      <c r="S21" s="187">
        <v>27.250217170191156</v>
      </c>
      <c r="T21" s="187">
        <v>31.482117152244548</v>
      </c>
      <c r="U21" s="187">
        <v>35.482315065415825</v>
      </c>
      <c r="V21" s="31" t="s">
        <v>29</v>
      </c>
      <c r="W21" s="31" t="s">
        <v>29</v>
      </c>
      <c r="X21" s="31" t="s">
        <v>29</v>
      </c>
      <c r="Y21" s="31" t="s">
        <v>29</v>
      </c>
      <c r="Z21" s="31" t="s">
        <v>29</v>
      </c>
      <c r="AA21" s="31" t="s">
        <v>29</v>
      </c>
    </row>
    <row r="22" spans="1:27" s="26" customFormat="1" x14ac:dyDescent="0.25">
      <c r="A22" s="30" t="s">
        <v>30</v>
      </c>
      <c r="B22" s="129">
        <f t="shared" si="5"/>
        <v>20</v>
      </c>
      <c r="C22" s="23" t="s">
        <v>15</v>
      </c>
      <c r="D22" s="187">
        <v>1499.8632312405086</v>
      </c>
      <c r="E22" s="187">
        <v>5196.8478219371864</v>
      </c>
      <c r="F22" s="187">
        <v>65724.761951291148</v>
      </c>
      <c r="G22" s="187">
        <v>651416.80925678392</v>
      </c>
      <c r="H22" s="187">
        <v>1167925.3150660617</v>
      </c>
      <c r="I22" s="187">
        <v>2235068.1156869256</v>
      </c>
      <c r="J22" s="187">
        <v>166802.02437315913</v>
      </c>
      <c r="K22" s="187">
        <v>288677.26062776434</v>
      </c>
      <c r="L22" s="187">
        <v>490893.83328189346</v>
      </c>
      <c r="M22" s="187">
        <v>840603.04045773647</v>
      </c>
      <c r="N22" s="187">
        <v>1167925.3150660617</v>
      </c>
      <c r="O22" s="187">
        <v>1664607.7815433287</v>
      </c>
      <c r="P22" s="18"/>
      <c r="Q22" s="18"/>
      <c r="R22" s="18"/>
      <c r="S22" s="18"/>
      <c r="T22" s="18"/>
      <c r="U22" s="18"/>
      <c r="V22" s="31" t="s">
        <v>29</v>
      </c>
      <c r="W22" s="31" t="s">
        <v>29</v>
      </c>
      <c r="X22" s="31" t="s">
        <v>29</v>
      </c>
      <c r="Y22" s="31" t="s">
        <v>29</v>
      </c>
      <c r="Z22" s="31" t="s">
        <v>29</v>
      </c>
      <c r="AA22" s="31" t="s">
        <v>29</v>
      </c>
    </row>
    <row r="23" spans="1:27" s="10" customFormat="1" x14ac:dyDescent="0.25">
      <c r="A23" s="79" t="s">
        <v>31</v>
      </c>
      <c r="B23" s="129">
        <f t="shared" si="5"/>
        <v>21</v>
      </c>
      <c r="C23" s="28" t="s">
        <v>18</v>
      </c>
      <c r="D23" s="29">
        <f t="shared" ref="D23:U23" si="20">+D21-D22</f>
        <v>510.34307348703032</v>
      </c>
      <c r="E23" s="29">
        <f t="shared" si="20"/>
        <v>3588.8067950672776</v>
      </c>
      <c r="F23" s="29">
        <f t="shared" si="20"/>
        <v>52753.674198088353</v>
      </c>
      <c r="G23" s="29">
        <f t="shared" si="20"/>
        <v>344383.19074321608</v>
      </c>
      <c r="H23" s="29">
        <f t="shared" si="20"/>
        <v>617444.68493393832</v>
      </c>
      <c r="I23" s="29">
        <f t="shared" si="20"/>
        <v>1181608.8843130744</v>
      </c>
      <c r="J23" s="29">
        <f t="shared" si="20"/>
        <v>56756.013488010009</v>
      </c>
      <c r="K23" s="29">
        <f t="shared" si="20"/>
        <v>199352.94432696013</v>
      </c>
      <c r="L23" s="29">
        <f t="shared" si="20"/>
        <v>394013.64992383943</v>
      </c>
      <c r="M23" s="29">
        <f t="shared" si="20"/>
        <v>444399.8882245135</v>
      </c>
      <c r="N23" s="29">
        <f t="shared" si="20"/>
        <v>617444.68493393832</v>
      </c>
      <c r="O23" s="29">
        <f t="shared" si="20"/>
        <v>880024.7875057545</v>
      </c>
      <c r="P23" s="29">
        <f t="shared" si="20"/>
        <v>5.1337964934148612</v>
      </c>
      <c r="Q23" s="29">
        <f t="shared" si="20"/>
        <v>15.492368561612201</v>
      </c>
      <c r="R23" s="29">
        <f t="shared" si="20"/>
        <v>26.75443836647565</v>
      </c>
      <c r="S23" s="29">
        <f t="shared" si="20"/>
        <v>27.250217170191156</v>
      </c>
      <c r="T23" s="29">
        <f t="shared" si="20"/>
        <v>31.482117152244548</v>
      </c>
      <c r="U23" s="29">
        <f t="shared" si="20"/>
        <v>35.482315065415825</v>
      </c>
      <c r="V23" s="24">
        <f>(J23*1000000)/(P23*1000)</f>
        <v>11055368.782305872</v>
      </c>
      <c r="W23" s="24">
        <f t="shared" ref="W23:AA23" si="21">(K23*1000000)/(Q23*1000)</f>
        <v>12867815.759362146</v>
      </c>
      <c r="X23" s="24">
        <f t="shared" si="21"/>
        <v>14727038.726312933</v>
      </c>
      <c r="Y23" s="24">
        <f t="shared" si="21"/>
        <v>16308122.810508819</v>
      </c>
      <c r="Z23" s="24">
        <f t="shared" si="21"/>
        <v>19612552.800945189</v>
      </c>
      <c r="AA23" s="24">
        <f t="shared" si="21"/>
        <v>24801786.069576498</v>
      </c>
    </row>
    <row r="24" spans="1:27" s="10" customFormat="1" x14ac:dyDescent="0.25">
      <c r="A24" s="78" t="s">
        <v>32</v>
      </c>
      <c r="B24" s="129">
        <f t="shared" si="5"/>
        <v>22</v>
      </c>
      <c r="C24" s="28" t="s">
        <v>18</v>
      </c>
      <c r="D24" s="29">
        <f t="shared" ref="D24:U24" si="22">+D25+D27</f>
        <v>2159.7744879140082</v>
      </c>
      <c r="E24" s="29">
        <f t="shared" si="22"/>
        <v>11332.527295112443</v>
      </c>
      <c r="F24" s="29">
        <f t="shared" si="22"/>
        <v>153524.9520705989</v>
      </c>
      <c r="G24" s="29">
        <f t="shared" si="22"/>
        <v>881755</v>
      </c>
      <c r="H24" s="29">
        <f t="shared" si="22"/>
        <v>1870477</v>
      </c>
      <c r="I24" s="29">
        <f t="shared" si="22"/>
        <v>3769591</v>
      </c>
      <c r="J24" s="29">
        <f t="shared" si="22"/>
        <v>239445.40131109016</v>
      </c>
      <c r="K24" s="29">
        <f t="shared" si="22"/>
        <v>628875.55597059638</v>
      </c>
      <c r="L24" s="29">
        <f t="shared" si="22"/>
        <v>1028783.7530278258</v>
      </c>
      <c r="M24" s="29">
        <f t="shared" si="22"/>
        <v>1210977.9374127816</v>
      </c>
      <c r="N24" s="29">
        <f t="shared" si="22"/>
        <v>1870477</v>
      </c>
      <c r="O24" s="29">
        <f t="shared" si="22"/>
        <v>2538441.6796289589</v>
      </c>
      <c r="P24" s="29">
        <f t="shared" si="22"/>
        <v>329.13842433556681</v>
      </c>
      <c r="Q24" s="29">
        <f t="shared" si="22"/>
        <v>246.50678640960797</v>
      </c>
      <c r="R24" s="29">
        <f t="shared" si="22"/>
        <v>514.641845975862</v>
      </c>
      <c r="S24" s="29">
        <f t="shared" si="22"/>
        <v>749.56685378199643</v>
      </c>
      <c r="T24" s="29">
        <f t="shared" si="22"/>
        <v>1126.6785622811017</v>
      </c>
      <c r="U24" s="29">
        <f t="shared" si="22"/>
        <v>1493.1431332023669</v>
      </c>
      <c r="V24" s="24">
        <f>(J24*1000000)/(P24*1000)</f>
        <v>727491.48567038216</v>
      </c>
      <c r="W24" s="24">
        <f t="shared" ref="W24:Z24" si="23">(K24*1000000)/(Q24*1000)</f>
        <v>2551149.0581262354</v>
      </c>
      <c r="X24" s="24">
        <f t="shared" si="23"/>
        <v>1999028.5692315784</v>
      </c>
      <c r="Y24" s="24">
        <f t="shared" si="23"/>
        <v>1615570.2874302682</v>
      </c>
      <c r="Z24" s="24">
        <f t="shared" si="23"/>
        <v>1660169.1579300002</v>
      </c>
      <c r="AA24" s="24">
        <f>(O24*1000000)/(U24*1000)</f>
        <v>1700065.8698973649</v>
      </c>
    </row>
    <row r="25" spans="1:27" s="10" customFormat="1" x14ac:dyDescent="0.25">
      <c r="A25" s="78" t="s">
        <v>33</v>
      </c>
      <c r="B25" s="129">
        <f t="shared" si="5"/>
        <v>23</v>
      </c>
      <c r="C25" s="23" t="s">
        <v>15</v>
      </c>
      <c r="D25" s="187">
        <v>1702.204923204692</v>
      </c>
      <c r="E25" s="187">
        <v>9020.6084857775804</v>
      </c>
      <c r="F25" s="187">
        <v>138600.2980765423</v>
      </c>
      <c r="G25" s="187">
        <v>806602</v>
      </c>
      <c r="H25" s="187">
        <v>1762935</v>
      </c>
      <c r="I25" s="187">
        <v>3567169</v>
      </c>
      <c r="J25" s="187">
        <v>226865.28930247686</v>
      </c>
      <c r="K25" s="187">
        <v>595905.17908135569</v>
      </c>
      <c r="L25" s="187">
        <v>967620.45486425329</v>
      </c>
      <c r="M25" s="187">
        <v>1116203.4424982828</v>
      </c>
      <c r="N25" s="187">
        <v>1762935</v>
      </c>
      <c r="O25" s="187">
        <v>2411789.7543574166</v>
      </c>
      <c r="P25" s="187">
        <v>205.87453294278248</v>
      </c>
      <c r="Q25" s="187">
        <v>155.83590972472965</v>
      </c>
      <c r="R25" s="187">
        <v>357.35180047772781</v>
      </c>
      <c r="S25" s="187">
        <v>473.34702701559934</v>
      </c>
      <c r="T25" s="187">
        <v>795.39193858291605</v>
      </c>
      <c r="U25" s="187">
        <v>1100.9668457689331</v>
      </c>
      <c r="V25" s="24">
        <f>(J25*1000000)/(P25*1000)</f>
        <v>1101958.9750109026</v>
      </c>
      <c r="W25" s="24">
        <f t="shared" ref="W25:Z25" si="24">(K25*1000000)/(Q25*1000)</f>
        <v>3823927.2330361432</v>
      </c>
      <c r="X25" s="24">
        <f t="shared" si="24"/>
        <v>2707753.1261090175</v>
      </c>
      <c r="Y25" s="24">
        <f t="shared" si="24"/>
        <v>2358108.0661598784</v>
      </c>
      <c r="Z25" s="24">
        <f t="shared" si="24"/>
        <v>2216435.5891522802</v>
      </c>
      <c r="AA25" s="24">
        <f>(O25*1000000)/(U25*1000)</f>
        <v>2190610.7015175223</v>
      </c>
    </row>
    <row r="26" spans="1:27" s="32" customFormat="1" x14ac:dyDescent="0.25">
      <c r="A26" s="27" t="s">
        <v>34</v>
      </c>
      <c r="B26" s="129">
        <f t="shared" si="5"/>
        <v>24</v>
      </c>
      <c r="C26" s="23" t="s">
        <v>15</v>
      </c>
      <c r="D26" s="187">
        <v>457.56956470931635</v>
      </c>
      <c r="E26" s="187">
        <v>2311.9188093348612</v>
      </c>
      <c r="F26" s="187">
        <v>14924.653994056594</v>
      </c>
      <c r="G26" s="187">
        <v>75153</v>
      </c>
      <c r="H26" s="187">
        <v>107542</v>
      </c>
      <c r="I26" s="187">
        <v>202422</v>
      </c>
      <c r="J26" s="187">
        <v>12580.112008613298</v>
      </c>
      <c r="K26" s="187">
        <v>32970.376889240695</v>
      </c>
      <c r="L26" s="187">
        <v>61163.298163572588</v>
      </c>
      <c r="M26" s="187">
        <v>94774.494914498966</v>
      </c>
      <c r="N26" s="187">
        <v>107542</v>
      </c>
      <c r="O26" s="187">
        <v>126651.92527154235</v>
      </c>
      <c r="P26" s="187">
        <v>123.26389139278433</v>
      </c>
      <c r="Q26" s="187">
        <v>90.670876684878323</v>
      </c>
      <c r="R26" s="187">
        <v>157.29004549813422</v>
      </c>
      <c r="S26" s="187">
        <v>276.21982676639709</v>
      </c>
      <c r="T26" s="187">
        <v>331.28662369818556</v>
      </c>
      <c r="U26" s="187">
        <v>392.17628743343374</v>
      </c>
      <c r="V26" s="24">
        <f>(J26*1000000)/(P26*1000)</f>
        <v>102058.37140518604</v>
      </c>
      <c r="W26" s="24">
        <f t="shared" ref="W26:Z26" si="25">(K26*1000000)/(Q26*1000)</f>
        <v>363626.97808500781</v>
      </c>
      <c r="X26" s="24">
        <f t="shared" si="25"/>
        <v>388856.76439262083</v>
      </c>
      <c r="Y26" s="24">
        <f t="shared" si="25"/>
        <v>343112.57096924854</v>
      </c>
      <c r="Z26" s="24">
        <f t="shared" si="25"/>
        <v>324619.20375624573</v>
      </c>
      <c r="AA26" s="24">
        <f>(O26*1000000)/(U26*1000)</f>
        <v>322946.41295221011</v>
      </c>
    </row>
    <row r="27" spans="1:27" s="10" customFormat="1" x14ac:dyDescent="0.25">
      <c r="A27" s="78" t="s">
        <v>35</v>
      </c>
      <c r="B27" s="130">
        <f t="shared" si="5"/>
        <v>25</v>
      </c>
      <c r="C27" s="28" t="s">
        <v>18</v>
      </c>
      <c r="D27" s="29">
        <f>+D26</f>
        <v>457.56956470931635</v>
      </c>
      <c r="E27" s="29">
        <f t="shared" ref="E27:I27" si="26">+E26</f>
        <v>2311.9188093348612</v>
      </c>
      <c r="F27" s="29">
        <f t="shared" si="26"/>
        <v>14924.653994056594</v>
      </c>
      <c r="G27" s="29">
        <f t="shared" si="26"/>
        <v>75153</v>
      </c>
      <c r="H27" s="29">
        <f t="shared" si="26"/>
        <v>107542</v>
      </c>
      <c r="I27" s="29">
        <f t="shared" si="26"/>
        <v>202422</v>
      </c>
      <c r="J27" s="29">
        <f>+J26</f>
        <v>12580.112008613298</v>
      </c>
      <c r="K27" s="29">
        <f t="shared" ref="K27:O27" si="27">+K26</f>
        <v>32970.376889240695</v>
      </c>
      <c r="L27" s="29">
        <f t="shared" si="27"/>
        <v>61163.298163572588</v>
      </c>
      <c r="M27" s="29">
        <f t="shared" si="27"/>
        <v>94774.494914498966</v>
      </c>
      <c r="N27" s="29">
        <f t="shared" si="27"/>
        <v>107542</v>
      </c>
      <c r="O27" s="29">
        <f t="shared" si="27"/>
        <v>126651.92527154235</v>
      </c>
      <c r="P27" s="29">
        <f>+P26</f>
        <v>123.26389139278433</v>
      </c>
      <c r="Q27" s="29">
        <f t="shared" ref="Q27:U27" si="28">+Q26</f>
        <v>90.670876684878323</v>
      </c>
      <c r="R27" s="29">
        <f t="shared" si="28"/>
        <v>157.29004549813422</v>
      </c>
      <c r="S27" s="29">
        <f t="shared" si="28"/>
        <v>276.21982676639709</v>
      </c>
      <c r="T27" s="29">
        <f t="shared" si="28"/>
        <v>331.28662369818556</v>
      </c>
      <c r="U27" s="29">
        <f t="shared" si="28"/>
        <v>392.17628743343374</v>
      </c>
      <c r="V27" s="24">
        <f>+V26</f>
        <v>102058.37140518604</v>
      </c>
      <c r="W27" s="24">
        <f t="shared" ref="W27:AA27" si="29">+W26</f>
        <v>363626.97808500781</v>
      </c>
      <c r="X27" s="24">
        <f t="shared" si="29"/>
        <v>388856.76439262083</v>
      </c>
      <c r="Y27" s="24">
        <f t="shared" si="29"/>
        <v>343112.57096924854</v>
      </c>
      <c r="Z27" s="24">
        <f t="shared" si="29"/>
        <v>324619.20375624573</v>
      </c>
      <c r="AA27" s="24">
        <f t="shared" si="29"/>
        <v>322946.41295221011</v>
      </c>
    </row>
    <row r="28" spans="1:27" s="10" customFormat="1" x14ac:dyDescent="0.25">
      <c r="A28" s="80" t="s">
        <v>36</v>
      </c>
      <c r="B28" s="66">
        <f t="shared" si="5"/>
        <v>26</v>
      </c>
      <c r="C28" s="20" t="s">
        <v>18</v>
      </c>
      <c r="D28" s="21">
        <f t="shared" ref="D28:U28" si="30">+D29-D22</f>
        <v>10262.789445425369</v>
      </c>
      <c r="E28" s="21">
        <f t="shared" si="30"/>
        <v>49793.112003381466</v>
      </c>
      <c r="F28" s="21">
        <f t="shared" si="30"/>
        <v>952993.97768195393</v>
      </c>
      <c r="G28" s="21">
        <f t="shared" si="30"/>
        <v>7057257.1907432163</v>
      </c>
      <c r="H28" s="21">
        <f t="shared" si="30"/>
        <v>13571563.684933938</v>
      </c>
      <c r="I28" s="21">
        <f t="shared" si="30"/>
        <v>27420658.884313073</v>
      </c>
      <c r="J28" s="21">
        <f t="shared" si="30"/>
        <v>2285098.1731738346</v>
      </c>
      <c r="K28" s="21">
        <f t="shared" si="30"/>
        <v>4856735.2689229641</v>
      </c>
      <c r="L28" s="21">
        <f t="shared" si="30"/>
        <v>7129846.7424537316</v>
      </c>
      <c r="M28" s="21">
        <f t="shared" si="30"/>
        <v>9636315.8180259876</v>
      </c>
      <c r="N28" s="21">
        <f t="shared" si="30"/>
        <v>13571563.684933938</v>
      </c>
      <c r="O28" s="21">
        <f t="shared" si="30"/>
        <v>18808033.426745895</v>
      </c>
      <c r="P28" s="21">
        <f t="shared" si="30"/>
        <v>4600.6034258874324</v>
      </c>
      <c r="Q28" s="21">
        <f t="shared" si="30"/>
        <v>6777.8512536092876</v>
      </c>
      <c r="R28" s="21">
        <f t="shared" si="30"/>
        <v>10722.871073831997</v>
      </c>
      <c r="S28" s="21">
        <f t="shared" si="30"/>
        <v>13515.790647856873</v>
      </c>
      <c r="T28" s="21">
        <f t="shared" si="30"/>
        <v>15564.095077903687</v>
      </c>
      <c r="U28" s="21">
        <f t="shared" si="30"/>
        <v>17762.995927762047</v>
      </c>
      <c r="V28" s="19">
        <f>(J28*1000000)/(P28*1000)</f>
        <v>496695.31616562902</v>
      </c>
      <c r="W28" s="19">
        <f t="shared" ref="W28:AA28" si="31">(K28*1000000)/(Q28*1000)</f>
        <v>716559.73068702174</v>
      </c>
      <c r="X28" s="19">
        <f t="shared" si="31"/>
        <v>664919.56243448157</v>
      </c>
      <c r="Y28" s="19">
        <f t="shared" si="31"/>
        <v>712967.22989372199</v>
      </c>
      <c r="Z28" s="19">
        <f t="shared" si="31"/>
        <v>871978.97577749053</v>
      </c>
      <c r="AA28" s="19">
        <f t="shared" si="31"/>
        <v>1058832.2771245218</v>
      </c>
    </row>
    <row r="29" spans="1:27" s="9" customFormat="1" x14ac:dyDescent="0.25">
      <c r="A29" s="33" t="s">
        <v>37</v>
      </c>
      <c r="B29" s="22"/>
      <c r="C29" s="34" t="s">
        <v>15</v>
      </c>
      <c r="D29" s="188">
        <v>11762.652676665877</v>
      </c>
      <c r="E29" s="188">
        <v>54989.959825318656</v>
      </c>
      <c r="F29" s="188">
        <v>1018718.739633245</v>
      </c>
      <c r="G29" s="188">
        <v>7708674</v>
      </c>
      <c r="H29" s="188">
        <v>14739489</v>
      </c>
      <c r="I29" s="188">
        <v>29655727</v>
      </c>
      <c r="J29" s="188">
        <v>2451900.1975469938</v>
      </c>
      <c r="K29" s="188">
        <v>5145412.5295507284</v>
      </c>
      <c r="L29" s="188">
        <v>7620740.5757356249</v>
      </c>
      <c r="M29" s="188">
        <v>10476918.858483724</v>
      </c>
      <c r="N29" s="188">
        <v>14739489</v>
      </c>
      <c r="O29" s="188">
        <v>20472641.208289225</v>
      </c>
      <c r="P29" s="188">
        <v>4600.6034258874324</v>
      </c>
      <c r="Q29" s="188">
        <v>6777.8512536092876</v>
      </c>
      <c r="R29" s="188">
        <v>10722.871073831997</v>
      </c>
      <c r="S29" s="188">
        <v>13515.790647856873</v>
      </c>
      <c r="T29" s="188">
        <v>15564.095077903687</v>
      </c>
      <c r="U29" s="188">
        <v>17762.995927762047</v>
      </c>
      <c r="V29" s="36">
        <f>(J29*1000000)/(P29*1000)</f>
        <v>532951.86969392712</v>
      </c>
      <c r="W29" s="36">
        <f t="shared" ref="W29:Z29" si="32">(K29*1000000)/(Q29*1000)</f>
        <v>759150.99594591046</v>
      </c>
      <c r="X29" s="36">
        <f t="shared" si="32"/>
        <v>710699.63662374101</v>
      </c>
      <c r="Y29" s="36">
        <f t="shared" si="32"/>
        <v>775161.37468028883</v>
      </c>
      <c r="Z29" s="36">
        <f t="shared" si="32"/>
        <v>947018.69438754732</v>
      </c>
      <c r="AA29" s="36">
        <f>(O29*1000000)/(U29*1000)</f>
        <v>1152544.3844915957</v>
      </c>
    </row>
    <row r="30" spans="1:27" s="37" customFormat="1" x14ac:dyDescent="0.25">
      <c r="A30" s="37" t="s">
        <v>38</v>
      </c>
      <c r="B30" s="38"/>
      <c r="C30" s="39"/>
      <c r="D30" s="40">
        <f t="shared" ref="D30:U30" si="33">+D9+D10+D16</f>
        <v>10262.789445425367</v>
      </c>
      <c r="E30" s="40">
        <f t="shared" si="33"/>
        <v>49793.112003381473</v>
      </c>
      <c r="F30" s="40">
        <f t="shared" si="33"/>
        <v>952993.97768195393</v>
      </c>
      <c r="G30" s="40">
        <f t="shared" si="33"/>
        <v>7057257.1907432163</v>
      </c>
      <c r="H30" s="40">
        <f t="shared" si="33"/>
        <v>13571563.684933938</v>
      </c>
      <c r="I30" s="40">
        <f t="shared" si="33"/>
        <v>27420658.884313077</v>
      </c>
      <c r="J30" s="40">
        <f t="shared" si="33"/>
        <v>2285098.1731738346</v>
      </c>
      <c r="K30" s="40">
        <f t="shared" si="33"/>
        <v>4856735.2689229641</v>
      </c>
      <c r="L30" s="40">
        <f t="shared" si="33"/>
        <v>7129846.7424537316</v>
      </c>
      <c r="M30" s="40">
        <f t="shared" si="33"/>
        <v>9636315.8180259895</v>
      </c>
      <c r="N30" s="40">
        <f t="shared" si="33"/>
        <v>13571563.684933938</v>
      </c>
      <c r="O30" s="40">
        <f t="shared" si="33"/>
        <v>18808033.426745895</v>
      </c>
      <c r="P30" s="40">
        <f t="shared" si="33"/>
        <v>4600.6034258874324</v>
      </c>
      <c r="Q30" s="40">
        <f t="shared" si="33"/>
        <v>6777.8512536092876</v>
      </c>
      <c r="R30" s="40">
        <f t="shared" si="33"/>
        <v>10722.871073831995</v>
      </c>
      <c r="S30" s="40">
        <f t="shared" si="33"/>
        <v>13515.790647856875</v>
      </c>
      <c r="T30" s="40">
        <f t="shared" si="33"/>
        <v>15564.095077903685</v>
      </c>
      <c r="U30" s="40">
        <f t="shared" si="33"/>
        <v>17762.995927762051</v>
      </c>
      <c r="V30" s="41"/>
      <c r="W30" s="41"/>
      <c r="X30" s="41"/>
      <c r="Y30" s="41"/>
      <c r="Z30" s="41"/>
      <c r="AA30" s="41"/>
    </row>
    <row r="31" spans="1:27" s="37" customFormat="1" x14ac:dyDescent="0.25">
      <c r="A31" s="90" t="s">
        <v>74</v>
      </c>
      <c r="B31" s="38"/>
      <c r="C31" s="39"/>
      <c r="D31" s="44" t="b">
        <f t="shared" ref="D31:U31" si="34">EXACT(D30,D28)</f>
        <v>1</v>
      </c>
      <c r="E31" s="44" t="b">
        <f t="shared" si="34"/>
        <v>1</v>
      </c>
      <c r="F31" s="44" t="b">
        <f t="shared" si="34"/>
        <v>1</v>
      </c>
      <c r="G31" s="44" t="b">
        <f t="shared" si="34"/>
        <v>1</v>
      </c>
      <c r="H31" s="44" t="b">
        <f t="shared" si="34"/>
        <v>1</v>
      </c>
      <c r="I31" s="44" t="b">
        <f t="shared" si="34"/>
        <v>1</v>
      </c>
      <c r="J31" s="44" t="b">
        <f t="shared" si="34"/>
        <v>1</v>
      </c>
      <c r="K31" s="44" t="b">
        <f t="shared" si="34"/>
        <v>1</v>
      </c>
      <c r="L31" s="44" t="b">
        <f t="shared" si="34"/>
        <v>1</v>
      </c>
      <c r="M31" s="44" t="b">
        <f t="shared" si="34"/>
        <v>1</v>
      </c>
      <c r="N31" s="44" t="b">
        <f t="shared" si="34"/>
        <v>1</v>
      </c>
      <c r="O31" s="44" t="b">
        <f t="shared" si="34"/>
        <v>1</v>
      </c>
      <c r="P31" s="44" t="b">
        <f t="shared" si="34"/>
        <v>1</v>
      </c>
      <c r="Q31" s="44" t="b">
        <f t="shared" si="34"/>
        <v>1</v>
      </c>
      <c r="R31" s="44" t="b">
        <f t="shared" si="34"/>
        <v>1</v>
      </c>
      <c r="S31" s="44" t="b">
        <f t="shared" si="34"/>
        <v>1</v>
      </c>
      <c r="T31" s="44" t="b">
        <f t="shared" si="34"/>
        <v>1</v>
      </c>
      <c r="U31" s="44" t="b">
        <f t="shared" si="34"/>
        <v>0</v>
      </c>
      <c r="V31" s="41"/>
      <c r="W31" s="41"/>
      <c r="X31" s="41"/>
      <c r="Y31" s="41"/>
      <c r="Z31" s="41"/>
      <c r="AA31" s="41"/>
    </row>
    <row r="32" spans="1:27" s="37" customFormat="1" x14ac:dyDescent="0.25">
      <c r="A32" s="90" t="s">
        <v>74</v>
      </c>
      <c r="B32" s="38"/>
      <c r="C32" s="39"/>
      <c r="D32" s="44"/>
      <c r="E32" s="44"/>
      <c r="F32" s="44"/>
      <c r="G32" s="44"/>
      <c r="H32" s="44"/>
      <c r="I32" s="44"/>
      <c r="J32" s="44"/>
      <c r="K32" s="44"/>
      <c r="L32" s="44"/>
      <c r="M32" s="44"/>
      <c r="N32" s="44"/>
      <c r="O32" s="44"/>
      <c r="P32" s="44"/>
      <c r="Q32" s="44"/>
      <c r="R32" s="44"/>
      <c r="S32" s="44"/>
      <c r="T32" s="44"/>
      <c r="U32" s="44"/>
      <c r="V32" s="41"/>
      <c r="W32" s="41"/>
      <c r="X32" s="41"/>
      <c r="Y32" s="41"/>
      <c r="Z32" s="41"/>
      <c r="AA32" s="41"/>
    </row>
    <row r="33" spans="1:27" s="37" customFormat="1" ht="35.4" customHeight="1" x14ac:dyDescent="0.25">
      <c r="A33" s="7" t="s">
        <v>75</v>
      </c>
      <c r="B33" s="66" t="s">
        <v>41</v>
      </c>
      <c r="C33" s="168" t="s">
        <v>16</v>
      </c>
      <c r="D33" s="255" t="s">
        <v>76</v>
      </c>
      <c r="E33" s="256"/>
      <c r="F33" s="256"/>
      <c r="G33" s="256"/>
      <c r="H33" s="256"/>
      <c r="I33" s="257"/>
      <c r="J33" s="246" t="s">
        <v>77</v>
      </c>
      <c r="K33" s="247"/>
      <c r="L33" s="247"/>
      <c r="M33" s="247"/>
      <c r="N33" s="247"/>
      <c r="O33" s="248"/>
      <c r="P33" s="249" t="s">
        <v>78</v>
      </c>
      <c r="Q33" s="250"/>
      <c r="R33" s="250"/>
      <c r="S33" s="250"/>
      <c r="T33" s="250"/>
      <c r="U33" s="251"/>
      <c r="V33" s="41"/>
      <c r="W33" s="41"/>
      <c r="X33" s="41"/>
      <c r="Y33" s="41"/>
      <c r="Z33" s="41"/>
      <c r="AA33" s="41"/>
    </row>
    <row r="34" spans="1:27" s="37" customFormat="1" x14ac:dyDescent="0.25">
      <c r="A34" s="86" t="s">
        <v>72</v>
      </c>
      <c r="B34" s="66"/>
      <c r="C34" s="168" t="s">
        <v>16</v>
      </c>
      <c r="D34" s="74" t="s">
        <v>62</v>
      </c>
      <c r="E34" s="74" t="s">
        <v>7</v>
      </c>
      <c r="F34" s="74" t="s">
        <v>8</v>
      </c>
      <c r="G34" s="174">
        <v>2000</v>
      </c>
      <c r="H34" s="174">
        <v>2005</v>
      </c>
      <c r="I34" s="74" t="s">
        <v>9</v>
      </c>
      <c r="J34" s="176" t="s">
        <v>63</v>
      </c>
      <c r="K34" s="176" t="s">
        <v>7</v>
      </c>
      <c r="L34" s="176" t="s">
        <v>8</v>
      </c>
      <c r="M34" s="177">
        <v>2000</v>
      </c>
      <c r="N34" s="177">
        <v>2005</v>
      </c>
      <c r="O34" s="176" t="s">
        <v>9</v>
      </c>
      <c r="P34" s="180" t="s">
        <v>63</v>
      </c>
      <c r="Q34" s="180" t="s">
        <v>7</v>
      </c>
      <c r="R34" s="180" t="s">
        <v>8</v>
      </c>
      <c r="S34" s="181">
        <v>2000</v>
      </c>
      <c r="T34" s="181">
        <v>2005</v>
      </c>
      <c r="U34" s="180" t="s">
        <v>9</v>
      </c>
      <c r="V34" s="41"/>
      <c r="W34" s="41"/>
      <c r="X34" s="41"/>
      <c r="Y34" s="41"/>
      <c r="Z34" s="41"/>
      <c r="AA34" s="41"/>
    </row>
    <row r="35" spans="1:27" s="37" customFormat="1" x14ac:dyDescent="0.25">
      <c r="A35" s="159" t="s">
        <v>14</v>
      </c>
      <c r="B35" s="66">
        <v>7</v>
      </c>
      <c r="C35" s="168" t="s">
        <v>16</v>
      </c>
      <c r="D35" s="123">
        <f t="shared" ref="D35:I46" si="35">(D9/D$28)*100</f>
        <v>26.272519068537314</v>
      </c>
      <c r="E35" s="123">
        <f t="shared" si="35"/>
        <v>17.120049805897381</v>
      </c>
      <c r="F35" s="123">
        <f t="shared" si="35"/>
        <v>30.978951353390432</v>
      </c>
      <c r="G35" s="123">
        <f t="shared" si="35"/>
        <v>36.169816842556926</v>
      </c>
      <c r="H35" s="123">
        <f t="shared" si="35"/>
        <v>34.160654642520413</v>
      </c>
      <c r="I35" s="123">
        <f t="shared" si="35"/>
        <v>30.056940042075393</v>
      </c>
      <c r="J35" s="123">
        <f t="shared" ref="J35:J46" si="36">(P9/P$28)*100</f>
        <v>89.538965695448667</v>
      </c>
      <c r="K35" s="123">
        <f t="shared" ref="K35:K46" si="37">(Q9/Q$28)*100</f>
        <v>89.149304297762484</v>
      </c>
      <c r="L35" s="123">
        <f t="shared" ref="L35:L46" si="38">(R9/R$28)*100</f>
        <v>86.073600985772259</v>
      </c>
      <c r="M35" s="123">
        <f t="shared" ref="M35:M46" si="39">(S9/S$28)*100</f>
        <v>83.491509149394219</v>
      </c>
      <c r="N35" s="123">
        <f t="shared" ref="N35:N46" si="40">(T9/T$28)*100</f>
        <v>78.707341815829196</v>
      </c>
      <c r="O35" s="123">
        <f t="shared" ref="O35:O46" si="41">(U9/U$28)*100</f>
        <v>73.420112558329549</v>
      </c>
      <c r="P35" s="123">
        <f>+V9/V$28</f>
        <v>0.46123391746198467</v>
      </c>
      <c r="Q35" s="123">
        <f t="shared" ref="Q35:U38" si="42">+W9/W$28</f>
        <v>0.36740085403125528</v>
      </c>
      <c r="R35" s="123">
        <f t="shared" si="42"/>
        <v>0.42245324630135306</v>
      </c>
      <c r="S35" s="123">
        <f t="shared" si="42"/>
        <v>0.4593796485372304</v>
      </c>
      <c r="T35" s="123">
        <f t="shared" si="42"/>
        <v>0.43402119617321661</v>
      </c>
      <c r="U35" s="123">
        <f t="shared" si="42"/>
        <v>0.40685099694607069</v>
      </c>
      <c r="V35" s="41"/>
      <c r="W35" s="41"/>
      <c r="X35" s="41"/>
      <c r="Y35" s="41"/>
      <c r="Z35" s="41"/>
      <c r="AA35" s="41"/>
    </row>
    <row r="36" spans="1:27" s="37" customFormat="1" x14ac:dyDescent="0.25">
      <c r="A36" s="160" t="s">
        <v>17</v>
      </c>
      <c r="B36" s="66">
        <v>8</v>
      </c>
      <c r="C36" s="168" t="s">
        <v>16</v>
      </c>
      <c r="D36" s="123">
        <f t="shared" si="35"/>
        <v>22.558308334625611</v>
      </c>
      <c r="E36" s="123">
        <f t="shared" si="35"/>
        <v>29.217462657686973</v>
      </c>
      <c r="F36" s="123">
        <f t="shared" si="35"/>
        <v>20.08990367463408</v>
      </c>
      <c r="G36" s="123">
        <f t="shared" si="35"/>
        <v>20.720188601288658</v>
      </c>
      <c r="H36" s="123">
        <f t="shared" si="35"/>
        <v>24.4390187969423</v>
      </c>
      <c r="I36" s="123">
        <f t="shared" si="35"/>
        <v>26.351409098100582</v>
      </c>
      <c r="J36" s="123">
        <f t="shared" si="36"/>
        <v>1.4270591317537922</v>
      </c>
      <c r="K36" s="123">
        <f t="shared" si="37"/>
        <v>2.7734697199665175</v>
      </c>
      <c r="L36" s="123">
        <f t="shared" si="38"/>
        <v>2.663482096211744</v>
      </c>
      <c r="M36" s="123">
        <f t="shared" si="39"/>
        <v>3.2402573661220764</v>
      </c>
      <c r="N36" s="123">
        <f t="shared" si="40"/>
        <v>4.5011558140244974</v>
      </c>
      <c r="O36" s="123">
        <f t="shared" si="41"/>
        <v>5.9684283419326007</v>
      </c>
      <c r="P36" s="123">
        <f t="shared" ref="P36:P38" si="43">+V10/V$28</f>
        <v>15.998457173682784</v>
      </c>
      <c r="Q36" s="123">
        <f t="shared" si="42"/>
        <v>8.5692654286483219</v>
      </c>
      <c r="R36" s="123">
        <f t="shared" si="42"/>
        <v>8.1717385955070831</v>
      </c>
      <c r="S36" s="123">
        <f t="shared" si="42"/>
        <v>6.6046754906119087</v>
      </c>
      <c r="T36" s="123">
        <f t="shared" si="42"/>
        <v>5.4294985125367816</v>
      </c>
      <c r="U36" s="123">
        <f t="shared" si="42"/>
        <v>4.4320458910607163</v>
      </c>
      <c r="V36" s="41"/>
      <c r="W36" s="41"/>
      <c r="X36" s="41"/>
      <c r="Y36" s="41"/>
      <c r="Z36" s="41"/>
      <c r="AA36" s="41"/>
    </row>
    <row r="37" spans="1:27" s="37" customFormat="1" x14ac:dyDescent="0.25">
      <c r="A37" s="161" t="s">
        <v>19</v>
      </c>
      <c r="B37" s="66">
        <v>9</v>
      </c>
      <c r="C37" s="168" t="s">
        <v>16</v>
      </c>
      <c r="D37" s="123">
        <f t="shared" si="35"/>
        <v>3.2514747170690907</v>
      </c>
      <c r="E37" s="123">
        <f t="shared" si="35"/>
        <v>0.58282881142933629</v>
      </c>
      <c r="F37" s="123">
        <f t="shared" si="35"/>
        <v>0.7258803638222997</v>
      </c>
      <c r="G37" s="123">
        <f t="shared" si="35"/>
        <v>1.6886872162788416</v>
      </c>
      <c r="H37" s="123">
        <f t="shared" si="35"/>
        <v>3.3705106546256212</v>
      </c>
      <c r="I37" s="123">
        <f t="shared" si="35"/>
        <v>3.9125500394658967</v>
      </c>
      <c r="J37" s="123">
        <f t="shared" si="36"/>
        <v>0.11918765368613458</v>
      </c>
      <c r="K37" s="123">
        <f t="shared" si="37"/>
        <v>0.26207574039405918</v>
      </c>
      <c r="L37" s="123">
        <f t="shared" si="38"/>
        <v>0.43978211585709137</v>
      </c>
      <c r="M37" s="123">
        <f t="shared" si="39"/>
        <v>0.50336391539114234</v>
      </c>
      <c r="N37" s="123">
        <f t="shared" si="40"/>
        <v>0.49546707506574406</v>
      </c>
      <c r="O37" s="123">
        <f t="shared" si="41"/>
        <v>0.30375643863519985</v>
      </c>
      <c r="P37" s="123">
        <f t="shared" si="43"/>
        <v>35.017902087647961</v>
      </c>
      <c r="Q37" s="123">
        <f t="shared" si="42"/>
        <v>3.3856128933783673</v>
      </c>
      <c r="R37" s="123">
        <f t="shared" si="42"/>
        <v>1.4207795158421805</v>
      </c>
      <c r="S37" s="123">
        <f t="shared" si="42"/>
        <v>4.4882555958134613</v>
      </c>
      <c r="T37" s="123">
        <f t="shared" si="42"/>
        <v>6.8026935072898347</v>
      </c>
      <c r="U37" s="123">
        <f t="shared" si="42"/>
        <v>10.91988824342349</v>
      </c>
      <c r="V37" s="41"/>
      <c r="W37" s="41"/>
      <c r="X37" s="41"/>
      <c r="Y37" s="41"/>
      <c r="Z37" s="41"/>
      <c r="AA37" s="41"/>
    </row>
    <row r="38" spans="1:27" s="37" customFormat="1" x14ac:dyDescent="0.25">
      <c r="A38" s="162" t="s">
        <v>20</v>
      </c>
      <c r="B38" s="66">
        <v>10</v>
      </c>
      <c r="C38" s="168" t="s">
        <v>16</v>
      </c>
      <c r="D38" s="123">
        <f t="shared" si="35"/>
        <v>14.640946863777696</v>
      </c>
      <c r="E38" s="123">
        <f t="shared" si="35"/>
        <v>22.29981476063131</v>
      </c>
      <c r="F38" s="123">
        <f t="shared" si="35"/>
        <v>10.044394138689508</v>
      </c>
      <c r="G38" s="123">
        <f t="shared" si="35"/>
        <v>10.140611014413565</v>
      </c>
      <c r="H38" s="123">
        <f t="shared" si="35"/>
        <v>9.351501635798261</v>
      </c>
      <c r="I38" s="123">
        <f t="shared" si="35"/>
        <v>10.572663524356543</v>
      </c>
      <c r="J38" s="123">
        <f t="shared" si="36"/>
        <v>1.0727835499283609</v>
      </c>
      <c r="K38" s="123">
        <f t="shared" si="37"/>
        <v>1.6484712423900136</v>
      </c>
      <c r="L38" s="123">
        <f t="shared" si="38"/>
        <v>1.3753101645333285</v>
      </c>
      <c r="M38" s="123">
        <f t="shared" si="39"/>
        <v>1.6770306203106697</v>
      </c>
      <c r="N38" s="123">
        <f t="shared" si="40"/>
        <v>2.1308590268258385</v>
      </c>
      <c r="O38" s="123">
        <f t="shared" si="41"/>
        <v>2.6619955308575158</v>
      </c>
      <c r="P38" s="123">
        <f t="shared" si="43"/>
        <v>8.1608506868327595</v>
      </c>
      <c r="Q38" s="123">
        <f t="shared" si="42"/>
        <v>7.1365741801177505</v>
      </c>
      <c r="R38" s="123">
        <f t="shared" si="42"/>
        <v>5.7051086435462013</v>
      </c>
      <c r="S38" s="123">
        <f t="shared" si="42"/>
        <v>5.3262369010016615</v>
      </c>
      <c r="T38" s="123">
        <f t="shared" si="42"/>
        <v>4.3886064343394908</v>
      </c>
      <c r="U38" s="123">
        <f t="shared" si="42"/>
        <v>3.8297176627719818</v>
      </c>
      <c r="V38" s="41"/>
      <c r="W38" s="41"/>
      <c r="X38" s="41"/>
      <c r="Y38" s="41"/>
      <c r="Z38" s="41"/>
      <c r="AA38" s="41"/>
    </row>
    <row r="39" spans="1:27" s="37" customFormat="1" x14ac:dyDescent="0.25">
      <c r="A39" s="162" t="s">
        <v>21</v>
      </c>
      <c r="B39" s="66">
        <v>11</v>
      </c>
      <c r="C39" s="168"/>
      <c r="D39" s="123">
        <f t="shared" si="35"/>
        <v>0.96005847593964022</v>
      </c>
      <c r="E39" s="123">
        <f t="shared" si="35"/>
        <v>1.0317836925821957</v>
      </c>
      <c r="F39" s="123">
        <f t="shared" si="35"/>
        <v>2.3200572680761109</v>
      </c>
      <c r="G39" s="123">
        <f t="shared" si="35"/>
        <v>2.9395697845915212</v>
      </c>
      <c r="H39" s="123">
        <f t="shared" si="35"/>
        <v>2.5091434406930504</v>
      </c>
      <c r="I39" s="123">
        <f t="shared" si="35"/>
        <v>2.4974636929376457</v>
      </c>
      <c r="J39" s="123">
        <f t="shared" si="36"/>
        <v>9.3394899459791236E-2</v>
      </c>
      <c r="K39" s="123">
        <f t="shared" si="37"/>
        <v>9.1270124358468499E-2</v>
      </c>
      <c r="L39" s="123">
        <f t="shared" si="38"/>
        <v>8.6145169155507434E-2</v>
      </c>
      <c r="M39" s="123">
        <f t="shared" si="39"/>
        <v>0.24055028206831849</v>
      </c>
      <c r="N39" s="123">
        <f t="shared" si="40"/>
        <v>0.42654928708957757</v>
      </c>
      <c r="O39" s="123">
        <f t="shared" si="41"/>
        <v>0.73402364947571352</v>
      </c>
      <c r="P39" s="123">
        <f t="shared" ref="P39:P40" si="44">+V13/V$28</f>
        <v>10.110496711316646</v>
      </c>
      <c r="Q39" s="123">
        <f t="shared" ref="Q39:Q40" si="45">+W13/W$28</f>
        <v>15.920375639098074</v>
      </c>
      <c r="R39" s="123">
        <f t="shared" ref="R39:R40" si="46">+X13/X$28</f>
        <v>26.140114176108227</v>
      </c>
      <c r="S39" s="123">
        <f t="shared" ref="S39:S40" si="47">+Y13/Y$28</f>
        <v>10.754447119492516</v>
      </c>
      <c r="T39" s="123">
        <f t="shared" ref="T39:T40" si="48">+Z13/Z$28</f>
        <v>5.8824232430755821</v>
      </c>
      <c r="U39" s="145">
        <f t="shared" ref="U39:U40" si="49">+AA13/AA$28</f>
        <v>3.4076769402721223</v>
      </c>
      <c r="V39" s="41"/>
      <c r="W39" s="41"/>
      <c r="X39" s="41"/>
      <c r="Y39" s="41"/>
      <c r="Z39" s="41"/>
      <c r="AA39" s="41"/>
    </row>
    <row r="40" spans="1:27" s="37" customFormat="1" x14ac:dyDescent="0.25">
      <c r="A40" s="162" t="s">
        <v>22</v>
      </c>
      <c r="B40" s="66">
        <v>12</v>
      </c>
      <c r="C40" s="168"/>
      <c r="D40" s="123">
        <f t="shared" si="35"/>
        <v>3.7058282778391809</v>
      </c>
      <c r="E40" s="123">
        <f t="shared" si="35"/>
        <v>5.3030353930441301</v>
      </c>
      <c r="F40" s="123">
        <f t="shared" si="35"/>
        <v>6.9995719040461628</v>
      </c>
      <c r="G40" s="123">
        <f t="shared" si="35"/>
        <v>5.9513205860047282</v>
      </c>
      <c r="H40" s="123">
        <f t="shared" si="35"/>
        <v>9.2078630658253662</v>
      </c>
      <c r="I40" s="123">
        <f t="shared" si="35"/>
        <v>9.3687318413404945</v>
      </c>
      <c r="J40" s="123">
        <f t="shared" si="36"/>
        <v>0.14169302867950564</v>
      </c>
      <c r="K40" s="123">
        <f t="shared" si="37"/>
        <v>0.77165261282397613</v>
      </c>
      <c r="L40" s="123">
        <f t="shared" si="38"/>
        <v>0.76224464666581715</v>
      </c>
      <c r="M40" s="123">
        <f t="shared" si="39"/>
        <v>0.819312548351946</v>
      </c>
      <c r="N40" s="123">
        <f t="shared" si="40"/>
        <v>1.4482804250433374</v>
      </c>
      <c r="O40" s="123">
        <f t="shared" si="41"/>
        <v>2.2686527229641715</v>
      </c>
      <c r="P40" s="123">
        <f t="shared" si="44"/>
        <v>63.220807023630073</v>
      </c>
      <c r="Q40" s="123">
        <f t="shared" si="45"/>
        <v>12.520944078854535</v>
      </c>
      <c r="R40" s="123">
        <f t="shared" si="46"/>
        <v>14.486566230450853</v>
      </c>
      <c r="S40" s="123">
        <f t="shared" si="47"/>
        <v>9.3033786099793616</v>
      </c>
      <c r="T40" s="123">
        <f t="shared" si="48"/>
        <v>6.3577901811037982</v>
      </c>
      <c r="U40" s="145">
        <f t="shared" si="49"/>
        <v>4.6015659750330968</v>
      </c>
      <c r="V40" s="41"/>
      <c r="W40" s="41"/>
      <c r="X40" s="41"/>
      <c r="Y40" s="41"/>
      <c r="Z40" s="41"/>
      <c r="AA40" s="41"/>
    </row>
    <row r="41" spans="1:27" s="37" customFormat="1" x14ac:dyDescent="0.25">
      <c r="A41" s="163" t="s">
        <v>61</v>
      </c>
      <c r="B41" s="66">
        <v>13</v>
      </c>
      <c r="C41" s="168" t="s">
        <v>16</v>
      </c>
      <c r="D41" s="123">
        <f t="shared" si="35"/>
        <v>4.6658867537788211</v>
      </c>
      <c r="E41" s="123">
        <f t="shared" si="35"/>
        <v>6.3348190856263251</v>
      </c>
      <c r="F41" s="123">
        <f t="shared" si="35"/>
        <v>9.3196291721222746</v>
      </c>
      <c r="G41" s="123">
        <f t="shared" si="35"/>
        <v>8.8908903705962494</v>
      </c>
      <c r="H41" s="123">
        <f t="shared" si="35"/>
        <v>11.717006506518416</v>
      </c>
      <c r="I41" s="123">
        <f t="shared" si="35"/>
        <v>11.866195534278139</v>
      </c>
      <c r="J41" s="123">
        <f t="shared" si="36"/>
        <v>0.23508792813929691</v>
      </c>
      <c r="K41" s="123">
        <f t="shared" si="37"/>
        <v>0.86292273718244461</v>
      </c>
      <c r="L41" s="123">
        <f t="shared" si="38"/>
        <v>0.84838981582132467</v>
      </c>
      <c r="M41" s="123">
        <f t="shared" si="39"/>
        <v>1.0598628304202642</v>
      </c>
      <c r="N41" s="123">
        <f t="shared" si="40"/>
        <v>1.8748297121329152</v>
      </c>
      <c r="O41" s="123">
        <f t="shared" si="41"/>
        <v>3.0026763724398853</v>
      </c>
      <c r="P41" s="123">
        <f t="shared" ref="P41:P46" si="50">+V15/V$28</f>
        <v>42.121331048165537</v>
      </c>
      <c r="Q41" s="123">
        <f t="shared" ref="Q41:U41" si="51">+W15/W$28</f>
        <v>12.880497174262114</v>
      </c>
      <c r="R41" s="123">
        <f t="shared" si="51"/>
        <v>15.669862918269532</v>
      </c>
      <c r="S41" s="123">
        <f t="shared" si="51"/>
        <v>9.6327183407871999</v>
      </c>
      <c r="T41" s="123">
        <f t="shared" si="51"/>
        <v>6.249637730132017</v>
      </c>
      <c r="U41" s="123">
        <f t="shared" si="51"/>
        <v>4.3097120828162012</v>
      </c>
      <c r="V41" s="41"/>
      <c r="W41" s="41"/>
      <c r="X41" s="41"/>
      <c r="Y41" s="41"/>
      <c r="Z41" s="41"/>
      <c r="AA41" s="41"/>
    </row>
    <row r="42" spans="1:27" s="37" customFormat="1" x14ac:dyDescent="0.25">
      <c r="A42" s="164" t="s">
        <v>23</v>
      </c>
      <c r="B42" s="66">
        <v>14</v>
      </c>
      <c r="C42" s="168" t="s">
        <v>16</v>
      </c>
      <c r="D42" s="123">
        <f t="shared" si="35"/>
        <v>51.169172596837051</v>
      </c>
      <c r="E42" s="123">
        <f t="shared" si="35"/>
        <v>53.662487536415661</v>
      </c>
      <c r="F42" s="123">
        <f t="shared" si="35"/>
        <v>48.931144971975492</v>
      </c>
      <c r="G42" s="123">
        <f t="shared" si="35"/>
        <v>43.109994556154412</v>
      </c>
      <c r="H42" s="123">
        <f t="shared" si="35"/>
        <v>41.400326560537287</v>
      </c>
      <c r="I42" s="123">
        <f t="shared" si="35"/>
        <v>43.591650859824036</v>
      </c>
      <c r="J42" s="123">
        <f t="shared" si="36"/>
        <v>9.0339751727975486</v>
      </c>
      <c r="K42" s="123">
        <f t="shared" si="37"/>
        <v>8.0772259822710044</v>
      </c>
      <c r="L42" s="123">
        <f t="shared" si="38"/>
        <v>11.262916918015986</v>
      </c>
      <c r="M42" s="123">
        <f t="shared" si="39"/>
        <v>13.268233484483719</v>
      </c>
      <c r="N42" s="123">
        <f t="shared" si="40"/>
        <v>16.791502370146297</v>
      </c>
      <c r="O42" s="123">
        <f t="shared" si="41"/>
        <v>20.611459099737843</v>
      </c>
      <c r="P42" s="123">
        <f t="shared" si="50"/>
        <v>3.9706604232353535</v>
      </c>
      <c r="Q42" s="123">
        <f t="shared" ref="Q42:U42" si="52">+W16/W$28</f>
        <v>5.383020280902544</v>
      </c>
      <c r="R42" s="123">
        <f t="shared" si="52"/>
        <v>3.7177445863672065</v>
      </c>
      <c r="S42" s="123">
        <f t="shared" si="52"/>
        <v>3.0331732938578995</v>
      </c>
      <c r="T42" s="123">
        <f t="shared" si="52"/>
        <v>2.4655522566070776</v>
      </c>
      <c r="U42" s="123">
        <f t="shared" si="52"/>
        <v>2.1190448230496064</v>
      </c>
      <c r="V42" s="41"/>
      <c r="W42" s="41"/>
      <c r="X42" s="41"/>
      <c r="Y42" s="41"/>
      <c r="Z42" s="41"/>
      <c r="AA42" s="41"/>
    </row>
    <row r="43" spans="1:27" s="37" customFormat="1" x14ac:dyDescent="0.25">
      <c r="A43" s="161" t="s">
        <v>24</v>
      </c>
      <c r="B43" s="66">
        <v>15</v>
      </c>
      <c r="C43" s="168" t="s">
        <v>16</v>
      </c>
      <c r="D43" s="123">
        <f t="shared" si="35"/>
        <v>30.124460538784202</v>
      </c>
      <c r="E43" s="123">
        <f t="shared" si="35"/>
        <v>30.903260729417042</v>
      </c>
      <c r="F43" s="123">
        <f t="shared" si="35"/>
        <v>32.821394473443455</v>
      </c>
      <c r="G43" s="123">
        <f t="shared" si="35"/>
        <v>30.615692929219652</v>
      </c>
      <c r="H43" s="123">
        <f t="shared" si="35"/>
        <v>27.618001668406738</v>
      </c>
      <c r="I43" s="123">
        <f t="shared" si="35"/>
        <v>29.844384552680246</v>
      </c>
      <c r="J43" s="123">
        <f t="shared" si="36"/>
        <v>1.8797305255950403</v>
      </c>
      <c r="K43" s="123">
        <f t="shared" si="37"/>
        <v>4.4402800360415098</v>
      </c>
      <c r="L43" s="123">
        <f t="shared" si="38"/>
        <v>6.4634388450977216</v>
      </c>
      <c r="M43" s="123">
        <f t="shared" si="39"/>
        <v>7.7223732879819966</v>
      </c>
      <c r="N43" s="123">
        <f t="shared" si="40"/>
        <v>9.5525427220479955</v>
      </c>
      <c r="O43" s="123">
        <f t="shared" si="41"/>
        <v>12.20553962942647</v>
      </c>
      <c r="P43" s="123">
        <f t="shared" si="50"/>
        <v>13.508471848462554</v>
      </c>
      <c r="Q43" s="123">
        <f t="shared" ref="Q43:U43" si="53">+W17/W$28</f>
        <v>6.8759957779307967</v>
      </c>
      <c r="R43" s="123">
        <f t="shared" si="53"/>
        <v>4.2459431055875605</v>
      </c>
      <c r="S43" s="123">
        <f t="shared" si="53"/>
        <v>3.5841361054283838</v>
      </c>
      <c r="T43" s="123">
        <f t="shared" si="53"/>
        <v>2.8911675636542604</v>
      </c>
      <c r="U43" s="123">
        <f t="shared" si="53"/>
        <v>2.4726496722783633</v>
      </c>
      <c r="V43" s="41"/>
      <c r="W43" s="41"/>
      <c r="X43" s="41"/>
      <c r="Y43" s="41"/>
      <c r="Z43" s="41"/>
      <c r="AA43" s="41"/>
    </row>
    <row r="44" spans="1:27" s="37" customFormat="1" x14ac:dyDescent="0.25">
      <c r="A44" s="165" t="s">
        <v>25</v>
      </c>
      <c r="B44" s="66">
        <v>16</v>
      </c>
      <c r="C44" s="168"/>
      <c r="D44" s="123">
        <f t="shared" si="35"/>
        <v>18.329796018235164</v>
      </c>
      <c r="E44" s="123">
        <f t="shared" si="35"/>
        <v>16.967247511354</v>
      </c>
      <c r="F44" s="123">
        <f t="shared" si="35"/>
        <v>18.865523186161674</v>
      </c>
      <c r="G44" s="123">
        <f t="shared" si="35"/>
        <v>18.020995489128051</v>
      </c>
      <c r="H44" s="123">
        <f t="shared" si="35"/>
        <v>15.821633010378141</v>
      </c>
      <c r="I44" s="123">
        <f t="shared" si="35"/>
        <v>17.007567249479788</v>
      </c>
      <c r="J44" s="123">
        <f t="shared" si="36"/>
        <v>1.1664599996013127</v>
      </c>
      <c r="K44" s="123">
        <f t="shared" si="37"/>
        <v>3.3319136463258103</v>
      </c>
      <c r="L44" s="123">
        <f t="shared" si="38"/>
        <v>5.4104379429413356</v>
      </c>
      <c r="M44" s="123">
        <f t="shared" si="39"/>
        <v>6.7561186522508363</v>
      </c>
      <c r="N44" s="123">
        <f t="shared" si="40"/>
        <v>8.4585615502851645</v>
      </c>
      <c r="O44" s="123">
        <f t="shared" si="41"/>
        <v>10.887514887707173</v>
      </c>
      <c r="P44" s="123">
        <f t="shared" si="50"/>
        <v>14.613506012311339</v>
      </c>
      <c r="Q44" s="123">
        <f t="shared" ref="Q44:Q45" si="54">+W18/W$28</f>
        <v>5.1470108069456311</v>
      </c>
      <c r="R44" s="123">
        <f t="shared" ref="R44:R45" si="55">+X18/X$28</f>
        <v>2.7660023117094839</v>
      </c>
      <c r="S44" s="123">
        <f t="shared" ref="S44:S45" si="56">+Y18/Y$28</f>
        <v>2.3697477730671084</v>
      </c>
      <c r="T44" s="123">
        <f t="shared" ref="T44:T45" si="57">+Z18/Z$28</f>
        <v>1.8704874246431111</v>
      </c>
      <c r="U44" s="145">
        <f t="shared" ref="U44:U45" si="58">+AA18/AA$28</f>
        <v>1.5636567631162088</v>
      </c>
      <c r="V44" s="41"/>
      <c r="W44" s="41"/>
      <c r="X44" s="41"/>
      <c r="Y44" s="41"/>
      <c r="Z44" s="41"/>
      <c r="AA44" s="41"/>
    </row>
    <row r="45" spans="1:27" s="37" customFormat="1" x14ac:dyDescent="0.25">
      <c r="A45" s="165" t="s">
        <v>26</v>
      </c>
      <c r="B45" s="66">
        <v>17</v>
      </c>
      <c r="C45" s="168"/>
      <c r="D45" s="123">
        <f t="shared" si="35"/>
        <v>6.8219124612683606</v>
      </c>
      <c r="E45" s="123">
        <f t="shared" si="35"/>
        <v>6.7285769870767966</v>
      </c>
      <c r="F45" s="123">
        <f t="shared" si="35"/>
        <v>8.4202986148913936</v>
      </c>
      <c r="G45" s="123">
        <f t="shared" si="35"/>
        <v>7.7148527435580387</v>
      </c>
      <c r="H45" s="123">
        <f t="shared" si="35"/>
        <v>7.2468215367976399</v>
      </c>
      <c r="I45" s="123">
        <f t="shared" si="35"/>
        <v>8.5276251379127963</v>
      </c>
      <c r="J45" s="123">
        <f t="shared" si="36"/>
        <v>0.60168089267460312</v>
      </c>
      <c r="K45" s="123">
        <f t="shared" si="37"/>
        <v>0.8797929380135503</v>
      </c>
      <c r="L45" s="123">
        <f t="shared" si="38"/>
        <v>0.80349274168090468</v>
      </c>
      <c r="M45" s="123">
        <f t="shared" si="39"/>
        <v>0.7646370028440147</v>
      </c>
      <c r="N45" s="123">
        <f t="shared" si="40"/>
        <v>0.89170717514005293</v>
      </c>
      <c r="O45" s="123">
        <f t="shared" si="41"/>
        <v>1.118270628113047</v>
      </c>
      <c r="P45" s="123">
        <f t="shared" si="50"/>
        <v>9.7434897137104581</v>
      </c>
      <c r="Q45" s="123">
        <f t="shared" si="54"/>
        <v>10.544846481147779</v>
      </c>
      <c r="R45" s="123">
        <f t="shared" si="55"/>
        <v>8.6520418312125695</v>
      </c>
      <c r="S45" s="123">
        <f t="shared" si="56"/>
        <v>9.2279342042553036</v>
      </c>
      <c r="T45" s="123">
        <f t="shared" si="57"/>
        <v>8.1269072839516436</v>
      </c>
      <c r="U45" s="145">
        <f t="shared" si="58"/>
        <v>7.5801899180448995</v>
      </c>
      <c r="V45" s="41"/>
      <c r="W45" s="41"/>
      <c r="X45" s="41"/>
      <c r="Y45" s="41"/>
      <c r="Z45" s="41"/>
      <c r="AA45" s="41"/>
    </row>
    <row r="46" spans="1:27" s="37" customFormat="1" x14ac:dyDescent="0.25">
      <c r="A46" s="162" t="s">
        <v>27</v>
      </c>
      <c r="B46" s="66">
        <v>18</v>
      </c>
      <c r="C46" s="168" t="s">
        <v>16</v>
      </c>
      <c r="D46" s="123">
        <f t="shared" si="35"/>
        <v>25.151708479503526</v>
      </c>
      <c r="E46" s="123">
        <f t="shared" si="35"/>
        <v>23.695824498430799</v>
      </c>
      <c r="F46" s="123">
        <f t="shared" si="35"/>
        <v>27.285821801053071</v>
      </c>
      <c r="G46" s="123">
        <f t="shared" si="35"/>
        <v>25.735848232686088</v>
      </c>
      <c r="H46" s="123">
        <f t="shared" si="35"/>
        <v>23.068454547175783</v>
      </c>
      <c r="I46" s="123">
        <f t="shared" si="35"/>
        <v>25.535192387392584</v>
      </c>
      <c r="J46" s="123">
        <f t="shared" si="36"/>
        <v>1.7681408922759161</v>
      </c>
      <c r="K46" s="123">
        <f t="shared" si="37"/>
        <v>4.2117065843393604</v>
      </c>
      <c r="L46" s="123">
        <f t="shared" si="38"/>
        <v>6.2139306846222411</v>
      </c>
      <c r="M46" s="123">
        <f t="shared" si="39"/>
        <v>7.5207556550948516</v>
      </c>
      <c r="N46" s="123">
        <f t="shared" si="40"/>
        <v>9.3502687254252184</v>
      </c>
      <c r="O46" s="123">
        <f t="shared" si="41"/>
        <v>12.00578551582022</v>
      </c>
      <c r="P46" s="123">
        <f t="shared" si="50"/>
        <v>12.956287536859218</v>
      </c>
      <c r="Q46" s="123">
        <f t="shared" ref="Q46:U46" si="59">+W20/W$28</f>
        <v>6.2745769399661668</v>
      </c>
      <c r="R46" s="123">
        <f t="shared" si="59"/>
        <v>3.52709706335704</v>
      </c>
      <c r="S46" s="123">
        <f t="shared" si="59"/>
        <v>3.0670212065068356</v>
      </c>
      <c r="T46" s="123">
        <f t="shared" si="59"/>
        <v>2.4671434826731895</v>
      </c>
      <c r="U46" s="123">
        <f t="shared" si="59"/>
        <v>2.1240626025641425</v>
      </c>
      <c r="V46" s="41"/>
      <c r="W46" s="41"/>
      <c r="X46" s="41"/>
      <c r="Y46" s="41"/>
      <c r="Z46" s="41"/>
      <c r="AA46" s="41"/>
    </row>
    <row r="47" spans="1:27" s="37" customFormat="1" x14ac:dyDescent="0.25">
      <c r="A47" s="161" t="s">
        <v>64</v>
      </c>
      <c r="B47" s="66">
        <v>21</v>
      </c>
      <c r="C47" s="168" t="s">
        <v>16</v>
      </c>
      <c r="D47" s="123">
        <f t="shared" ref="D47:I48" si="60">(D23/D$28)*100</f>
        <v>4.9727520592806798</v>
      </c>
      <c r="E47" s="123">
        <f t="shared" si="60"/>
        <v>7.2074362309862474</v>
      </c>
      <c r="F47" s="123">
        <f t="shared" si="60"/>
        <v>5.5355726723903835</v>
      </c>
      <c r="G47" s="123">
        <f t="shared" si="60"/>
        <v>4.8798446965335591</v>
      </c>
      <c r="H47" s="123">
        <f t="shared" si="60"/>
        <v>4.5495471212309599</v>
      </c>
      <c r="I47" s="123">
        <f t="shared" si="60"/>
        <v>4.309192165287663</v>
      </c>
      <c r="J47" s="123">
        <f t="shared" ref="J47:O48" si="61">(P23/P$28)*100</f>
        <v>0.1115896333191244</v>
      </c>
      <c r="K47" s="123">
        <f t="shared" si="61"/>
        <v>0.22857345170215013</v>
      </c>
      <c r="L47" s="123">
        <f t="shared" si="61"/>
        <v>0.2495081604754808</v>
      </c>
      <c r="M47" s="123">
        <f t="shared" si="61"/>
        <v>0.20161763288714507</v>
      </c>
      <c r="N47" s="123">
        <f t="shared" si="61"/>
        <v>0.20227399662277601</v>
      </c>
      <c r="O47" s="123">
        <f t="shared" si="61"/>
        <v>0.19975411360625261</v>
      </c>
      <c r="P47" s="123">
        <f>+V23/V$28</f>
        <v>22.257847864664232</v>
      </c>
      <c r="Q47" s="123">
        <f t="shared" ref="Q47:U47" si="62">+W23/W$28</f>
        <v>17.95777129008459</v>
      </c>
      <c r="R47" s="123">
        <f t="shared" si="62"/>
        <v>22.148601963811338</v>
      </c>
      <c r="S47" s="123">
        <f t="shared" si="62"/>
        <v>22.873593801695176</v>
      </c>
      <c r="T47" s="123">
        <f t="shared" si="62"/>
        <v>22.492001924080647</v>
      </c>
      <c r="U47" s="123">
        <f t="shared" si="62"/>
        <v>23.423715545327802</v>
      </c>
      <c r="V47" s="41"/>
      <c r="W47" s="41"/>
      <c r="X47" s="41"/>
      <c r="Y47" s="41"/>
      <c r="Z47" s="41"/>
      <c r="AA47" s="41"/>
    </row>
    <row r="48" spans="1:27" s="37" customFormat="1" x14ac:dyDescent="0.25">
      <c r="A48" s="162" t="s">
        <v>32</v>
      </c>
      <c r="B48" s="66">
        <v>22</v>
      </c>
      <c r="C48" s="168" t="s">
        <v>16</v>
      </c>
      <c r="D48" s="123">
        <f t="shared" si="60"/>
        <v>21.044712058052852</v>
      </c>
      <c r="E48" s="123">
        <f t="shared" si="60"/>
        <v>22.759226806998619</v>
      </c>
      <c r="F48" s="123">
        <f t="shared" si="60"/>
        <v>16.109750498532041</v>
      </c>
      <c r="G48" s="123">
        <f t="shared" si="60"/>
        <v>12.49430162693476</v>
      </c>
      <c r="H48" s="123">
        <f t="shared" si="60"/>
        <v>13.782324892130548</v>
      </c>
      <c r="I48" s="123">
        <f t="shared" si="60"/>
        <v>13.747266307143786</v>
      </c>
      <c r="J48" s="123">
        <f t="shared" si="61"/>
        <v>7.154244647202507</v>
      </c>
      <c r="K48" s="123">
        <f t="shared" si="61"/>
        <v>3.6369459462294946</v>
      </c>
      <c r="L48" s="123">
        <f t="shared" si="61"/>
        <v>4.7994780729182649</v>
      </c>
      <c r="M48" s="123">
        <f t="shared" si="61"/>
        <v>5.5458601965017218</v>
      </c>
      <c r="N48" s="123">
        <f t="shared" si="61"/>
        <v>7.2389596480983007</v>
      </c>
      <c r="O48" s="123">
        <f t="shared" si="61"/>
        <v>8.4059194703113764</v>
      </c>
      <c r="P48" s="123">
        <f>+V24/V$28</f>
        <v>1.4646634707297932</v>
      </c>
      <c r="Q48" s="123">
        <f t="shared" ref="Q48:U48" si="63">+W24/W$28</f>
        <v>3.5602741109666458</v>
      </c>
      <c r="R48" s="123">
        <f t="shared" si="63"/>
        <v>3.0064216518348479</v>
      </c>
      <c r="S48" s="123">
        <f t="shared" si="63"/>
        <v>2.2659811274511061</v>
      </c>
      <c r="T48" s="123">
        <f t="shared" si="63"/>
        <v>1.9039096171438405</v>
      </c>
      <c r="U48" s="123">
        <f t="shared" si="63"/>
        <v>1.6056045009453674</v>
      </c>
      <c r="V48" s="41"/>
      <c r="W48" s="41"/>
      <c r="X48" s="41"/>
      <c r="Y48" s="41"/>
      <c r="Z48" s="41"/>
      <c r="AA48" s="41"/>
    </row>
    <row r="49" spans="1:27" s="37" customFormat="1" x14ac:dyDescent="0.25">
      <c r="A49" s="161" t="s">
        <v>33</v>
      </c>
      <c r="B49" s="66">
        <v>23</v>
      </c>
      <c r="C49" s="168" t="s">
        <v>16</v>
      </c>
      <c r="D49" s="123">
        <f t="shared" ref="D49:I49" si="64">+(D25/D$28)*100</f>
        <v>16.586181878294781</v>
      </c>
      <c r="E49" s="123">
        <f t="shared" si="64"/>
        <v>18.116177364381215</v>
      </c>
      <c r="F49" s="123">
        <f t="shared" si="64"/>
        <v>14.543669878551727</v>
      </c>
      <c r="G49" s="123">
        <f t="shared" si="64"/>
        <v>11.429397826934728</v>
      </c>
      <c r="H49" s="123">
        <f t="shared" si="64"/>
        <v>12.989918044278634</v>
      </c>
      <c r="I49" s="123">
        <f t="shared" si="64"/>
        <v>13.009056474717759</v>
      </c>
      <c r="J49" s="123">
        <f t="shared" ref="J49:O49" si="65">+(P25/P$28)*100</f>
        <v>4.4749463034421479</v>
      </c>
      <c r="K49" s="123">
        <f t="shared" si="65"/>
        <v>2.2991934153430282</v>
      </c>
      <c r="L49" s="123">
        <f t="shared" si="65"/>
        <v>3.3326130475428926</v>
      </c>
      <c r="M49" s="123">
        <f t="shared" si="65"/>
        <v>3.5021778551346197</v>
      </c>
      <c r="N49" s="123">
        <f t="shared" si="65"/>
        <v>5.1104284226079573</v>
      </c>
      <c r="O49" s="123">
        <f t="shared" si="65"/>
        <v>6.1980920912570605</v>
      </c>
      <c r="P49" s="123">
        <f>+V25/V$28</f>
        <v>2.2185813699991508</v>
      </c>
      <c r="Q49" s="123">
        <f t="shared" ref="Q49:U49" si="66">+W25/W$28</f>
        <v>5.3365086946343547</v>
      </c>
      <c r="R49" s="123">
        <f t="shared" si="66"/>
        <v>4.0723017927086911</v>
      </c>
      <c r="S49" s="123">
        <f t="shared" si="66"/>
        <v>3.3074564542207479</v>
      </c>
      <c r="T49" s="123">
        <f t="shared" si="66"/>
        <v>2.5418452172840746</v>
      </c>
      <c r="U49" s="123">
        <f t="shared" si="66"/>
        <v>2.0688930143559463</v>
      </c>
      <c r="V49" s="41"/>
      <c r="W49" s="41"/>
      <c r="X49" s="41"/>
      <c r="Y49" s="41"/>
      <c r="Z49" s="41"/>
      <c r="AA49" s="41"/>
    </row>
    <row r="50" spans="1:27" s="37" customFormat="1" x14ac:dyDescent="0.25">
      <c r="A50" s="166" t="s">
        <v>35</v>
      </c>
      <c r="B50" s="66">
        <v>25</v>
      </c>
      <c r="C50" s="168" t="s">
        <v>16</v>
      </c>
      <c r="D50" s="123">
        <f t="shared" ref="D50:I51" si="67">(D27/D$28)*100</f>
        <v>4.4585301797580739</v>
      </c>
      <c r="E50" s="123">
        <f t="shared" si="67"/>
        <v>4.6430494426174009</v>
      </c>
      <c r="F50" s="123">
        <f t="shared" si="67"/>
        <v>1.5660806199803134</v>
      </c>
      <c r="G50" s="123">
        <f t="shared" si="67"/>
        <v>1.0649038000000317</v>
      </c>
      <c r="H50" s="123">
        <f t="shared" si="67"/>
        <v>0.79240684785191329</v>
      </c>
      <c r="I50" s="123">
        <f t="shared" si="67"/>
        <v>0.73820983242602689</v>
      </c>
      <c r="J50" s="123">
        <f t="shared" ref="J50:O51" si="68">(P27/P$28)*100</f>
        <v>2.6792983437603595</v>
      </c>
      <c r="K50" s="123">
        <f t="shared" si="68"/>
        <v>1.3377525308864662</v>
      </c>
      <c r="L50" s="123">
        <f t="shared" si="68"/>
        <v>1.4668650253753726</v>
      </c>
      <c r="M50" s="123">
        <f t="shared" si="68"/>
        <v>2.0436823413671017</v>
      </c>
      <c r="N50" s="123">
        <f t="shared" si="68"/>
        <v>2.1285312254903435</v>
      </c>
      <c r="O50" s="123">
        <f t="shared" si="68"/>
        <v>2.2078273790543159</v>
      </c>
      <c r="P50" s="123">
        <f>+V27/V$28</f>
        <v>0.20547480131895074</v>
      </c>
      <c r="Q50" s="123">
        <f t="shared" ref="Q50:U50" si="69">+W27/W$28</f>
        <v>0.50746220100363471</v>
      </c>
      <c r="R50" s="123">
        <f t="shared" si="69"/>
        <v>0.58481775294577409</v>
      </c>
      <c r="S50" s="123">
        <f t="shared" si="69"/>
        <v>0.48124592068613642</v>
      </c>
      <c r="T50" s="123">
        <f t="shared" si="69"/>
        <v>0.37227870484698622</v>
      </c>
      <c r="U50" s="123">
        <f t="shared" si="69"/>
        <v>0.30500242571867753</v>
      </c>
      <c r="V50" s="41"/>
      <c r="W50" s="41"/>
      <c r="X50" s="41"/>
      <c r="Y50" s="41"/>
      <c r="Z50" s="41"/>
      <c r="AA50" s="41"/>
    </row>
    <row r="51" spans="1:27" s="37" customFormat="1" x14ac:dyDescent="0.25">
      <c r="A51" s="167" t="s">
        <v>37</v>
      </c>
      <c r="B51" s="66">
        <v>26</v>
      </c>
      <c r="C51" s="168" t="s">
        <v>16</v>
      </c>
      <c r="D51" s="123">
        <f t="shared" si="67"/>
        <v>100</v>
      </c>
      <c r="E51" s="123">
        <f t="shared" si="67"/>
        <v>100</v>
      </c>
      <c r="F51" s="123">
        <f t="shared" si="67"/>
        <v>100</v>
      </c>
      <c r="G51" s="123">
        <f t="shared" si="67"/>
        <v>100</v>
      </c>
      <c r="H51" s="123">
        <f t="shared" si="67"/>
        <v>100</v>
      </c>
      <c r="I51" s="123">
        <f t="shared" si="67"/>
        <v>100</v>
      </c>
      <c r="J51" s="123">
        <f t="shared" si="68"/>
        <v>100</v>
      </c>
      <c r="K51" s="123">
        <f t="shared" si="68"/>
        <v>100</v>
      </c>
      <c r="L51" s="123">
        <f t="shared" si="68"/>
        <v>100</v>
      </c>
      <c r="M51" s="123">
        <f t="shared" si="68"/>
        <v>100</v>
      </c>
      <c r="N51" s="123">
        <f t="shared" si="68"/>
        <v>100</v>
      </c>
      <c r="O51" s="123">
        <f t="shared" si="68"/>
        <v>100</v>
      </c>
      <c r="P51" s="123">
        <f>+V28/V$28</f>
        <v>1</v>
      </c>
      <c r="Q51" s="123">
        <f t="shared" ref="Q51:U51" si="70">+W28/W$28</f>
        <v>1</v>
      </c>
      <c r="R51" s="123">
        <f t="shared" si="70"/>
        <v>1</v>
      </c>
      <c r="S51" s="123">
        <f t="shared" si="70"/>
        <v>1</v>
      </c>
      <c r="T51" s="123">
        <f t="shared" si="70"/>
        <v>1</v>
      </c>
      <c r="U51" s="123">
        <f t="shared" si="70"/>
        <v>1</v>
      </c>
      <c r="V51" s="41"/>
      <c r="W51" s="41"/>
      <c r="X51" s="41"/>
      <c r="Y51" s="41"/>
      <c r="Z51" s="41"/>
      <c r="AA51" s="41"/>
    </row>
    <row r="52" spans="1:27" s="37" customFormat="1" x14ac:dyDescent="0.25">
      <c r="A52" s="125" t="s">
        <v>74</v>
      </c>
      <c r="B52" s="38"/>
      <c r="C52" s="39"/>
      <c r="D52" s="42"/>
      <c r="E52" s="40"/>
      <c r="F52" s="40"/>
      <c r="G52" s="40"/>
      <c r="H52" s="40"/>
      <c r="I52" s="40"/>
      <c r="J52" s="40"/>
      <c r="K52" s="40"/>
      <c r="L52" s="40"/>
      <c r="M52" s="40"/>
      <c r="N52" s="40"/>
      <c r="O52" s="40"/>
      <c r="P52" s="40"/>
      <c r="Q52" s="40"/>
      <c r="R52" s="40"/>
      <c r="S52" s="42">
        <f>+S35+S37+S38+S39+S40+S44+S45+S47+S49+S50</f>
        <v>68.591676028748694</v>
      </c>
      <c r="T52" s="42">
        <f>+T35+T37+T38+T39+T40+T44+T45+T47+T49+T50</f>
        <v>59.269055116788387</v>
      </c>
      <c r="U52" s="42">
        <f>+U35+U37+U38+U39+U40+U44+U45+U47+U49+U50</f>
        <v>58.107157485010291</v>
      </c>
      <c r="V52" s="143" t="s">
        <v>80</v>
      </c>
      <c r="W52" s="41"/>
      <c r="X52" s="41"/>
      <c r="Y52" s="41"/>
      <c r="Z52" s="41"/>
      <c r="AA52" s="41"/>
    </row>
    <row r="53" spans="1:27" s="37" customFormat="1" x14ac:dyDescent="0.25">
      <c r="A53" s="126" t="s">
        <v>74</v>
      </c>
      <c r="B53" s="66"/>
      <c r="C53" s="168" t="s">
        <v>16</v>
      </c>
      <c r="D53" s="42"/>
      <c r="E53" s="40"/>
      <c r="F53" s="40"/>
      <c r="G53" s="40"/>
      <c r="H53" s="40"/>
      <c r="I53" s="44" t="s">
        <v>70</v>
      </c>
      <c r="J53" s="172">
        <v>44</v>
      </c>
      <c r="K53" s="173">
        <v>10</v>
      </c>
      <c r="L53" s="173">
        <v>5</v>
      </c>
      <c r="M53" s="173">
        <v>5</v>
      </c>
      <c r="N53" s="40"/>
      <c r="O53" s="40"/>
      <c r="P53" s="40"/>
      <c r="Q53" s="40"/>
      <c r="R53" s="40"/>
      <c r="S53" s="40"/>
      <c r="T53" s="40"/>
      <c r="U53" s="144">
        <f>+U35+U37+U38+U41+U46+U47+U49+U50</f>
        <v>47.387842573924303</v>
      </c>
      <c r="V53" s="40" t="s">
        <v>81</v>
      </c>
      <c r="W53" s="41"/>
      <c r="X53" s="41"/>
      <c r="Y53" s="41"/>
      <c r="Z53" s="41"/>
      <c r="AA53" s="41"/>
    </row>
    <row r="54" spans="1:27" s="37" customFormat="1" ht="14.4" x14ac:dyDescent="0.25">
      <c r="A54" s="7" t="s">
        <v>71</v>
      </c>
      <c r="B54" s="66"/>
      <c r="C54" s="168" t="s">
        <v>16</v>
      </c>
      <c r="D54" s="252" t="s">
        <v>65</v>
      </c>
      <c r="E54" s="253"/>
      <c r="F54" s="253"/>
      <c r="G54" s="253"/>
      <c r="H54" s="253"/>
      <c r="I54" s="253"/>
      <c r="J54" s="254" t="s">
        <v>40</v>
      </c>
      <c r="K54" s="254"/>
      <c r="L54" s="254"/>
      <c r="M54" s="254"/>
      <c r="N54" s="82"/>
      <c r="O54" s="82"/>
      <c r="P54" s="40"/>
      <c r="Q54" s="40"/>
      <c r="R54" s="40"/>
      <c r="S54" s="40"/>
      <c r="T54" s="40"/>
      <c r="U54" s="40"/>
      <c r="V54" s="41"/>
      <c r="W54" s="41"/>
      <c r="X54" s="41"/>
      <c r="Y54" s="41"/>
      <c r="Z54" s="41"/>
      <c r="AA54" s="41"/>
    </row>
    <row r="55" spans="1:27" s="37" customFormat="1" ht="24" x14ac:dyDescent="0.25">
      <c r="A55" s="169" t="s">
        <v>73</v>
      </c>
      <c r="B55" s="66"/>
      <c r="C55" s="168" t="s">
        <v>16</v>
      </c>
      <c r="D55" s="182" t="s">
        <v>63</v>
      </c>
      <c r="E55" s="183" t="s">
        <v>7</v>
      </c>
      <c r="F55" s="183" t="s">
        <v>8</v>
      </c>
      <c r="G55" s="184">
        <v>2000</v>
      </c>
      <c r="H55" s="184">
        <v>2005</v>
      </c>
      <c r="I55" s="183" t="s">
        <v>9</v>
      </c>
      <c r="J55" s="185" t="s">
        <v>68</v>
      </c>
      <c r="K55" s="185" t="s">
        <v>69</v>
      </c>
      <c r="L55" s="186" t="s">
        <v>66</v>
      </c>
      <c r="M55" s="186" t="s">
        <v>67</v>
      </c>
      <c r="N55" s="83"/>
      <c r="O55" s="84"/>
      <c r="P55" s="40"/>
      <c r="Q55" s="40"/>
      <c r="R55" s="40"/>
      <c r="S55" s="40"/>
      <c r="T55" s="40"/>
      <c r="U55" s="40"/>
      <c r="V55" s="41"/>
      <c r="W55" s="41"/>
      <c r="X55" s="41"/>
      <c r="Y55" s="41"/>
      <c r="Z55" s="41"/>
      <c r="AA55" s="41"/>
    </row>
    <row r="56" spans="1:27" s="37" customFormat="1" x14ac:dyDescent="0.25">
      <c r="A56" s="159" t="s">
        <v>14</v>
      </c>
      <c r="B56" s="66">
        <v>7</v>
      </c>
      <c r="C56" s="168" t="s">
        <v>16</v>
      </c>
      <c r="D56" s="171">
        <f t="shared" ref="D56:D67" si="71">(V9/$V9)*100</f>
        <v>100</v>
      </c>
      <c r="E56" s="123">
        <f t="shared" ref="E56:E67" si="72">(W9/$V9)*100</f>
        <v>114.91620056504881</v>
      </c>
      <c r="F56" s="123">
        <f t="shared" ref="F56:F67" si="73">(X9/$V9)*100</f>
        <v>122.61298384287822</v>
      </c>
      <c r="G56" s="123">
        <f t="shared" ref="G56:G67" si="74">(Y9/$V9)*100</f>
        <v>142.96509563964489</v>
      </c>
      <c r="H56" s="123">
        <f t="shared" ref="H56:H67" si="75">(Z9/$V9)*100</f>
        <v>165.19832993072779</v>
      </c>
      <c r="I56" s="123">
        <f t="shared" ref="I56:I67" si="76">(AA9/$V9)*100</f>
        <v>188.04043856094788</v>
      </c>
      <c r="J56" s="124">
        <f t="shared" ref="J56:J67" si="77">EXP(LN(AA9/V9)/44)-1</f>
        <v>1.4455457970915075E-2</v>
      </c>
      <c r="K56" s="124">
        <f t="shared" ref="K56:K67" si="78">EXP(LN(Y9/X9)/10)-1</f>
        <v>1.547528015197952E-2</v>
      </c>
      <c r="L56" s="124">
        <f t="shared" ref="L56:L67" si="79">EXP(LN(Z9/Y9)/5)-1</f>
        <v>2.9331175884960814E-2</v>
      </c>
      <c r="M56" s="124">
        <f t="shared" ref="M56:M67" si="80">EXP(LN(AA9/Z9)/5)-1</f>
        <v>2.6240430847886742E-2</v>
      </c>
      <c r="N56" s="40"/>
      <c r="O56" s="40"/>
      <c r="P56" s="40"/>
      <c r="Q56" s="40"/>
      <c r="R56" s="40"/>
      <c r="S56" s="40"/>
      <c r="T56" s="40"/>
      <c r="U56" s="40"/>
      <c r="V56" s="41"/>
      <c r="W56" s="41"/>
      <c r="X56" s="41"/>
      <c r="Y56" s="41"/>
      <c r="Z56" s="41"/>
      <c r="AA56" s="41"/>
    </row>
    <row r="57" spans="1:27" s="37" customFormat="1" x14ac:dyDescent="0.25">
      <c r="A57" s="160" t="s">
        <v>17</v>
      </c>
      <c r="B57" s="66">
        <v>8</v>
      </c>
      <c r="C57" s="168" t="s">
        <v>16</v>
      </c>
      <c r="D57" s="171">
        <f t="shared" si="71"/>
        <v>100</v>
      </c>
      <c r="E57" s="123">
        <f t="shared" si="72"/>
        <v>77.273009255210496</v>
      </c>
      <c r="F57" s="123">
        <f t="shared" si="73"/>
        <v>68.377844825161944</v>
      </c>
      <c r="G57" s="123">
        <f t="shared" si="74"/>
        <v>59.258804448233647</v>
      </c>
      <c r="H57" s="123">
        <f t="shared" si="75"/>
        <v>59.579597453933317</v>
      </c>
      <c r="I57" s="123">
        <f t="shared" si="76"/>
        <v>59.055894584034306</v>
      </c>
      <c r="J57" s="124">
        <f t="shared" si="77"/>
        <v>-1.1898775346874779E-2</v>
      </c>
      <c r="K57" s="124">
        <f t="shared" si="78"/>
        <v>-1.4211499460283439E-2</v>
      </c>
      <c r="L57" s="124">
        <f t="shared" si="79"/>
        <v>1.0803478774776831E-3</v>
      </c>
      <c r="M57" s="124">
        <f t="shared" si="80"/>
        <v>-1.7642078720245813E-3</v>
      </c>
      <c r="N57" s="40"/>
      <c r="O57" s="40"/>
      <c r="P57" s="40"/>
      <c r="Q57" s="40"/>
      <c r="R57" s="40"/>
      <c r="S57" s="40"/>
      <c r="T57" s="40"/>
      <c r="U57" s="40"/>
      <c r="V57" s="41"/>
      <c r="W57" s="41"/>
      <c r="X57" s="41"/>
      <c r="Y57" s="41"/>
      <c r="Z57" s="41"/>
      <c r="AA57" s="41"/>
    </row>
    <row r="58" spans="1:27" s="37" customFormat="1" x14ac:dyDescent="0.25">
      <c r="A58" s="161" t="s">
        <v>19</v>
      </c>
      <c r="B58" s="66">
        <v>9</v>
      </c>
      <c r="C58" s="168" t="s">
        <v>16</v>
      </c>
      <c r="D58" s="171">
        <f t="shared" si="71"/>
        <v>100</v>
      </c>
      <c r="E58" s="123">
        <f t="shared" si="72"/>
        <v>13.947921974113727</v>
      </c>
      <c r="F58" s="123">
        <f t="shared" si="73"/>
        <v>5.4314477839659228</v>
      </c>
      <c r="G58" s="123">
        <f t="shared" si="74"/>
        <v>18.397845233828082</v>
      </c>
      <c r="H58" s="123">
        <f t="shared" si="75"/>
        <v>34.104110717391492</v>
      </c>
      <c r="I58" s="123">
        <f t="shared" si="76"/>
        <v>66.476045554689719</v>
      </c>
      <c r="J58" s="124">
        <f t="shared" si="77"/>
        <v>-9.2372655456979258E-3</v>
      </c>
      <c r="K58" s="124">
        <f t="shared" si="78"/>
        <v>0.12975724539457945</v>
      </c>
      <c r="L58" s="124">
        <f t="shared" si="79"/>
        <v>0.13137858401951008</v>
      </c>
      <c r="M58" s="124">
        <f t="shared" si="80"/>
        <v>0.1428038358721746</v>
      </c>
      <c r="N58" s="40"/>
      <c r="O58" s="40"/>
      <c r="P58" s="40"/>
      <c r="Q58" s="40"/>
      <c r="R58" s="40"/>
      <c r="S58" s="40"/>
      <c r="T58" s="40"/>
      <c r="U58" s="40"/>
      <c r="V58" s="41"/>
      <c r="W58" s="41"/>
      <c r="X58" s="41"/>
      <c r="Y58" s="41"/>
      <c r="Z58" s="41"/>
      <c r="AA58" s="41"/>
    </row>
    <row r="59" spans="1:27" s="37" customFormat="1" x14ac:dyDescent="0.25">
      <c r="A59" s="162" t="s">
        <v>20</v>
      </c>
      <c r="B59" s="66">
        <v>10</v>
      </c>
      <c r="C59" s="168" t="s">
        <v>16</v>
      </c>
      <c r="D59" s="171">
        <f t="shared" si="71"/>
        <v>100</v>
      </c>
      <c r="E59" s="123">
        <f t="shared" si="72"/>
        <v>126.15854912009539</v>
      </c>
      <c r="F59" s="123">
        <f t="shared" si="73"/>
        <v>93.585277621118763</v>
      </c>
      <c r="G59" s="123">
        <f t="shared" si="74"/>
        <v>93.683811461117443</v>
      </c>
      <c r="H59" s="123">
        <f t="shared" si="75"/>
        <v>94.40764249276225</v>
      </c>
      <c r="I59" s="123">
        <f t="shared" si="76"/>
        <v>100.0387906373947</v>
      </c>
      <c r="J59" s="124">
        <f t="shared" si="77"/>
        <v>8.814383340105536E-6</v>
      </c>
      <c r="K59" s="124">
        <f t="shared" si="78"/>
        <v>1.0523790576599801E-4</v>
      </c>
      <c r="L59" s="124">
        <f t="shared" si="79"/>
        <v>1.540510180249699E-3</v>
      </c>
      <c r="M59" s="124">
        <f t="shared" si="80"/>
        <v>1.1654589349754607E-2</v>
      </c>
      <c r="N59" s="40"/>
      <c r="O59" s="40"/>
      <c r="P59" s="40"/>
      <c r="Q59" s="40"/>
      <c r="R59" s="40"/>
      <c r="S59" s="40"/>
      <c r="T59" s="40"/>
      <c r="U59" s="40"/>
      <c r="V59" s="41"/>
      <c r="W59" s="41"/>
      <c r="X59" s="41"/>
      <c r="Y59" s="41"/>
      <c r="Z59" s="41"/>
      <c r="AA59" s="41"/>
    </row>
    <row r="60" spans="1:27" s="37" customFormat="1" x14ac:dyDescent="0.25">
      <c r="A60" s="162" t="s">
        <v>21</v>
      </c>
      <c r="B60" s="66">
        <v>11</v>
      </c>
      <c r="C60" s="168"/>
      <c r="D60" s="171">
        <f t="shared" si="71"/>
        <v>100</v>
      </c>
      <c r="E60" s="123">
        <f t="shared" si="72"/>
        <v>227.16590627780312</v>
      </c>
      <c r="F60" s="123">
        <f t="shared" si="73"/>
        <v>346.10990944003879</v>
      </c>
      <c r="G60" s="123">
        <f t="shared" si="74"/>
        <v>152.68455244682684</v>
      </c>
      <c r="H60" s="123">
        <f t="shared" si="75"/>
        <v>102.14091073956311</v>
      </c>
      <c r="I60" s="123">
        <f t="shared" si="76"/>
        <v>71.849380889191792</v>
      </c>
      <c r="J60" s="124">
        <f t="shared" si="77"/>
        <v>-7.4854387384194476E-3</v>
      </c>
      <c r="K60" s="124">
        <f t="shared" si="78"/>
        <v>-7.8578998548834766E-2</v>
      </c>
      <c r="L60" s="124">
        <f t="shared" si="79"/>
        <v>-7.7256647693759617E-2</v>
      </c>
      <c r="M60" s="124">
        <f t="shared" si="80"/>
        <v>-6.7938303379678877E-2</v>
      </c>
      <c r="N60" s="40"/>
      <c r="O60" s="40"/>
      <c r="P60" s="40"/>
      <c r="Q60" s="40"/>
      <c r="R60" s="40"/>
      <c r="S60" s="40"/>
      <c r="T60" s="40"/>
      <c r="U60" s="40"/>
      <c r="V60" s="41"/>
      <c r="W60" s="41"/>
      <c r="X60" s="41"/>
      <c r="Y60" s="41"/>
      <c r="Z60" s="41"/>
      <c r="AA60" s="41"/>
    </row>
    <row r="61" spans="1:27" s="37" customFormat="1" x14ac:dyDescent="0.25">
      <c r="A61" s="162" t="s">
        <v>22</v>
      </c>
      <c r="B61" s="66">
        <v>12</v>
      </c>
      <c r="C61" s="168"/>
      <c r="D61" s="171">
        <f t="shared" si="71"/>
        <v>100</v>
      </c>
      <c r="E61" s="123">
        <f t="shared" si="72"/>
        <v>28.571916607563825</v>
      </c>
      <c r="F61" s="123">
        <f t="shared" si="73"/>
        <v>30.674992604897128</v>
      </c>
      <c r="G61" s="123">
        <f t="shared" si="74"/>
        <v>21.123222038810869</v>
      </c>
      <c r="H61" s="123">
        <f t="shared" si="75"/>
        <v>17.654771666940032</v>
      </c>
      <c r="I61" s="123">
        <f t="shared" si="76"/>
        <v>15.516105534820751</v>
      </c>
      <c r="J61" s="124">
        <f t="shared" si="77"/>
        <v>-4.1463404401254511E-2</v>
      </c>
      <c r="K61" s="124">
        <f t="shared" si="78"/>
        <v>-3.66201248111373E-2</v>
      </c>
      <c r="L61" s="124">
        <f t="shared" si="79"/>
        <v>-3.5237557884931103E-2</v>
      </c>
      <c r="M61" s="124">
        <f t="shared" si="80"/>
        <v>-2.5494882855679912E-2</v>
      </c>
      <c r="N61" s="40"/>
      <c r="O61" s="40"/>
      <c r="P61" s="40"/>
      <c r="Q61" s="40"/>
      <c r="R61" s="40"/>
      <c r="S61" s="40"/>
      <c r="T61" s="40"/>
      <c r="U61" s="40"/>
      <c r="V61" s="41"/>
      <c r="W61" s="41"/>
      <c r="X61" s="41"/>
      <c r="Y61" s="41"/>
      <c r="Z61" s="41"/>
      <c r="AA61" s="41"/>
    </row>
    <row r="62" spans="1:27" s="37" customFormat="1" x14ac:dyDescent="0.25">
      <c r="A62" s="163" t="s">
        <v>61</v>
      </c>
      <c r="B62" s="66">
        <v>13</v>
      </c>
      <c r="C62" s="168" t="s">
        <v>16</v>
      </c>
      <c r="D62" s="171">
        <f t="shared" si="71"/>
        <v>100</v>
      </c>
      <c r="E62" s="123">
        <f t="shared" si="72"/>
        <v>44.115669397008475</v>
      </c>
      <c r="F62" s="123">
        <f t="shared" si="73"/>
        <v>49.801469349895143</v>
      </c>
      <c r="G62" s="123">
        <f t="shared" si="74"/>
        <v>32.826628435202466</v>
      </c>
      <c r="H62" s="123">
        <f t="shared" si="75"/>
        <v>26.047659504494419</v>
      </c>
      <c r="I62" s="123">
        <f t="shared" si="76"/>
        <v>21.811386719129931</v>
      </c>
      <c r="J62" s="124">
        <f t="shared" si="77"/>
        <v>-3.4015685432217446E-2</v>
      </c>
      <c r="K62" s="124">
        <f t="shared" si="78"/>
        <v>-4.0823759796092873E-2</v>
      </c>
      <c r="L62" s="124">
        <f t="shared" si="79"/>
        <v>-4.5208629078137497E-2</v>
      </c>
      <c r="M62" s="124">
        <f t="shared" si="80"/>
        <v>-3.4876446938437167E-2</v>
      </c>
      <c r="N62" s="40"/>
      <c r="O62" s="40"/>
      <c r="P62" s="40"/>
      <c r="Q62" s="40"/>
      <c r="R62" s="40"/>
      <c r="S62" s="40"/>
      <c r="T62" s="40"/>
      <c r="U62" s="40"/>
      <c r="V62" s="41"/>
      <c r="W62" s="41"/>
      <c r="X62" s="41"/>
      <c r="Y62" s="41"/>
      <c r="Z62" s="41"/>
      <c r="AA62" s="41"/>
    </row>
    <row r="63" spans="1:27" s="37" customFormat="1" x14ac:dyDescent="0.25">
      <c r="A63" s="164" t="s">
        <v>23</v>
      </c>
      <c r="B63" s="66">
        <v>14</v>
      </c>
      <c r="C63" s="168" t="s">
        <v>16</v>
      </c>
      <c r="D63" s="171">
        <f t="shared" si="71"/>
        <v>100</v>
      </c>
      <c r="E63" s="123">
        <f t="shared" si="72"/>
        <v>195.58052260967688</v>
      </c>
      <c r="F63" s="123">
        <f t="shared" si="73"/>
        <v>125.34177729958229</v>
      </c>
      <c r="G63" s="123">
        <f t="shared" si="74"/>
        <v>109.65134939559786</v>
      </c>
      <c r="H63" s="123">
        <f t="shared" si="75"/>
        <v>109.01026960669529</v>
      </c>
      <c r="I63" s="123">
        <f t="shared" si="76"/>
        <v>113.76652773057199</v>
      </c>
      <c r="J63" s="124">
        <f t="shared" si="77"/>
        <v>2.9356223434502393E-3</v>
      </c>
      <c r="K63" s="124">
        <f t="shared" si="78"/>
        <v>-1.3284811822717679E-2</v>
      </c>
      <c r="L63" s="124">
        <f t="shared" si="79"/>
        <v>-1.1720499745440094E-3</v>
      </c>
      <c r="M63" s="124">
        <f t="shared" si="80"/>
        <v>8.5778308803559078E-3</v>
      </c>
      <c r="N63" s="40"/>
      <c r="O63" s="40"/>
      <c r="P63" s="40"/>
      <c r="Q63" s="40"/>
      <c r="R63" s="40"/>
      <c r="S63" s="40"/>
      <c r="T63" s="40"/>
      <c r="U63" s="40"/>
      <c r="V63" s="41"/>
      <c r="W63" s="41"/>
      <c r="X63" s="41"/>
      <c r="Y63" s="41"/>
      <c r="Z63" s="41"/>
      <c r="AA63" s="41"/>
    </row>
    <row r="64" spans="1:27" s="37" customFormat="1" x14ac:dyDescent="0.25">
      <c r="A64" s="161" t="s">
        <v>24</v>
      </c>
      <c r="B64" s="66">
        <v>15</v>
      </c>
      <c r="C64" s="168" t="s">
        <v>16</v>
      </c>
      <c r="D64" s="171">
        <f t="shared" si="71"/>
        <v>100</v>
      </c>
      <c r="E64" s="123">
        <f t="shared" si="72"/>
        <v>73.433074668528747</v>
      </c>
      <c r="F64" s="123">
        <f t="shared" si="73"/>
        <v>42.077215687915398</v>
      </c>
      <c r="G64" s="123">
        <f t="shared" si="74"/>
        <v>38.085334607351442</v>
      </c>
      <c r="H64" s="123">
        <f t="shared" si="75"/>
        <v>37.573615774095003</v>
      </c>
      <c r="I64" s="123">
        <f t="shared" si="76"/>
        <v>39.020557899165084</v>
      </c>
      <c r="J64" s="124">
        <f t="shared" si="77"/>
        <v>-2.1161111212534944E-2</v>
      </c>
      <c r="K64" s="124">
        <f t="shared" si="78"/>
        <v>-9.9181979698722555E-3</v>
      </c>
      <c r="L64" s="124">
        <f t="shared" si="79"/>
        <v>-2.7017823273013386E-3</v>
      </c>
      <c r="M64" s="124">
        <f t="shared" si="80"/>
        <v>7.5859359041157148E-3</v>
      </c>
      <c r="N64" s="40"/>
      <c r="O64" s="40"/>
      <c r="P64" s="40"/>
      <c r="Q64" s="40"/>
      <c r="R64" s="40"/>
      <c r="S64" s="40"/>
      <c r="T64" s="40"/>
      <c r="U64" s="40"/>
      <c r="V64" s="41"/>
      <c r="W64" s="41"/>
      <c r="X64" s="41"/>
      <c r="Y64" s="41"/>
      <c r="Z64" s="41"/>
      <c r="AA64" s="41"/>
    </row>
    <row r="65" spans="1:27" s="37" customFormat="1" x14ac:dyDescent="0.25">
      <c r="A65" s="165" t="s">
        <v>25</v>
      </c>
      <c r="B65" s="66">
        <v>16</v>
      </c>
      <c r="C65" s="168"/>
      <c r="D65" s="171">
        <f t="shared" si="71"/>
        <v>100</v>
      </c>
      <c r="E65" s="123">
        <f t="shared" si="72"/>
        <v>50.811614078195433</v>
      </c>
      <c r="F65" s="123">
        <f t="shared" si="73"/>
        <v>25.338281805827577</v>
      </c>
      <c r="G65" s="123">
        <f t="shared" si="74"/>
        <v>23.277010658650482</v>
      </c>
      <c r="H65" s="123">
        <f t="shared" si="75"/>
        <v>22.470685396079613</v>
      </c>
      <c r="I65" s="123">
        <f t="shared" si="76"/>
        <v>22.8099383839529</v>
      </c>
      <c r="J65" s="124">
        <f t="shared" si="77"/>
        <v>-3.3032424190514553E-2</v>
      </c>
      <c r="K65" s="124">
        <f t="shared" si="78"/>
        <v>-8.449119899420654E-3</v>
      </c>
      <c r="L65" s="124">
        <f t="shared" si="79"/>
        <v>-7.0261241655633633E-3</v>
      </c>
      <c r="M65" s="124">
        <f t="shared" si="80"/>
        <v>3.0014446560233665E-3</v>
      </c>
      <c r="N65" s="40"/>
      <c r="O65" s="40"/>
      <c r="P65" s="40"/>
      <c r="Q65" s="40"/>
      <c r="R65" s="40"/>
      <c r="S65" s="40"/>
      <c r="T65" s="40"/>
      <c r="U65" s="40"/>
      <c r="V65" s="41"/>
      <c r="W65" s="41"/>
      <c r="X65" s="41"/>
      <c r="Y65" s="41"/>
      <c r="Z65" s="41"/>
      <c r="AA65" s="41"/>
    </row>
    <row r="66" spans="1:27" s="37" customFormat="1" x14ac:dyDescent="0.25">
      <c r="A66" s="165" t="s">
        <v>26</v>
      </c>
      <c r="B66" s="66">
        <v>17</v>
      </c>
      <c r="C66" s="168"/>
      <c r="D66" s="171">
        <f t="shared" si="71"/>
        <v>100</v>
      </c>
      <c r="E66" s="123">
        <f t="shared" si="72"/>
        <v>156.1306126020404</v>
      </c>
      <c r="F66" s="123">
        <f t="shared" si="73"/>
        <v>118.87297321996921</v>
      </c>
      <c r="G66" s="123">
        <f t="shared" si="74"/>
        <v>135.94694811822242</v>
      </c>
      <c r="H66" s="123">
        <f t="shared" si="75"/>
        <v>146.42887418082208</v>
      </c>
      <c r="I66" s="123">
        <f t="shared" si="76"/>
        <v>165.84510702065788</v>
      </c>
      <c r="J66" s="124">
        <f t="shared" si="77"/>
        <v>1.1563714115767842E-2</v>
      </c>
      <c r="K66" s="124">
        <f t="shared" si="78"/>
        <v>1.3511389991972322E-2</v>
      </c>
      <c r="L66" s="124">
        <f t="shared" si="79"/>
        <v>1.4965901720132901E-2</v>
      </c>
      <c r="M66" s="124">
        <f t="shared" si="80"/>
        <v>2.5215557505397168E-2</v>
      </c>
      <c r="N66" s="40"/>
      <c r="O66" s="40"/>
      <c r="P66" s="40"/>
      <c r="Q66" s="40"/>
      <c r="R66" s="40"/>
      <c r="S66" s="40"/>
      <c r="T66" s="40"/>
      <c r="U66" s="40"/>
      <c r="V66" s="41"/>
      <c r="W66" s="41"/>
      <c r="X66" s="41"/>
      <c r="Y66" s="41"/>
      <c r="Z66" s="41"/>
      <c r="AA66" s="41"/>
    </row>
    <row r="67" spans="1:27" s="37" customFormat="1" x14ac:dyDescent="0.25">
      <c r="A67" s="162" t="s">
        <v>27</v>
      </c>
      <c r="B67" s="66">
        <v>18</v>
      </c>
      <c r="C67" s="168" t="s">
        <v>16</v>
      </c>
      <c r="D67" s="171">
        <f t="shared" si="71"/>
        <v>100</v>
      </c>
      <c r="E67" s="123">
        <f t="shared" si="72"/>
        <v>69.866052317279042</v>
      </c>
      <c r="F67" s="123">
        <f t="shared" si="73"/>
        <v>36.443147553280127</v>
      </c>
      <c r="G67" s="123">
        <f t="shared" si="74"/>
        <v>33.979399958748438</v>
      </c>
      <c r="H67" s="123">
        <f t="shared" si="75"/>
        <v>33.429492165845033</v>
      </c>
      <c r="I67" s="123">
        <f t="shared" si="76"/>
        <v>34.948121911178035</v>
      </c>
      <c r="J67" s="124">
        <f t="shared" si="77"/>
        <v>-2.3610120662250655E-2</v>
      </c>
      <c r="K67" s="124">
        <f t="shared" si="78"/>
        <v>-6.975456528808488E-3</v>
      </c>
      <c r="L67" s="124">
        <f t="shared" si="79"/>
        <v>-3.2578711998425547E-3</v>
      </c>
      <c r="M67" s="124">
        <f t="shared" si="80"/>
        <v>8.9248352432338418E-3</v>
      </c>
      <c r="N67" s="40"/>
      <c r="O67" s="40"/>
      <c r="P67" s="40"/>
      <c r="Q67" s="40"/>
      <c r="R67" s="40"/>
      <c r="S67" s="40"/>
      <c r="T67" s="40"/>
      <c r="U67" s="40"/>
      <c r="V67" s="41"/>
      <c r="W67" s="41"/>
      <c r="X67" s="41"/>
      <c r="Y67" s="41"/>
      <c r="Z67" s="41"/>
      <c r="AA67" s="41"/>
    </row>
    <row r="68" spans="1:27" s="37" customFormat="1" x14ac:dyDescent="0.25">
      <c r="A68" s="161" t="s">
        <v>64</v>
      </c>
      <c r="B68" s="66">
        <v>21</v>
      </c>
      <c r="C68" s="168" t="s">
        <v>16</v>
      </c>
      <c r="D68" s="171">
        <f t="shared" ref="D68:I70" si="81">(V23/$V23)*100</f>
        <v>100</v>
      </c>
      <c r="E68" s="123">
        <f t="shared" si="81"/>
        <v>116.39426972311495</v>
      </c>
      <c r="F68" s="123">
        <f t="shared" si="81"/>
        <v>133.21164600029962</v>
      </c>
      <c r="G68" s="123">
        <f t="shared" si="81"/>
        <v>147.51315068394629</v>
      </c>
      <c r="H68" s="123">
        <f t="shared" si="81"/>
        <v>177.40297214087602</v>
      </c>
      <c r="I68" s="123">
        <f t="shared" si="81"/>
        <v>224.34155348369544</v>
      </c>
      <c r="J68" s="124">
        <f>EXP(LN(AA23/V23)/44)-1</f>
        <v>1.8533273150590501E-2</v>
      </c>
      <c r="K68" s="124">
        <f>EXP(LN(Y23/X23)/10)-1</f>
        <v>1.024998913996078E-2</v>
      </c>
      <c r="L68" s="124">
        <f t="shared" ref="L68:M70" si="82">EXP(LN(Z23/Y23)/5)-1</f>
        <v>3.7590604479950329E-2</v>
      </c>
      <c r="M68" s="124">
        <f t="shared" si="82"/>
        <v>4.806873633040909E-2</v>
      </c>
      <c r="N68" s="40"/>
      <c r="O68" s="40"/>
      <c r="P68" s="40"/>
      <c r="Q68" s="40"/>
      <c r="R68" s="40"/>
      <c r="S68" s="40"/>
      <c r="T68" s="40"/>
      <c r="U68" s="40"/>
      <c r="V68" s="41"/>
      <c r="W68" s="41"/>
      <c r="X68" s="41"/>
      <c r="Y68" s="41"/>
      <c r="Z68" s="41"/>
      <c r="AA68" s="41"/>
    </row>
    <row r="69" spans="1:27" s="37" customFormat="1" x14ac:dyDescent="0.25">
      <c r="A69" s="162" t="s">
        <v>32</v>
      </c>
      <c r="B69" s="66">
        <v>22</v>
      </c>
      <c r="C69" s="168" t="s">
        <v>16</v>
      </c>
      <c r="D69" s="171">
        <f t="shared" si="81"/>
        <v>100</v>
      </c>
      <c r="E69" s="123">
        <f t="shared" si="81"/>
        <v>350.67751422208823</v>
      </c>
      <c r="F69" s="123">
        <f t="shared" si="81"/>
        <v>274.78377528906435</v>
      </c>
      <c r="G69" s="123">
        <f t="shared" si="81"/>
        <v>222.07411622715051</v>
      </c>
      <c r="H69" s="123">
        <f t="shared" si="81"/>
        <v>228.20461691041749</v>
      </c>
      <c r="I69" s="123">
        <f t="shared" si="81"/>
        <v>233.68876521362404</v>
      </c>
      <c r="J69" s="124">
        <f>EXP(LN(AA24/V24)/44)-1</f>
        <v>1.9478643909987658E-2</v>
      </c>
      <c r="K69" s="124">
        <f>EXP(LN(Y24/X24)/10)-1</f>
        <v>-2.1072146622919563E-2</v>
      </c>
      <c r="L69" s="124">
        <f t="shared" si="82"/>
        <v>5.46115524809343E-3</v>
      </c>
      <c r="M69" s="124">
        <f t="shared" si="82"/>
        <v>4.7607963037084033E-3</v>
      </c>
      <c r="N69" s="40"/>
      <c r="O69" s="40"/>
      <c r="P69" s="40"/>
      <c r="Q69" s="40"/>
      <c r="R69" s="40"/>
      <c r="S69" s="40"/>
      <c r="T69" s="40"/>
      <c r="U69" s="40"/>
      <c r="V69" s="41"/>
      <c r="W69" s="41"/>
      <c r="X69" s="41"/>
      <c r="Y69" s="41"/>
      <c r="Z69" s="41"/>
      <c r="AA69" s="41"/>
    </row>
    <row r="70" spans="1:27" s="37" customFormat="1" x14ac:dyDescent="0.25">
      <c r="A70" s="161" t="s">
        <v>33</v>
      </c>
      <c r="B70" s="66">
        <v>23</v>
      </c>
      <c r="C70" s="168" t="s">
        <v>16</v>
      </c>
      <c r="D70" s="171">
        <f t="shared" si="81"/>
        <v>100</v>
      </c>
      <c r="E70" s="123">
        <f t="shared" si="81"/>
        <v>347.01175994308772</v>
      </c>
      <c r="F70" s="123">
        <f t="shared" si="81"/>
        <v>245.72177254441141</v>
      </c>
      <c r="G70" s="123">
        <f t="shared" si="81"/>
        <v>213.99236447405383</v>
      </c>
      <c r="H70" s="123">
        <f t="shared" si="81"/>
        <v>201.13594420612176</v>
      </c>
      <c r="I70" s="123">
        <f t="shared" si="81"/>
        <v>198.79240073305348</v>
      </c>
      <c r="J70" s="124">
        <f>EXP(LN(AA25/V25)/44)-1</f>
        <v>1.5738264065615404E-2</v>
      </c>
      <c r="K70" s="124">
        <f>EXP(LN(Y25/X25)/10)-1</f>
        <v>-1.3730816005037338E-2</v>
      </c>
      <c r="L70" s="124">
        <f t="shared" si="82"/>
        <v>-1.231540014547261E-2</v>
      </c>
      <c r="M70" s="124">
        <f t="shared" si="82"/>
        <v>-2.3412451952833369E-3</v>
      </c>
      <c r="N70" s="40"/>
      <c r="O70" s="40"/>
      <c r="P70" s="40"/>
      <c r="Q70" s="40"/>
      <c r="R70" s="40"/>
      <c r="S70" s="40"/>
      <c r="T70" s="40"/>
      <c r="U70" s="40"/>
      <c r="V70" s="41"/>
      <c r="W70" s="41"/>
      <c r="X70" s="41"/>
      <c r="Y70" s="41"/>
      <c r="Z70" s="41"/>
      <c r="AA70" s="41"/>
    </row>
    <row r="71" spans="1:27" s="37" customFormat="1" x14ac:dyDescent="0.25">
      <c r="A71" s="166" t="s">
        <v>35</v>
      </c>
      <c r="B71" s="66">
        <v>25</v>
      </c>
      <c r="C71" s="168" t="s">
        <v>16</v>
      </c>
      <c r="D71" s="171">
        <f t="shared" ref="D71:I72" si="83">(V27/$V27)*100</f>
        <v>100</v>
      </c>
      <c r="E71" s="123">
        <f t="shared" si="83"/>
        <v>356.29314193282363</v>
      </c>
      <c r="F71" s="123">
        <f t="shared" si="83"/>
        <v>381.01407952984567</v>
      </c>
      <c r="G71" s="123">
        <f t="shared" si="83"/>
        <v>336.19248107246739</v>
      </c>
      <c r="H71" s="123">
        <f t="shared" si="83"/>
        <v>318.07209863016726</v>
      </c>
      <c r="I71" s="123">
        <f t="shared" si="83"/>
        <v>316.43304562451578</v>
      </c>
      <c r="J71" s="124">
        <f>EXP(LN(AA27/V27)/44)-1</f>
        <v>2.652620776667125E-2</v>
      </c>
      <c r="K71" s="124">
        <f>EXP(LN(Y27/X27)/10)-1</f>
        <v>-1.2437257218613662E-2</v>
      </c>
      <c r="L71" s="124">
        <f>EXP(LN(Z27/Y27)/5)-1</f>
        <v>-1.101998494535239E-2</v>
      </c>
      <c r="M71" s="124">
        <f>EXP(LN(AA27/Z27)/5)-1</f>
        <v>-1.032748215885948E-3</v>
      </c>
      <c r="N71" s="40"/>
      <c r="O71" s="40"/>
      <c r="P71" s="40"/>
      <c r="Q71" s="40"/>
      <c r="R71" s="40"/>
      <c r="S71" s="40"/>
      <c r="T71" s="40"/>
      <c r="U71" s="40"/>
      <c r="V71" s="41"/>
      <c r="W71" s="41"/>
      <c r="X71" s="41"/>
      <c r="Y71" s="41"/>
      <c r="Z71" s="41"/>
      <c r="AA71" s="41"/>
    </row>
    <row r="72" spans="1:27" s="37" customFormat="1" x14ac:dyDescent="0.25">
      <c r="A72" s="170" t="s">
        <v>37</v>
      </c>
      <c r="B72" s="66">
        <v>26</v>
      </c>
      <c r="C72" s="168" t="s">
        <v>16</v>
      </c>
      <c r="D72" s="171">
        <f t="shared" si="83"/>
        <v>100</v>
      </c>
      <c r="E72" s="123">
        <f t="shared" si="83"/>
        <v>144.26544953527934</v>
      </c>
      <c r="F72" s="123">
        <f t="shared" si="83"/>
        <v>133.86869994416378</v>
      </c>
      <c r="G72" s="123">
        <f t="shared" si="83"/>
        <v>143.542168949299</v>
      </c>
      <c r="H72" s="123">
        <f t="shared" si="83"/>
        <v>175.55611003320166</v>
      </c>
      <c r="I72" s="123">
        <f t="shared" si="83"/>
        <v>213.17541008811153</v>
      </c>
      <c r="J72" s="124">
        <f>EXP(LN(AA28/V28)/44)-1</f>
        <v>1.7352128120016408E-2</v>
      </c>
      <c r="K72" s="124">
        <f>EXP(LN(Y28/X28)/10)-1</f>
        <v>7.0013339255305951E-3</v>
      </c>
      <c r="L72" s="124">
        <f>EXP(LN(Z28/Y28)/5)-1</f>
        <v>4.1087636448481346E-2</v>
      </c>
      <c r="M72" s="124">
        <f>EXP(LN(AA28/Z28)/5)-1</f>
        <v>3.9595118532084417E-2</v>
      </c>
      <c r="N72" s="40"/>
      <c r="O72" s="40"/>
      <c r="P72" s="40"/>
      <c r="Q72" s="40"/>
      <c r="R72" s="40"/>
      <c r="S72" s="40"/>
      <c r="T72" s="40"/>
      <c r="U72" s="40"/>
      <c r="V72" s="41"/>
      <c r="W72" s="41"/>
      <c r="X72" s="41"/>
      <c r="Y72" s="41"/>
      <c r="Z72" s="41"/>
      <c r="AA72" s="41"/>
    </row>
    <row r="73" spans="1:27" s="37" customFormat="1" x14ac:dyDescent="0.25">
      <c r="B73" s="38"/>
      <c r="C73" s="39"/>
      <c r="D73" s="85"/>
      <c r="E73" s="40"/>
      <c r="F73" s="40"/>
      <c r="G73" s="40"/>
      <c r="H73" s="40"/>
      <c r="I73" s="40"/>
      <c r="J73" s="40"/>
      <c r="K73" s="40"/>
      <c r="L73" s="40"/>
      <c r="M73" s="40"/>
      <c r="N73" s="40"/>
      <c r="O73" s="40"/>
      <c r="P73" s="40"/>
      <c r="Q73" s="40"/>
      <c r="R73" s="40"/>
      <c r="S73" s="40"/>
      <c r="T73" s="40"/>
      <c r="U73" s="40"/>
      <c r="V73" s="41"/>
      <c r="W73" s="41"/>
      <c r="X73" s="41"/>
      <c r="Y73" s="41"/>
      <c r="Z73" s="41"/>
      <c r="AA73" s="41"/>
    </row>
  </sheetData>
  <autoFilter ref="A8:AG72"/>
  <mergeCells count="18">
    <mergeCell ref="D2:I2"/>
    <mergeCell ref="J2:O2"/>
    <mergeCell ref="P2:U2"/>
    <mergeCell ref="V2:AA2"/>
    <mergeCell ref="D5:I5"/>
    <mergeCell ref="V5:AA5"/>
    <mergeCell ref="V6:AA6"/>
    <mergeCell ref="A6:A7"/>
    <mergeCell ref="B6:B7"/>
    <mergeCell ref="C6:C7"/>
    <mergeCell ref="D6:I6"/>
    <mergeCell ref="J6:O6"/>
    <mergeCell ref="P6:U6"/>
    <mergeCell ref="J33:O33"/>
    <mergeCell ref="P33:U33"/>
    <mergeCell ref="D54:I54"/>
    <mergeCell ref="J54:M54"/>
    <mergeCell ref="D33:I33"/>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9"/>
  <sheetViews>
    <sheetView showGridLines="0" workbookViewId="0">
      <selection activeCell="A2" sqref="A2"/>
    </sheetView>
  </sheetViews>
  <sheetFormatPr defaultRowHeight="12" x14ac:dyDescent="0.25"/>
  <cols>
    <col min="1" max="1" width="24.140625" customWidth="1"/>
  </cols>
  <sheetData>
    <row r="1" spans="1:16" ht="14.4" x14ac:dyDescent="0.25">
      <c r="A1" s="81" t="s">
        <v>39</v>
      </c>
      <c r="B1" s="47"/>
      <c r="C1" s="47"/>
      <c r="D1" s="47"/>
      <c r="E1" s="47"/>
      <c r="F1" s="47"/>
      <c r="G1" s="47"/>
      <c r="H1" s="4"/>
      <c r="I1" s="4"/>
      <c r="J1" s="4"/>
      <c r="K1" s="6"/>
      <c r="L1" s="4"/>
      <c r="M1" s="4"/>
      <c r="N1" s="4"/>
      <c r="O1" s="4"/>
      <c r="P1" s="4"/>
    </row>
    <row r="2" spans="1:16" x14ac:dyDescent="0.25">
      <c r="A2" s="457" t="s">
        <v>198</v>
      </c>
      <c r="B2" s="4"/>
      <c r="C2" s="4"/>
      <c r="D2" s="4"/>
      <c r="E2" s="4"/>
      <c r="F2" s="4"/>
      <c r="G2" s="4"/>
      <c r="H2" s="4"/>
      <c r="I2" s="4"/>
      <c r="J2" s="4"/>
      <c r="K2" s="6"/>
      <c r="L2" s="4"/>
      <c r="M2" s="4"/>
      <c r="N2" s="4"/>
      <c r="O2" s="4"/>
      <c r="P2" s="4"/>
    </row>
    <row r="3" spans="1:16" ht="40.799999999999997" x14ac:dyDescent="0.25">
      <c r="A3" s="91" t="s">
        <v>11</v>
      </c>
      <c r="B3" s="48" t="s">
        <v>42</v>
      </c>
      <c r="C3" s="49" t="s">
        <v>10</v>
      </c>
      <c r="D3" s="272" t="s">
        <v>43</v>
      </c>
      <c r="E3" s="273"/>
      <c r="F3" s="272" t="s">
        <v>44</v>
      </c>
      <c r="G3" s="273"/>
      <c r="H3" s="50"/>
      <c r="I3" s="50"/>
      <c r="J3" s="50"/>
      <c r="K3" s="51"/>
      <c r="L3" s="50"/>
      <c r="M3" s="50"/>
      <c r="N3" s="50"/>
      <c r="O3" s="50"/>
      <c r="P3" s="50"/>
    </row>
    <row r="4" spans="1:16" ht="24" x14ac:dyDescent="0.25">
      <c r="A4" s="52"/>
      <c r="B4" s="92" t="s">
        <v>11</v>
      </c>
      <c r="C4" s="53" t="s">
        <v>45</v>
      </c>
      <c r="D4" s="54" t="s">
        <v>8</v>
      </c>
      <c r="E4" s="54" t="s">
        <v>45</v>
      </c>
      <c r="F4" s="54" t="s">
        <v>8</v>
      </c>
      <c r="G4" s="54" t="s">
        <v>45</v>
      </c>
      <c r="H4" s="55"/>
      <c r="I4" s="55"/>
      <c r="J4" s="55"/>
      <c r="K4" s="56"/>
      <c r="L4" s="55"/>
      <c r="M4" s="55"/>
      <c r="N4" s="55"/>
      <c r="O4" s="55"/>
      <c r="P4" s="55"/>
    </row>
    <row r="5" spans="1:16" x14ac:dyDescent="0.25">
      <c r="A5" s="87" t="s">
        <v>14</v>
      </c>
      <c r="B5" s="57">
        <f>+G5-F5</f>
        <v>-2.5820918363780407</v>
      </c>
      <c r="C5" s="57">
        <f>+'GVA-productivity1'!S$35</f>
        <v>0.4593796485372304</v>
      </c>
      <c r="D5" s="35">
        <f>+'GVA-productivity1'!R$9</f>
        <v>9229.5612623089455</v>
      </c>
      <c r="E5" s="35">
        <f>+'GVA-productivity1'!S$9</f>
        <v>11284.537585368389</v>
      </c>
      <c r="F5" s="57">
        <f>(+D5/D$15)*100</f>
        <v>86.073600985772259</v>
      </c>
      <c r="G5" s="57">
        <f>(+E5/E$15)*100</f>
        <v>83.491509149394219</v>
      </c>
      <c r="H5" s="4"/>
      <c r="I5" s="4"/>
      <c r="J5" s="4"/>
      <c r="K5" s="6"/>
      <c r="L5" s="4"/>
      <c r="M5" s="4"/>
      <c r="N5" s="4"/>
      <c r="O5" s="4"/>
      <c r="P5" s="4"/>
    </row>
    <row r="6" spans="1:16" x14ac:dyDescent="0.25">
      <c r="A6" s="87" t="s">
        <v>19</v>
      </c>
      <c r="B6" s="57">
        <f t="shared" ref="B6:B15" si="0">+G6-F6</f>
        <v>6.3581799534050965E-2</v>
      </c>
      <c r="C6" s="57">
        <f>+'GVA-productivity1'!S$37</f>
        <v>4.4882555958134613</v>
      </c>
      <c r="D6" s="35">
        <f>+'GVA-productivity1'!R$11</f>
        <v>47.157269289126369</v>
      </c>
      <c r="E6" s="35">
        <f>+'GVA-productivity1'!S$11</f>
        <v>68.033613001122205</v>
      </c>
      <c r="F6" s="57">
        <f t="shared" ref="F6:F15" si="1">(+D6/D$15)*100</f>
        <v>0.43978211585709137</v>
      </c>
      <c r="G6" s="57">
        <f t="shared" ref="G6:G15" si="2">(+E6/E$15)*100</f>
        <v>0.50336391539114234</v>
      </c>
      <c r="H6" s="4"/>
      <c r="I6" s="4"/>
      <c r="J6" s="4"/>
      <c r="K6" s="6"/>
      <c r="L6" s="4"/>
      <c r="M6" s="4"/>
      <c r="N6" s="4"/>
      <c r="O6" s="4"/>
      <c r="P6" s="4"/>
    </row>
    <row r="7" spans="1:16" x14ac:dyDescent="0.25">
      <c r="A7" s="87" t="s">
        <v>20</v>
      </c>
      <c r="B7" s="57">
        <f t="shared" si="0"/>
        <v>0.30172045577734119</v>
      </c>
      <c r="C7" s="57">
        <f>+'GVA-productivity1'!S$38</f>
        <v>5.3262369010016615</v>
      </c>
      <c r="D7" s="35">
        <f>+'GVA-productivity1'!R$12</f>
        <v>147.47273580821553</v>
      </c>
      <c r="E7" s="35">
        <f>+'GVA-productivity1'!S$12</f>
        <v>226.66394774164561</v>
      </c>
      <c r="F7" s="57">
        <f t="shared" si="1"/>
        <v>1.3753101645333285</v>
      </c>
      <c r="G7" s="57">
        <f t="shared" si="2"/>
        <v>1.6770306203106697</v>
      </c>
      <c r="H7" s="4"/>
      <c r="I7" s="4"/>
      <c r="J7" s="4"/>
      <c r="K7" s="6"/>
      <c r="L7" s="4"/>
      <c r="M7" s="4"/>
      <c r="N7" s="4"/>
      <c r="O7" s="4"/>
      <c r="P7" s="4"/>
    </row>
    <row r="8" spans="1:16" x14ac:dyDescent="0.25">
      <c r="A8" s="87" t="s">
        <v>21</v>
      </c>
      <c r="B8" s="57">
        <f t="shared" si="0"/>
        <v>0.15440511291281106</v>
      </c>
      <c r="C8" s="57">
        <f>+'GVA-productivity1'!S$39</f>
        <v>10.754447119492516</v>
      </c>
      <c r="D8" s="35">
        <f>+'GVA-productivity1'!R$13</f>
        <v>9.2372354248795503</v>
      </c>
      <c r="E8" s="35">
        <f>+'GVA-productivity1'!S$13</f>
        <v>32.512272527183121</v>
      </c>
      <c r="F8" s="57">
        <f t="shared" si="1"/>
        <v>8.6145169155507434E-2</v>
      </c>
      <c r="G8" s="57">
        <f t="shared" si="2"/>
        <v>0.24055028206831849</v>
      </c>
      <c r="H8" s="4"/>
      <c r="I8" s="4"/>
      <c r="J8" s="4"/>
      <c r="K8" s="6"/>
      <c r="L8" s="4"/>
      <c r="M8" s="4"/>
      <c r="N8" s="4"/>
      <c r="O8" s="4"/>
      <c r="P8" s="4"/>
    </row>
    <row r="9" spans="1:16" x14ac:dyDescent="0.25">
      <c r="A9" s="87" t="s">
        <v>22</v>
      </c>
      <c r="B9" s="57">
        <f t="shared" si="0"/>
        <v>5.7067901686128852E-2</v>
      </c>
      <c r="C9" s="57">
        <f>+'GVA-productivity1'!S$40</f>
        <v>9.3033786099793616</v>
      </c>
      <c r="D9" s="35">
        <f>+'GVA-productivity1'!R$14</f>
        <v>81.734510729161812</v>
      </c>
      <c r="E9" s="35">
        <f>+'GVA-productivity1'!S$14</f>
        <v>110.73656878687012</v>
      </c>
      <c r="F9" s="57">
        <f t="shared" si="1"/>
        <v>0.76224464666581715</v>
      </c>
      <c r="G9" s="57">
        <f t="shared" si="2"/>
        <v>0.819312548351946</v>
      </c>
      <c r="H9" s="4"/>
      <c r="I9" s="4"/>
      <c r="J9" s="4"/>
      <c r="K9" s="6"/>
      <c r="L9" s="4"/>
      <c r="M9" s="4"/>
      <c r="N9" s="4"/>
      <c r="O9" s="4"/>
      <c r="P9" s="4"/>
    </row>
    <row r="10" spans="1:16" x14ac:dyDescent="0.25">
      <c r="A10" s="88" t="s">
        <v>25</v>
      </c>
      <c r="B10" s="57">
        <f t="shared" si="0"/>
        <v>1.3456807093095007</v>
      </c>
      <c r="C10" s="57">
        <f>+'GVA-productivity1'!S$44</f>
        <v>2.3697477730671084</v>
      </c>
      <c r="D10" s="35">
        <f>+'GVA-productivity1'!R$18</f>
        <v>580.15428515128747</v>
      </c>
      <c r="E10" s="35">
        <f>+'GVA-productivity1'!S$18</f>
        <v>913.14285295903244</v>
      </c>
      <c r="F10" s="57">
        <f t="shared" si="1"/>
        <v>5.4104379429413356</v>
      </c>
      <c r="G10" s="57">
        <f t="shared" si="2"/>
        <v>6.7561186522508363</v>
      </c>
      <c r="H10" s="4"/>
      <c r="I10" s="4"/>
      <c r="J10" s="4"/>
      <c r="K10" s="6"/>
      <c r="L10" s="4"/>
      <c r="M10" s="4"/>
      <c r="N10" s="4"/>
      <c r="O10" s="4"/>
      <c r="P10" s="4"/>
    </row>
    <row r="11" spans="1:16" x14ac:dyDescent="0.25">
      <c r="A11" s="88" t="s">
        <v>26</v>
      </c>
      <c r="B11" s="57">
        <f t="shared" si="0"/>
        <v>-3.8855738836889975E-2</v>
      </c>
      <c r="C11" s="57">
        <f>+'GVA-productivity1'!S$45</f>
        <v>9.2279342042553036</v>
      </c>
      <c r="D11" s="35">
        <f>+'GVA-productivity1'!R$19</f>
        <v>86.157490778041364</v>
      </c>
      <c r="E11" s="35">
        <f>+'GVA-productivity1'!S$19</f>
        <v>103.34673652044442</v>
      </c>
      <c r="F11" s="57">
        <f t="shared" si="1"/>
        <v>0.80349274168090468</v>
      </c>
      <c r="G11" s="57">
        <f t="shared" si="2"/>
        <v>0.7646370028440147</v>
      </c>
      <c r="H11" s="4"/>
      <c r="I11" s="4"/>
      <c r="J11" s="4"/>
      <c r="K11" s="6"/>
      <c r="L11" s="4"/>
      <c r="M11" s="4"/>
      <c r="N11" s="4"/>
      <c r="O11" s="4"/>
      <c r="P11" s="4"/>
    </row>
    <row r="12" spans="1:16" x14ac:dyDescent="0.25">
      <c r="A12" s="88" t="s">
        <v>46</v>
      </c>
      <c r="B12" s="57">
        <f t="shared" si="0"/>
        <v>-4.789052758833573E-2</v>
      </c>
      <c r="C12" s="57">
        <f>+'GVA-productivity1'!S$47</f>
        <v>22.873593801695176</v>
      </c>
      <c r="D12" s="35">
        <f>+'GVA-productivity1'!R$21</f>
        <v>26.75443836647565</v>
      </c>
      <c r="E12" s="35">
        <f>+'GVA-productivity1'!S$21</f>
        <v>27.250217170191156</v>
      </c>
      <c r="F12" s="57">
        <f t="shared" si="1"/>
        <v>0.2495081604754808</v>
      </c>
      <c r="G12" s="57">
        <f t="shared" si="2"/>
        <v>0.20161763288714507</v>
      </c>
      <c r="H12" s="4"/>
      <c r="I12" s="4"/>
      <c r="J12" s="4"/>
      <c r="K12" s="6"/>
      <c r="L12" s="4"/>
      <c r="M12" s="4"/>
      <c r="N12" s="4"/>
      <c r="O12" s="4"/>
      <c r="P12" s="4"/>
    </row>
    <row r="13" spans="1:16" x14ac:dyDescent="0.25">
      <c r="A13" s="87" t="s">
        <v>47</v>
      </c>
      <c r="B13" s="57">
        <f t="shared" si="0"/>
        <v>0.1695648075917271</v>
      </c>
      <c r="C13" s="57">
        <f>+'GVA-productivity1'!S$49</f>
        <v>3.3074564542207479</v>
      </c>
      <c r="D13" s="35">
        <f>+'GVA-productivity1'!R$25</f>
        <v>357.35180047772781</v>
      </c>
      <c r="E13" s="35">
        <f>+'GVA-productivity1'!S$25</f>
        <v>473.34702701559934</v>
      </c>
      <c r="F13" s="57">
        <f t="shared" si="1"/>
        <v>3.3326130475428926</v>
      </c>
      <c r="G13" s="57">
        <f t="shared" si="2"/>
        <v>3.5021778551346197</v>
      </c>
      <c r="H13" s="4"/>
      <c r="I13" s="4"/>
      <c r="J13" s="4"/>
      <c r="K13" s="6"/>
      <c r="L13" s="4"/>
      <c r="M13" s="4"/>
      <c r="N13" s="4"/>
      <c r="O13" s="4"/>
      <c r="P13" s="4"/>
    </row>
    <row r="14" spans="1:16" x14ac:dyDescent="0.25">
      <c r="A14" s="88" t="s">
        <v>34</v>
      </c>
      <c r="B14" s="57">
        <f t="shared" si="0"/>
        <v>0.57681731599172914</v>
      </c>
      <c r="C14" s="57">
        <f>+'GVA-productivity1'!S$50</f>
        <v>0.48124592068613642</v>
      </c>
      <c r="D14" s="35">
        <f>+'GVA-productivity1'!R$26</f>
        <v>157.29004549813422</v>
      </c>
      <c r="E14" s="35">
        <f>+'GVA-productivity1'!S$26</f>
        <v>276.21982676639709</v>
      </c>
      <c r="F14" s="57">
        <f t="shared" si="1"/>
        <v>1.4668650253753726</v>
      </c>
      <c r="G14" s="57">
        <f t="shared" si="2"/>
        <v>2.0436823413671017</v>
      </c>
      <c r="H14" s="4"/>
      <c r="I14" s="4"/>
      <c r="J14" s="4"/>
      <c r="K14" s="6"/>
      <c r="L14" s="4"/>
      <c r="M14" s="4"/>
      <c r="N14" s="4"/>
      <c r="O14" s="4"/>
      <c r="P14" s="4"/>
    </row>
    <row r="15" spans="1:16" x14ac:dyDescent="0.25">
      <c r="A15" s="89" t="s">
        <v>48</v>
      </c>
      <c r="B15" s="58">
        <f t="shared" si="0"/>
        <v>0</v>
      </c>
      <c r="C15" s="59">
        <f>+'GVA-productivity1'!S52</f>
        <v>68.591676028748694</v>
      </c>
      <c r="D15" s="35">
        <f>+'GVA-productivity1'!R$28</f>
        <v>10722.871073831997</v>
      </c>
      <c r="E15" s="35">
        <f>+'GVA-productivity1'!S$28</f>
        <v>13515.790647856873</v>
      </c>
      <c r="F15" s="57">
        <f t="shared" si="1"/>
        <v>100</v>
      </c>
      <c r="G15" s="57">
        <f t="shared" si="2"/>
        <v>100</v>
      </c>
      <c r="H15" s="9"/>
      <c r="I15" s="9"/>
      <c r="J15" s="9"/>
      <c r="K15" s="10"/>
      <c r="L15" s="9"/>
      <c r="M15" s="9"/>
      <c r="N15" s="9"/>
      <c r="O15" s="9"/>
      <c r="P15" s="9"/>
    </row>
    <row r="16" spans="1:16" x14ac:dyDescent="0.25">
      <c r="A16" s="60" t="s">
        <v>49</v>
      </c>
      <c r="B16" s="62">
        <f t="shared" ref="B16:G16" si="3">SUM(B5:B14)</f>
        <v>2.2870594307278225E-14</v>
      </c>
      <c r="C16" s="62">
        <f t="shared" si="3"/>
        <v>68.591676028748694</v>
      </c>
      <c r="D16" s="63">
        <f t="shared" si="3"/>
        <v>10722.871073831995</v>
      </c>
      <c r="E16" s="63">
        <f t="shared" si="3"/>
        <v>13515.790647856873</v>
      </c>
      <c r="F16" s="64">
        <f t="shared" si="3"/>
        <v>99.999999999999986</v>
      </c>
      <c r="G16" s="64">
        <f t="shared" si="3"/>
        <v>100.00000000000001</v>
      </c>
      <c r="H16" s="37"/>
      <c r="I16" s="37"/>
      <c r="J16" s="37"/>
      <c r="K16" s="43"/>
      <c r="L16" s="37"/>
      <c r="M16" s="37"/>
      <c r="N16" s="37"/>
      <c r="O16" s="37"/>
      <c r="P16" s="37"/>
    </row>
    <row r="17" spans="1:16" x14ac:dyDescent="0.25">
      <c r="A17" s="60"/>
      <c r="B17" s="62"/>
      <c r="C17" s="62"/>
      <c r="D17" s="63"/>
      <c r="E17" s="63"/>
      <c r="F17" s="64"/>
      <c r="G17" s="64"/>
      <c r="H17" s="37"/>
      <c r="I17" s="37"/>
      <c r="J17" s="37"/>
      <c r="K17" s="43"/>
      <c r="L17" s="37"/>
      <c r="M17" s="37"/>
      <c r="N17" s="37"/>
      <c r="O17" s="37"/>
      <c r="P17" s="37"/>
    </row>
    <row r="18" spans="1:16" x14ac:dyDescent="0.25">
      <c r="A18" s="4"/>
      <c r="B18" s="73"/>
      <c r="C18" s="4"/>
      <c r="D18" s="76"/>
      <c r="E18" s="4"/>
      <c r="F18" s="4"/>
      <c r="G18" s="4"/>
      <c r="H18" s="4"/>
      <c r="I18" s="4"/>
      <c r="J18" s="4"/>
      <c r="K18" s="6"/>
      <c r="L18" s="4"/>
      <c r="M18" s="4"/>
      <c r="N18" s="4"/>
      <c r="O18" s="4"/>
      <c r="P18" s="4"/>
    </row>
    <row r="19" spans="1:16" ht="40.799999999999997" x14ac:dyDescent="0.25">
      <c r="A19" s="91" t="s">
        <v>12</v>
      </c>
      <c r="B19" s="48" t="s">
        <v>42</v>
      </c>
      <c r="C19" s="49" t="s">
        <v>10</v>
      </c>
      <c r="D19" s="273" t="s">
        <v>43</v>
      </c>
      <c r="E19" s="273"/>
      <c r="F19" s="273" t="s">
        <v>44</v>
      </c>
      <c r="G19" s="273"/>
      <c r="H19" s="4"/>
      <c r="I19" s="4"/>
      <c r="J19" s="4"/>
      <c r="K19" s="6"/>
      <c r="L19" s="4"/>
      <c r="M19" s="4"/>
      <c r="N19" s="4"/>
      <c r="O19" s="4"/>
      <c r="P19" s="4"/>
    </row>
    <row r="20" spans="1:16" x14ac:dyDescent="0.25">
      <c r="A20" s="52"/>
      <c r="B20" s="53" t="s">
        <v>12</v>
      </c>
      <c r="C20" s="53">
        <v>2005</v>
      </c>
      <c r="D20" s="54">
        <v>2000</v>
      </c>
      <c r="E20" s="54">
        <v>2005</v>
      </c>
      <c r="F20" s="54">
        <v>2000</v>
      </c>
      <c r="G20" s="54">
        <v>2005</v>
      </c>
      <c r="H20" s="4"/>
      <c r="I20" s="4"/>
      <c r="J20" s="4"/>
      <c r="K20" s="6"/>
      <c r="L20" s="4"/>
      <c r="M20" s="4"/>
      <c r="N20" s="4"/>
      <c r="O20" s="4"/>
      <c r="P20" s="4"/>
    </row>
    <row r="21" spans="1:16" x14ac:dyDescent="0.25">
      <c r="A21" s="87" t="s">
        <v>14</v>
      </c>
      <c r="B21" s="57">
        <f>+G21-F21</f>
        <v>-4.7841673335650228</v>
      </c>
      <c r="C21" s="57">
        <f>+'GVA-productivity1'!T$35</f>
        <v>0.43402119617321661</v>
      </c>
      <c r="D21" s="35">
        <f>+'GVA-productivity1'!S$9</f>
        <v>11284.537585368389</v>
      </c>
      <c r="E21" s="35">
        <f>+'GVA-productivity1'!T$9</f>
        <v>12250.085513506301</v>
      </c>
      <c r="F21" s="57">
        <f>(+D21/D$31)*100</f>
        <v>83.491509149394219</v>
      </c>
      <c r="G21" s="57">
        <f>(+E21/E$31)*100</f>
        <v>78.707341815829196</v>
      </c>
      <c r="H21" s="4"/>
      <c r="I21" s="4"/>
      <c r="J21" s="4"/>
      <c r="K21" s="6"/>
      <c r="L21" s="4"/>
      <c r="M21" s="4"/>
      <c r="N21" s="4"/>
      <c r="O21" s="4"/>
      <c r="P21" s="4"/>
    </row>
    <row r="22" spans="1:16" x14ac:dyDescent="0.25">
      <c r="A22" s="87" t="s">
        <v>19</v>
      </c>
      <c r="B22" s="57">
        <f t="shared" ref="B22:B30" si="4">+G22-F22</f>
        <v>-7.89684032539828E-3</v>
      </c>
      <c r="C22" s="57">
        <f>+'GVA-productivity1'!T$37</f>
        <v>6.8026935072898347</v>
      </c>
      <c r="D22" s="35">
        <f>+'GVA-productivity1'!S$11</f>
        <v>68.033613001122205</v>
      </c>
      <c r="E22" s="35">
        <f>+'GVA-productivity1'!T$11</f>
        <v>77.114966642940828</v>
      </c>
      <c r="F22" s="57">
        <f t="shared" ref="F22:G31" si="5">(+D22/D$31)*100</f>
        <v>0.50336391539114234</v>
      </c>
      <c r="G22" s="57">
        <f t="shared" si="5"/>
        <v>0.49546707506574406</v>
      </c>
      <c r="H22" s="4"/>
      <c r="I22" s="4"/>
      <c r="J22" s="4"/>
      <c r="K22" s="6"/>
      <c r="L22" s="4"/>
      <c r="M22" s="4"/>
      <c r="N22" s="4"/>
      <c r="O22" s="4"/>
      <c r="P22" s="4"/>
    </row>
    <row r="23" spans="1:16" x14ac:dyDescent="0.25">
      <c r="A23" s="87" t="s">
        <v>20</v>
      </c>
      <c r="B23" s="57">
        <f t="shared" si="4"/>
        <v>0.45382840651516876</v>
      </c>
      <c r="C23" s="57">
        <f>+'GVA-productivity1'!T$38</f>
        <v>4.3886064343394908</v>
      </c>
      <c r="D23" s="35">
        <f>+'GVA-productivity1'!S$12</f>
        <v>226.66394774164561</v>
      </c>
      <c r="E23" s="35">
        <f>+'GVA-productivity1'!T$12</f>
        <v>331.6489249112667</v>
      </c>
      <c r="F23" s="57">
        <f t="shared" si="5"/>
        <v>1.6770306203106697</v>
      </c>
      <c r="G23" s="57">
        <f t="shared" si="5"/>
        <v>2.1308590268258385</v>
      </c>
      <c r="H23" s="4"/>
      <c r="I23" s="4"/>
      <c r="J23" s="4"/>
      <c r="K23" s="6"/>
      <c r="L23" s="4"/>
      <c r="M23" s="4"/>
      <c r="N23" s="4"/>
      <c r="O23" s="4"/>
      <c r="P23" s="4"/>
    </row>
    <row r="24" spans="1:16" x14ac:dyDescent="0.25">
      <c r="A24" s="87" t="s">
        <v>21</v>
      </c>
      <c r="B24" s="57">
        <f t="shared" si="4"/>
        <v>0.18599900502125907</v>
      </c>
      <c r="C24" s="57">
        <f>+'GVA-productivity1'!T$39</f>
        <v>5.8824232430755821</v>
      </c>
      <c r="D24" s="35">
        <f>+'GVA-productivity1'!S$13</f>
        <v>32.512272527183121</v>
      </c>
      <c r="E24" s="35">
        <f>+'GVA-productivity1'!T$13</f>
        <v>66.388536596742213</v>
      </c>
      <c r="F24" s="57">
        <f t="shared" si="5"/>
        <v>0.24055028206831849</v>
      </c>
      <c r="G24" s="57">
        <f t="shared" si="5"/>
        <v>0.42654928708957757</v>
      </c>
      <c r="H24" s="4"/>
      <c r="I24" s="4"/>
      <c r="J24" s="4"/>
      <c r="K24" s="6"/>
      <c r="L24" s="4"/>
      <c r="M24" s="4"/>
      <c r="N24" s="4"/>
      <c r="O24" s="4"/>
      <c r="P24" s="4"/>
    </row>
    <row r="25" spans="1:16" x14ac:dyDescent="0.25">
      <c r="A25" s="87" t="s">
        <v>22</v>
      </c>
      <c r="B25" s="57">
        <f t="shared" si="4"/>
        <v>0.62896787669139143</v>
      </c>
      <c r="C25" s="57">
        <f>+'GVA-productivity1'!T$40</f>
        <v>6.3577901811037982</v>
      </c>
      <c r="D25" s="35">
        <f>+'GVA-productivity1'!S$14</f>
        <v>110.73656878687012</v>
      </c>
      <c r="E25" s="35">
        <f>+'GVA-productivity1'!T$14</f>
        <v>225.41174234841267</v>
      </c>
      <c r="F25" s="57">
        <f t="shared" si="5"/>
        <v>0.819312548351946</v>
      </c>
      <c r="G25" s="57">
        <f t="shared" si="5"/>
        <v>1.4482804250433374</v>
      </c>
      <c r="H25" s="4"/>
      <c r="I25" s="4"/>
      <c r="J25" s="4"/>
      <c r="K25" s="6"/>
      <c r="L25" s="4"/>
      <c r="M25" s="4"/>
      <c r="N25" s="4"/>
      <c r="O25" s="4"/>
      <c r="P25" s="4"/>
    </row>
    <row r="26" spans="1:16" x14ac:dyDescent="0.25">
      <c r="A26" s="88" t="s">
        <v>25</v>
      </c>
      <c r="B26" s="57">
        <f t="shared" si="4"/>
        <v>1.7024428980343282</v>
      </c>
      <c r="C26" s="57">
        <f>+'GVA-productivity1'!T$44</f>
        <v>1.8704874246431111</v>
      </c>
      <c r="D26" s="35">
        <f>+'GVA-productivity1'!S$18</f>
        <v>913.14285295903244</v>
      </c>
      <c r="E26" s="35">
        <f>+'GVA-productivity1'!T$18</f>
        <v>1316.4985619093873</v>
      </c>
      <c r="F26" s="57">
        <f t="shared" si="5"/>
        <v>6.7561186522508363</v>
      </c>
      <c r="G26" s="57">
        <f t="shared" si="5"/>
        <v>8.4585615502851645</v>
      </c>
      <c r="H26" s="4"/>
      <c r="I26" s="4"/>
      <c r="J26" s="4"/>
      <c r="K26" s="6"/>
      <c r="L26" s="4"/>
      <c r="M26" s="4"/>
      <c r="N26" s="4"/>
      <c r="O26" s="4"/>
      <c r="P26" s="4"/>
    </row>
    <row r="27" spans="1:16" x14ac:dyDescent="0.25">
      <c r="A27" s="88" t="s">
        <v>26</v>
      </c>
      <c r="B27" s="57">
        <f t="shared" si="4"/>
        <v>0.12707017229603823</v>
      </c>
      <c r="C27" s="57">
        <f>+'GVA-productivity1'!T$45</f>
        <v>8.1269072839516436</v>
      </c>
      <c r="D27" s="35">
        <f>+'GVA-productivity1'!S$19</f>
        <v>103.34673652044442</v>
      </c>
      <c r="E27" s="35">
        <f>+'GVA-productivity1'!T$19</f>
        <v>138.78615255528698</v>
      </c>
      <c r="F27" s="57">
        <f t="shared" si="5"/>
        <v>0.7646370028440147</v>
      </c>
      <c r="G27" s="57">
        <f t="shared" si="5"/>
        <v>0.89170717514005293</v>
      </c>
      <c r="H27" s="4"/>
      <c r="I27" s="4"/>
      <c r="J27" s="4"/>
      <c r="K27" s="6"/>
      <c r="L27" s="4"/>
      <c r="M27" s="4"/>
      <c r="N27" s="4"/>
      <c r="O27" s="4"/>
      <c r="P27" s="4"/>
    </row>
    <row r="28" spans="1:16" x14ac:dyDescent="0.25">
      <c r="A28" s="88" t="s">
        <v>46</v>
      </c>
      <c r="B28" s="57">
        <f t="shared" si="4"/>
        <v>6.5636373563093819E-4</v>
      </c>
      <c r="C28" s="57">
        <f>+'GVA-productivity1'!T$47</f>
        <v>22.492001924080647</v>
      </c>
      <c r="D28" s="35">
        <f>+'GVA-productivity1'!S$21</f>
        <v>27.250217170191156</v>
      </c>
      <c r="E28" s="35">
        <f>+'GVA-productivity1'!T$21</f>
        <v>31.482117152244548</v>
      </c>
      <c r="F28" s="57">
        <f t="shared" si="5"/>
        <v>0.20161763288714507</v>
      </c>
      <c r="G28" s="57">
        <f t="shared" si="5"/>
        <v>0.20227399662277601</v>
      </c>
      <c r="H28" s="4"/>
      <c r="I28" s="4"/>
      <c r="J28" s="4"/>
      <c r="K28" s="6"/>
      <c r="L28" s="4"/>
      <c r="M28" s="4"/>
      <c r="N28" s="4"/>
      <c r="O28" s="4"/>
      <c r="P28" s="4"/>
    </row>
    <row r="29" spans="1:16" x14ac:dyDescent="0.25">
      <c r="A29" s="87" t="s">
        <v>47</v>
      </c>
      <c r="B29" s="57">
        <f t="shared" si="4"/>
        <v>1.6082505674733376</v>
      </c>
      <c r="C29" s="57">
        <f>+'GVA-productivity1'!T$49</f>
        <v>2.5418452172840746</v>
      </c>
      <c r="D29" s="35">
        <f>+'GVA-productivity1'!S$25</f>
        <v>473.34702701559934</v>
      </c>
      <c r="E29" s="35">
        <f>+'GVA-productivity1'!T$25</f>
        <v>795.39193858291605</v>
      </c>
      <c r="F29" s="57">
        <f t="shared" si="5"/>
        <v>3.5021778551346197</v>
      </c>
      <c r="G29" s="57">
        <f t="shared" si="5"/>
        <v>5.1104284226079573</v>
      </c>
      <c r="H29" s="4"/>
      <c r="I29" s="4"/>
      <c r="J29" s="4"/>
      <c r="K29" s="6"/>
      <c r="L29" s="4"/>
      <c r="M29" s="4"/>
      <c r="N29" s="4"/>
      <c r="O29" s="4"/>
      <c r="P29" s="4"/>
    </row>
    <row r="30" spans="1:16" x14ac:dyDescent="0.25">
      <c r="A30" s="88" t="s">
        <v>34</v>
      </c>
      <c r="B30" s="57">
        <f t="shared" si="4"/>
        <v>8.4848884123241763E-2</v>
      </c>
      <c r="C30" s="57">
        <f>+'GVA-productivity1'!T$50</f>
        <v>0.37227870484698622</v>
      </c>
      <c r="D30" s="35">
        <f>+'GVA-productivity1'!S$26</f>
        <v>276.21982676639709</v>
      </c>
      <c r="E30" s="35">
        <f>+'GVA-productivity1'!T$26</f>
        <v>331.28662369818556</v>
      </c>
      <c r="F30" s="57">
        <f t="shared" si="5"/>
        <v>2.0436823413671017</v>
      </c>
      <c r="G30" s="57">
        <f t="shared" si="5"/>
        <v>2.1285312254903435</v>
      </c>
      <c r="H30" s="4"/>
      <c r="I30" s="4"/>
      <c r="J30" s="4"/>
      <c r="K30" s="6"/>
      <c r="L30" s="4"/>
      <c r="M30" s="4"/>
      <c r="N30" s="4"/>
      <c r="O30" s="4"/>
      <c r="P30" s="4"/>
    </row>
    <row r="31" spans="1:16" x14ac:dyDescent="0.25">
      <c r="A31" s="89" t="s">
        <v>48</v>
      </c>
      <c r="B31" s="57">
        <f>+G31-F31</f>
        <v>0</v>
      </c>
      <c r="C31" s="59">
        <f>+'GVA-productivity1'!T52</f>
        <v>59.269055116788387</v>
      </c>
      <c r="D31" s="35">
        <f>+'GVA-productivity1'!S$28</f>
        <v>13515.790647856873</v>
      </c>
      <c r="E31" s="35">
        <f>+'GVA-productivity1'!T$28</f>
        <v>15564.095077903687</v>
      </c>
      <c r="F31" s="57">
        <f t="shared" si="5"/>
        <v>100</v>
      </c>
      <c r="G31" s="57">
        <f t="shared" si="5"/>
        <v>100</v>
      </c>
      <c r="H31" s="4"/>
      <c r="I31" s="4"/>
      <c r="J31" s="4"/>
      <c r="K31" s="6"/>
      <c r="L31" s="4"/>
      <c r="M31" s="4"/>
      <c r="N31" s="4"/>
      <c r="O31" s="4"/>
      <c r="P31" s="4"/>
    </row>
    <row r="32" spans="1:16" x14ac:dyDescent="0.25">
      <c r="A32" s="60" t="s">
        <v>49</v>
      </c>
      <c r="B32" s="45">
        <v>-3.1225022567582528E-16</v>
      </c>
      <c r="C32" s="62">
        <f>SUM(C21:C30)</f>
        <v>59.269055116788387</v>
      </c>
      <c r="D32" s="63">
        <f>SUM(D21:D30)</f>
        <v>13515.790647856873</v>
      </c>
      <c r="E32" s="63">
        <f>SUM(E21:E30)</f>
        <v>15564.095077903687</v>
      </c>
      <c r="F32" s="61">
        <f>SUM(F21:F30)</f>
        <v>100.00000000000001</v>
      </c>
      <c r="G32" s="61">
        <f>SUM(G21:G30)</f>
        <v>100</v>
      </c>
      <c r="H32" s="4"/>
      <c r="I32" s="4"/>
      <c r="J32" s="4"/>
      <c r="K32" s="6"/>
      <c r="L32" s="4"/>
      <c r="M32" s="4"/>
      <c r="N32" s="4"/>
      <c r="O32" s="4"/>
      <c r="P32" s="4"/>
    </row>
    <row r="33" spans="1:16" x14ac:dyDescent="0.25">
      <c r="A33" s="60"/>
      <c r="B33" s="45"/>
      <c r="C33" s="62"/>
      <c r="D33" s="63"/>
      <c r="E33" s="63"/>
      <c r="F33" s="61"/>
      <c r="G33" s="61"/>
      <c r="H33" s="4"/>
      <c r="I33" s="4"/>
      <c r="J33" s="4"/>
      <c r="K33" s="6"/>
      <c r="L33" s="4"/>
      <c r="M33" s="4"/>
      <c r="N33" s="4"/>
      <c r="O33" s="4"/>
      <c r="P33" s="4"/>
    </row>
    <row r="34" spans="1:16" x14ac:dyDescent="0.25">
      <c r="A34" s="60"/>
      <c r="B34" s="45"/>
      <c r="C34" s="62"/>
      <c r="D34" s="63"/>
      <c r="E34" s="63"/>
      <c r="F34" s="61"/>
      <c r="G34" s="61"/>
      <c r="H34" s="4"/>
      <c r="I34" s="4"/>
      <c r="J34" s="4"/>
      <c r="K34" s="6"/>
      <c r="L34" s="4"/>
      <c r="M34" s="4"/>
      <c r="N34" s="4"/>
      <c r="O34" s="4"/>
      <c r="P34" s="4"/>
    </row>
    <row r="35" spans="1:16" x14ac:dyDescent="0.25">
      <c r="A35" s="4"/>
      <c r="B35" s="73"/>
      <c r="C35" s="4"/>
      <c r="D35" s="4"/>
      <c r="E35" s="4"/>
      <c r="F35" s="4"/>
      <c r="G35" s="4"/>
      <c r="H35" s="4"/>
      <c r="I35" s="4"/>
      <c r="J35" s="4"/>
      <c r="K35" s="6"/>
      <c r="L35" s="4"/>
      <c r="M35" s="4"/>
      <c r="N35" s="4"/>
      <c r="O35" s="4"/>
      <c r="P35" s="4"/>
    </row>
    <row r="36" spans="1:16" ht="51" x14ac:dyDescent="0.25">
      <c r="A36" s="91" t="s">
        <v>13</v>
      </c>
      <c r="B36" s="93" t="s">
        <v>42</v>
      </c>
      <c r="C36" s="94" t="s">
        <v>10</v>
      </c>
      <c r="D36" s="274" t="s">
        <v>43</v>
      </c>
      <c r="E36" s="274"/>
      <c r="F36" s="274" t="s">
        <v>44</v>
      </c>
      <c r="G36" s="274"/>
      <c r="H36" s="37"/>
      <c r="I36" s="37"/>
      <c r="J36" s="37"/>
      <c r="K36" s="43"/>
      <c r="L36" s="37"/>
      <c r="M36" s="37"/>
      <c r="N36" s="37"/>
      <c r="O36" s="37"/>
      <c r="P36" s="37"/>
    </row>
    <row r="37" spans="1:16" x14ac:dyDescent="0.25">
      <c r="A37" s="52"/>
      <c r="B37" s="95" t="s">
        <v>13</v>
      </c>
      <c r="C37" s="96">
        <v>2010</v>
      </c>
      <c r="D37" s="97">
        <v>2005</v>
      </c>
      <c r="E37" s="97">
        <v>2010</v>
      </c>
      <c r="F37" s="97">
        <v>2005</v>
      </c>
      <c r="G37" s="97">
        <v>2010</v>
      </c>
      <c r="H37" s="4"/>
      <c r="I37" s="4"/>
      <c r="J37" s="4"/>
      <c r="K37" s="6"/>
      <c r="L37" s="4"/>
      <c r="M37" s="4"/>
      <c r="N37" s="4"/>
      <c r="O37" s="4"/>
      <c r="P37" s="4"/>
    </row>
    <row r="38" spans="1:16" x14ac:dyDescent="0.25">
      <c r="A38" s="87" t="s">
        <v>14</v>
      </c>
      <c r="B38" s="57">
        <f t="shared" ref="B38:B48" si="6">+G38-F38</f>
        <v>-5.2872292574996465</v>
      </c>
      <c r="C38" s="57">
        <f>+'GVA-productivity1'!U$35</f>
        <v>0.40685099694607069</v>
      </c>
      <c r="D38" s="35">
        <f>+'GVA-productivity1'!T$9</f>
        <v>12250.085513506301</v>
      </c>
      <c r="E38" s="35">
        <f>+'GVA-productivity1'!U$9</f>
        <v>13041.611603894391</v>
      </c>
      <c r="F38" s="57">
        <f>(+D38/D$48)*100</f>
        <v>78.707341815829196</v>
      </c>
      <c r="G38" s="57">
        <f>(+E38/E$48)*100</f>
        <v>73.420112558329549</v>
      </c>
      <c r="H38" s="4"/>
      <c r="I38" s="4"/>
      <c r="J38" s="4"/>
      <c r="K38" s="6"/>
      <c r="L38" s="4"/>
      <c r="M38" s="4"/>
      <c r="N38" s="4"/>
      <c r="O38" s="4"/>
      <c r="P38" s="4"/>
    </row>
    <row r="39" spans="1:16" x14ac:dyDescent="0.25">
      <c r="A39" s="87" t="s">
        <v>19</v>
      </c>
      <c r="B39" s="57">
        <f t="shared" si="6"/>
        <v>-0.1917106364305442</v>
      </c>
      <c r="C39" s="57">
        <f>+'GVA-productivity1'!U$37</f>
        <v>10.91988824342349</v>
      </c>
      <c r="D39" s="35">
        <f>+'GVA-productivity1'!T$11</f>
        <v>77.114966642940828</v>
      </c>
      <c r="E39" s="35">
        <f>+'GVA-productivity1'!U$11</f>
        <v>53.956243825085572</v>
      </c>
      <c r="F39" s="57">
        <f t="shared" ref="F39:G48" si="7">(+D39/D$48)*100</f>
        <v>0.49546707506574406</v>
      </c>
      <c r="G39" s="57">
        <f t="shared" si="7"/>
        <v>0.30375643863519985</v>
      </c>
      <c r="H39" s="4"/>
      <c r="I39" s="4"/>
      <c r="J39" s="4"/>
      <c r="K39" s="6"/>
      <c r="L39" s="4"/>
      <c r="M39" s="4"/>
      <c r="N39" s="4"/>
      <c r="O39" s="4"/>
      <c r="P39" s="4"/>
    </row>
    <row r="40" spans="1:16" x14ac:dyDescent="0.25">
      <c r="A40" s="87" t="s">
        <v>20</v>
      </c>
      <c r="B40" s="57">
        <f t="shared" si="6"/>
        <v>0.53113650403167734</v>
      </c>
      <c r="C40" s="57">
        <f>+'GVA-productivity1'!U$38</f>
        <v>3.8297176627719818</v>
      </c>
      <c r="D40" s="35">
        <f>+'GVA-productivity1'!T$12</f>
        <v>331.6489249112667</v>
      </c>
      <c r="E40" s="35">
        <f>+'GVA-productivity1'!U$12</f>
        <v>472.85015774342827</v>
      </c>
      <c r="F40" s="57">
        <f t="shared" si="7"/>
        <v>2.1308590268258385</v>
      </c>
      <c r="G40" s="57">
        <f t="shared" si="7"/>
        <v>2.6619955308575158</v>
      </c>
      <c r="H40" s="4"/>
      <c r="I40" s="4"/>
      <c r="J40" s="4"/>
      <c r="K40" s="6"/>
      <c r="L40" s="4"/>
      <c r="M40" s="4"/>
      <c r="N40" s="4"/>
      <c r="O40" s="4"/>
      <c r="P40" s="4"/>
    </row>
    <row r="41" spans="1:16" x14ac:dyDescent="0.25">
      <c r="A41" s="87" t="s">
        <v>21</v>
      </c>
      <c r="B41" s="57">
        <f t="shared" si="6"/>
        <v>0.30747436238613596</v>
      </c>
      <c r="C41" s="57">
        <f>+'GVA-productivity1'!U$39</f>
        <v>3.4076769402721223</v>
      </c>
      <c r="D41" s="35">
        <f>+'GVA-productivity1'!T$13</f>
        <v>66.388536596742213</v>
      </c>
      <c r="E41" s="35">
        <f>+'GVA-productivity1'!U$13</f>
        <v>130.38459096518136</v>
      </c>
      <c r="F41" s="57">
        <f t="shared" si="7"/>
        <v>0.42654928708957757</v>
      </c>
      <c r="G41" s="57">
        <f t="shared" si="7"/>
        <v>0.73402364947571352</v>
      </c>
      <c r="H41" s="4"/>
      <c r="I41" s="4"/>
      <c r="J41" s="4"/>
      <c r="K41" s="6"/>
      <c r="L41" s="4"/>
      <c r="M41" s="4"/>
      <c r="N41" s="4"/>
      <c r="O41" s="4"/>
      <c r="P41" s="4"/>
    </row>
    <row r="42" spans="1:16" x14ac:dyDescent="0.25">
      <c r="A42" s="87" t="s">
        <v>22</v>
      </c>
      <c r="B42" s="57">
        <f t="shared" si="6"/>
        <v>0.8203722979208341</v>
      </c>
      <c r="C42" s="57">
        <f>+'GVA-productivity1'!U$40</f>
        <v>4.6015659750330968</v>
      </c>
      <c r="D42" s="35">
        <f>+'GVA-productivity1'!T$14</f>
        <v>225.41174234841267</v>
      </c>
      <c r="E42" s="35">
        <f>+'GVA-productivity1'!U$14</f>
        <v>402.98069079518854</v>
      </c>
      <c r="F42" s="57">
        <f t="shared" si="7"/>
        <v>1.4482804250433374</v>
      </c>
      <c r="G42" s="57">
        <f t="shared" si="7"/>
        <v>2.2686527229641715</v>
      </c>
      <c r="H42" s="4"/>
      <c r="I42" s="4"/>
      <c r="J42" s="4"/>
      <c r="K42" s="6"/>
      <c r="L42" s="4"/>
      <c r="M42" s="4"/>
      <c r="N42" s="4"/>
      <c r="O42" s="4"/>
      <c r="P42" s="4"/>
    </row>
    <row r="43" spans="1:16" x14ac:dyDescent="0.25">
      <c r="A43" s="88" t="s">
        <v>25</v>
      </c>
      <c r="B43" s="57">
        <f t="shared" si="6"/>
        <v>2.4289533374220085</v>
      </c>
      <c r="C43" s="57">
        <f>+'GVA-productivity1'!U$44</f>
        <v>1.5636567631162088</v>
      </c>
      <c r="D43" s="35">
        <f>+'GVA-productivity1'!T$18</f>
        <v>1316.4985619093873</v>
      </c>
      <c r="E43" s="35">
        <f>+'GVA-productivity1'!U$18</f>
        <v>1933.9488261379117</v>
      </c>
      <c r="F43" s="57">
        <f t="shared" si="7"/>
        <v>8.4585615502851645</v>
      </c>
      <c r="G43" s="57">
        <f t="shared" si="7"/>
        <v>10.887514887707173</v>
      </c>
      <c r="H43" s="4"/>
      <c r="I43" s="4"/>
      <c r="J43" s="4"/>
      <c r="K43" s="6"/>
      <c r="L43" s="4"/>
      <c r="M43" s="4"/>
      <c r="N43" s="4"/>
      <c r="O43" s="4"/>
      <c r="P43" s="4"/>
    </row>
    <row r="44" spans="1:16" x14ac:dyDescent="0.25">
      <c r="A44" s="88" t="s">
        <v>26</v>
      </c>
      <c r="B44" s="57">
        <f t="shared" si="6"/>
        <v>0.22656345297299407</v>
      </c>
      <c r="C44" s="57">
        <f>+'GVA-productivity1'!U$45</f>
        <v>7.5801899180448995</v>
      </c>
      <c r="D44" s="35">
        <f>+'GVA-productivity1'!T$19</f>
        <v>138.78615255528698</v>
      </c>
      <c r="E44" s="35">
        <f>+'GVA-productivity1'!U$19</f>
        <v>198.63836613307961</v>
      </c>
      <c r="F44" s="57">
        <f t="shared" si="7"/>
        <v>0.89170717514005293</v>
      </c>
      <c r="G44" s="57">
        <f t="shared" si="7"/>
        <v>1.118270628113047</v>
      </c>
      <c r="H44" s="4"/>
      <c r="I44" s="4"/>
      <c r="J44" s="4"/>
      <c r="K44" s="6"/>
      <c r="L44" s="4"/>
      <c r="M44" s="4"/>
      <c r="N44" s="4"/>
      <c r="O44" s="4"/>
      <c r="P44" s="4"/>
    </row>
    <row r="45" spans="1:16" x14ac:dyDescent="0.25">
      <c r="A45" s="88" t="s">
        <v>46</v>
      </c>
      <c r="B45" s="57">
        <f t="shared" si="6"/>
        <v>-2.5198830165233943E-3</v>
      </c>
      <c r="C45" s="57">
        <f>+'GVA-productivity1'!U$47</f>
        <v>23.423715545327802</v>
      </c>
      <c r="D45" s="35">
        <f>+'GVA-productivity1'!T$21</f>
        <v>31.482117152244548</v>
      </c>
      <c r="E45" s="35">
        <f>+'GVA-productivity1'!U$21</f>
        <v>35.482315065415825</v>
      </c>
      <c r="F45" s="57">
        <f t="shared" si="7"/>
        <v>0.20227399662277601</v>
      </c>
      <c r="G45" s="57">
        <f t="shared" si="7"/>
        <v>0.19975411360625261</v>
      </c>
      <c r="H45" s="4"/>
      <c r="I45" s="4"/>
      <c r="J45" s="4"/>
      <c r="K45" s="6"/>
      <c r="L45" s="4"/>
      <c r="M45" s="4"/>
      <c r="N45" s="4"/>
      <c r="O45" s="4"/>
      <c r="P45" s="4"/>
    </row>
    <row r="46" spans="1:16" x14ac:dyDescent="0.25">
      <c r="A46" s="87" t="s">
        <v>47</v>
      </c>
      <c r="B46" s="57">
        <f t="shared" si="6"/>
        <v>1.0876636686491032</v>
      </c>
      <c r="C46" s="57">
        <f>+'GVA-productivity1'!U$49</f>
        <v>2.0688930143559463</v>
      </c>
      <c r="D46" s="35">
        <f>+'GVA-productivity1'!T$25</f>
        <v>795.39193858291605</v>
      </c>
      <c r="E46" s="35">
        <f>+'GVA-productivity1'!U$25</f>
        <v>1100.9668457689331</v>
      </c>
      <c r="F46" s="57">
        <f t="shared" si="7"/>
        <v>5.1104284226079573</v>
      </c>
      <c r="G46" s="57">
        <f t="shared" si="7"/>
        <v>6.1980920912570605</v>
      </c>
      <c r="H46" s="4"/>
      <c r="I46" s="4"/>
      <c r="J46" s="4"/>
      <c r="K46" s="6"/>
      <c r="L46" s="4"/>
      <c r="M46" s="4"/>
      <c r="N46" s="4"/>
      <c r="O46" s="4"/>
      <c r="P46" s="4"/>
    </row>
    <row r="47" spans="1:16" x14ac:dyDescent="0.25">
      <c r="A47" s="88" t="s">
        <v>34</v>
      </c>
      <c r="B47" s="57">
        <f t="shared" si="6"/>
        <v>7.929615356397246E-2</v>
      </c>
      <c r="C47" s="57">
        <f>+'GVA-productivity1'!U$50</f>
        <v>0.30500242571867753</v>
      </c>
      <c r="D47" s="35">
        <f>+'GVA-productivity1'!T$26</f>
        <v>331.28662369818556</v>
      </c>
      <c r="E47" s="35">
        <f>+'GVA-productivity1'!U$26</f>
        <v>392.17628743343374</v>
      </c>
      <c r="F47" s="57">
        <f t="shared" si="7"/>
        <v>2.1285312254903435</v>
      </c>
      <c r="G47" s="57">
        <f t="shared" si="7"/>
        <v>2.2078273790543159</v>
      </c>
      <c r="H47" s="4"/>
      <c r="I47" s="4"/>
      <c r="J47" s="4"/>
      <c r="K47" s="6"/>
      <c r="L47" s="4"/>
      <c r="M47" s="4"/>
      <c r="N47" s="4"/>
      <c r="O47" s="4"/>
      <c r="P47" s="4"/>
    </row>
    <row r="48" spans="1:16" x14ac:dyDescent="0.25">
      <c r="A48" s="89" t="s">
        <v>48</v>
      </c>
      <c r="B48" s="57">
        <f t="shared" si="6"/>
        <v>0</v>
      </c>
      <c r="C48" s="59">
        <f>+'GVA-productivity1'!U52</f>
        <v>58.107157485010291</v>
      </c>
      <c r="D48" s="35">
        <f>+'GVA-productivity1'!T$28</f>
        <v>15564.095077903687</v>
      </c>
      <c r="E48" s="35">
        <f>+'GVA-productivity1'!U$28</f>
        <v>17762.995927762047</v>
      </c>
      <c r="F48" s="57">
        <f t="shared" si="7"/>
        <v>100</v>
      </c>
      <c r="G48" s="57">
        <f t="shared" si="7"/>
        <v>100</v>
      </c>
      <c r="H48" s="4"/>
      <c r="I48" s="4"/>
      <c r="J48" s="4"/>
      <c r="K48" s="6"/>
      <c r="L48" s="4"/>
      <c r="M48" s="4"/>
      <c r="N48" s="4"/>
      <c r="O48" s="4"/>
      <c r="P48" s="4"/>
    </row>
    <row r="49" spans="1:16" x14ac:dyDescent="0.25">
      <c r="A49" s="75" t="s">
        <v>49</v>
      </c>
      <c r="B49" s="45">
        <v>-3.1225022567582528E-16</v>
      </c>
      <c r="C49" s="62">
        <f>SUM(C38:C47)</f>
        <v>58.107157485010291</v>
      </c>
      <c r="D49" s="63">
        <f>SUM(D38:D47)</f>
        <v>15564.095077903687</v>
      </c>
      <c r="E49" s="63">
        <f>SUM(E38:E47)</f>
        <v>17762.995927762047</v>
      </c>
      <c r="F49" s="61">
        <f>SUM(F38:F47)</f>
        <v>100</v>
      </c>
      <c r="G49" s="61">
        <f>SUM(G38:G47)</f>
        <v>100.00000000000001</v>
      </c>
      <c r="H49" s="4"/>
      <c r="I49" s="4"/>
      <c r="J49" s="4"/>
      <c r="K49" s="6"/>
      <c r="L49" s="4"/>
      <c r="M49" s="4"/>
      <c r="N49" s="4"/>
      <c r="O49" s="4"/>
      <c r="P49" s="4"/>
    </row>
  </sheetData>
  <mergeCells count="6">
    <mergeCell ref="D3:E3"/>
    <mergeCell ref="F3:G3"/>
    <mergeCell ref="D19:E19"/>
    <mergeCell ref="F19:G19"/>
    <mergeCell ref="D36:E36"/>
    <mergeCell ref="F36:G3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4"/>
  <sheetViews>
    <sheetView showGridLines="0" workbookViewId="0">
      <selection activeCell="A2" sqref="A2"/>
    </sheetView>
  </sheetViews>
  <sheetFormatPr defaultRowHeight="12" x14ac:dyDescent="0.25"/>
  <cols>
    <col min="1" max="1" width="28.140625" customWidth="1"/>
    <col min="2" max="7" width="12.85546875" customWidth="1"/>
    <col min="8" max="8" width="3.42578125" customWidth="1"/>
  </cols>
  <sheetData>
    <row r="1" spans="1:7" ht="14.4" x14ac:dyDescent="0.3">
      <c r="A1" s="116" t="s">
        <v>50</v>
      </c>
      <c r="B1" s="99"/>
      <c r="C1" s="100"/>
      <c r="D1" s="100"/>
      <c r="E1" s="100"/>
      <c r="F1" s="100"/>
      <c r="G1" s="100"/>
    </row>
    <row r="2" spans="1:7" ht="11.25" customHeight="1" x14ac:dyDescent="0.25">
      <c r="A2" s="457" t="s">
        <v>198</v>
      </c>
      <c r="B2" s="99"/>
      <c r="C2" s="100"/>
      <c r="D2" s="100"/>
      <c r="E2" s="100"/>
      <c r="F2" s="100"/>
      <c r="G2" s="100"/>
    </row>
    <row r="3" spans="1:7" ht="24" x14ac:dyDescent="0.3">
      <c r="A3" s="98"/>
      <c r="B3" s="99"/>
      <c r="C3" s="100"/>
      <c r="D3" s="100"/>
      <c r="E3" s="113"/>
      <c r="F3" s="103" t="s">
        <v>54</v>
      </c>
      <c r="G3" s="103" t="s">
        <v>55</v>
      </c>
    </row>
    <row r="4" spans="1:7" ht="11.25" customHeight="1" x14ac:dyDescent="0.3">
      <c r="A4" s="98"/>
      <c r="B4" s="99"/>
      <c r="C4" s="100"/>
      <c r="D4" s="100"/>
      <c r="E4" s="102" t="s">
        <v>11</v>
      </c>
      <c r="F4" s="72">
        <f>+F21</f>
        <v>1.2582370910519622E-2</v>
      </c>
      <c r="G4" s="245">
        <f>+B10-F4</f>
        <v>-5.5810369849890271E-3</v>
      </c>
    </row>
    <row r="5" spans="1:7" ht="11.25" customHeight="1" x14ac:dyDescent="0.3">
      <c r="A5" s="98"/>
      <c r="B5" s="99"/>
      <c r="C5" s="100"/>
      <c r="D5" s="100"/>
      <c r="E5" s="102" t="s">
        <v>12</v>
      </c>
      <c r="F5" s="72">
        <f>+F35</f>
        <v>2.3760651913133399E-2</v>
      </c>
      <c r="G5" s="245">
        <f>+B24-F5</f>
        <v>1.7326984535347947E-2</v>
      </c>
    </row>
    <row r="6" spans="1:7" ht="11.25" customHeight="1" x14ac:dyDescent="0.3">
      <c r="A6" s="98"/>
      <c r="B6" s="99"/>
      <c r="C6" s="100"/>
      <c r="D6" s="100"/>
      <c r="E6" s="102" t="s">
        <v>13</v>
      </c>
      <c r="F6" s="72">
        <f>+F49</f>
        <v>2.1384335217853198E-2</v>
      </c>
      <c r="G6" s="245">
        <f>+B38-F6</f>
        <v>1.8210783314231219E-2</v>
      </c>
    </row>
    <row r="7" spans="1:7" s="136" customFormat="1" ht="11.25" customHeight="1" x14ac:dyDescent="0.3">
      <c r="A7" s="131"/>
      <c r="B7" s="132"/>
      <c r="C7" s="133"/>
      <c r="D7" s="133"/>
      <c r="E7" s="134"/>
      <c r="F7" s="135"/>
      <c r="G7" s="238"/>
    </row>
    <row r="8" spans="1:7" ht="49.8" customHeight="1" x14ac:dyDescent="0.25">
      <c r="A8" s="101"/>
      <c r="B8" s="137" t="s">
        <v>51</v>
      </c>
      <c r="C8" s="137" t="s">
        <v>52</v>
      </c>
      <c r="D8" s="137" t="s">
        <v>52</v>
      </c>
      <c r="E8" s="137" t="s">
        <v>53</v>
      </c>
      <c r="F8" s="138" t="s">
        <v>54</v>
      </c>
      <c r="G8" s="239"/>
    </row>
    <row r="9" spans="1:7" ht="12.6" customHeight="1" x14ac:dyDescent="0.25">
      <c r="A9" s="101"/>
      <c r="B9" s="139" t="s">
        <v>11</v>
      </c>
      <c r="C9" s="139" t="s">
        <v>8</v>
      </c>
      <c r="D9" s="139" t="s">
        <v>45</v>
      </c>
      <c r="E9" s="139" t="s">
        <v>56</v>
      </c>
      <c r="F9" s="103" t="s">
        <v>114</v>
      </c>
      <c r="G9" s="240"/>
    </row>
    <row r="10" spans="1:7" x14ac:dyDescent="0.25">
      <c r="A10" s="104" t="s">
        <v>37</v>
      </c>
      <c r="B10" s="67">
        <f>VLOOKUP(A10,'GVA-productivity1'!$A$56:$M$72,11,FALSE)</f>
        <v>7.0013339255305951E-3</v>
      </c>
      <c r="C10" s="67">
        <f>VLOOKUP($A10,'GVA-productivity1'!$A$35:$O$51,12,FALSE)/100</f>
        <v>1</v>
      </c>
      <c r="D10" s="67">
        <f>VLOOKUP($A10,'GVA-productivity1'!$A$35:$O$51,13,FALSE)/100</f>
        <v>1</v>
      </c>
      <c r="E10" s="105"/>
      <c r="F10" s="106"/>
      <c r="G10" s="241"/>
    </row>
    <row r="11" spans="1:7" x14ac:dyDescent="0.25">
      <c r="A11" s="107" t="s">
        <v>14</v>
      </c>
      <c r="B11" s="67">
        <f>VLOOKUP(A11,'GVA-productivity1'!$A$56:$M$72,11,FALSE)</f>
        <v>1.547528015197952E-2</v>
      </c>
      <c r="C11" s="67">
        <f>VLOOKUP($A11,'GVA-productivity1'!$A$35:$O$51,12,FALSE)/100</f>
        <v>0.86073600985772258</v>
      </c>
      <c r="D11" s="67">
        <f>VLOOKUP($A11,'GVA-productivity1'!$A$35:$O$51,13,FALSE)/100</f>
        <v>0.83491509149394216</v>
      </c>
      <c r="E11" s="68">
        <f>+D11-C11</f>
        <v>-2.5820918363780421E-2</v>
      </c>
      <c r="F11" s="69">
        <f t="shared" ref="F11:F20" si="0">+B11*C11</f>
        <v>1.3320130889445263E-2</v>
      </c>
      <c r="G11" s="242"/>
    </row>
    <row r="12" spans="1:7" x14ac:dyDescent="0.25">
      <c r="A12" s="108" t="s">
        <v>19</v>
      </c>
      <c r="B12" s="67">
        <f>VLOOKUP(A12,'GVA-productivity1'!$A$56:$M$72,11,FALSE)</f>
        <v>0.12975724539457945</v>
      </c>
      <c r="C12" s="67">
        <f>VLOOKUP($A12,'GVA-productivity1'!$A$35:$O$51,12,FALSE)/100</f>
        <v>4.3978211585709139E-3</v>
      </c>
      <c r="D12" s="67">
        <f>VLOOKUP($A12,'GVA-productivity1'!$A$35:$O$51,13,FALSE)/100</f>
        <v>5.033639153911423E-3</v>
      </c>
      <c r="E12" s="68">
        <f t="shared" ref="E12:E20" si="1">+D12-C12</f>
        <v>6.3581799534050912E-4</v>
      </c>
      <c r="F12" s="69">
        <f t="shared" si="0"/>
        <v>5.7064915927415973E-4</v>
      </c>
      <c r="G12" s="242"/>
    </row>
    <row r="13" spans="1:7" x14ac:dyDescent="0.25">
      <c r="A13" s="108" t="s">
        <v>20</v>
      </c>
      <c r="B13" s="67">
        <f>VLOOKUP(A13,'GVA-productivity1'!$A$56:$M$72,11,FALSE)</f>
        <v>1.0523790576599801E-4</v>
      </c>
      <c r="C13" s="67">
        <f>VLOOKUP($A13,'GVA-productivity1'!$A$35:$O$51,12,FALSE)/100</f>
        <v>1.3753101645333285E-2</v>
      </c>
      <c r="D13" s="67">
        <f>VLOOKUP($A13,'GVA-productivity1'!$A$35:$O$51,13,FALSE)/100</f>
        <v>1.6770306203106697E-2</v>
      </c>
      <c r="E13" s="68">
        <f t="shared" si="1"/>
        <v>3.0172045577734116E-3</v>
      </c>
      <c r="F13" s="69">
        <f t="shared" si="0"/>
        <v>1.4473476149417764E-6</v>
      </c>
      <c r="G13" s="242"/>
    </row>
    <row r="14" spans="1:7" x14ac:dyDescent="0.25">
      <c r="A14" s="108" t="s">
        <v>21</v>
      </c>
      <c r="B14" s="67">
        <f>VLOOKUP(A14,'GVA-productivity1'!$A$56:$M$72,11,FALSE)</f>
        <v>-7.8578998548834766E-2</v>
      </c>
      <c r="C14" s="67">
        <f>VLOOKUP($A14,'GVA-productivity1'!$A$35:$O$51,12,FALSE)/100</f>
        <v>8.6145169155507433E-4</v>
      </c>
      <c r="D14" s="67">
        <f>VLOOKUP($A14,'GVA-productivity1'!$A$35:$O$51,13,FALSE)/100</f>
        <v>2.4055028206831849E-3</v>
      </c>
      <c r="E14" s="68">
        <f t="shared" si="1"/>
        <v>1.5440511291281106E-3</v>
      </c>
      <c r="F14" s="69">
        <f t="shared" si="0"/>
        <v>-6.7692011220597437E-5</v>
      </c>
      <c r="G14" s="242"/>
    </row>
    <row r="15" spans="1:7" x14ac:dyDescent="0.25">
      <c r="A15" s="108" t="s">
        <v>22</v>
      </c>
      <c r="B15" s="67">
        <f>VLOOKUP(A15,'GVA-productivity1'!$A$56:$M$72,11,FALSE)</f>
        <v>-3.66201248111373E-2</v>
      </c>
      <c r="C15" s="67">
        <f>VLOOKUP($A15,'GVA-productivity1'!$A$35:$O$51,12,FALSE)/100</f>
        <v>7.6224464666581719E-3</v>
      </c>
      <c r="D15" s="67">
        <f>VLOOKUP($A15,'GVA-productivity1'!$A$35:$O$51,13,FALSE)/100</f>
        <v>8.1931254835194596E-3</v>
      </c>
      <c r="E15" s="68">
        <f t="shared" si="1"/>
        <v>5.7067901686128769E-4</v>
      </c>
      <c r="F15" s="69">
        <f t="shared" si="0"/>
        <v>-2.7913494097523474E-4</v>
      </c>
      <c r="G15" s="242"/>
    </row>
    <row r="16" spans="1:7" x14ac:dyDescent="0.25">
      <c r="A16" s="108" t="s">
        <v>25</v>
      </c>
      <c r="B16" s="67">
        <f>VLOOKUP(A16,'GVA-productivity1'!$A$56:$M$72,11,FALSE)</f>
        <v>-8.449119899420654E-3</v>
      </c>
      <c r="C16" s="67">
        <f>VLOOKUP($A16,'GVA-productivity1'!$A$35:$O$51,12,FALSE)/100</f>
        <v>5.4104379429413353E-2</v>
      </c>
      <c r="D16" s="67">
        <f>VLOOKUP($A16,'GVA-productivity1'!$A$35:$O$51,13,FALSE)/100</f>
        <v>6.7561186522508365E-2</v>
      </c>
      <c r="E16" s="68">
        <f t="shared" si="1"/>
        <v>1.3456807093095012E-2</v>
      </c>
      <c r="F16" s="69">
        <f t="shared" si="0"/>
        <v>-4.5713438888286183E-4</v>
      </c>
      <c r="G16" s="242"/>
    </row>
    <row r="17" spans="1:7" x14ac:dyDescent="0.25">
      <c r="A17" s="108" t="s">
        <v>26</v>
      </c>
      <c r="B17" s="67">
        <f>VLOOKUP(A17,'GVA-productivity1'!$A$56:$M$72,11,FALSE)</f>
        <v>1.3511389991972322E-2</v>
      </c>
      <c r="C17" s="67">
        <f>VLOOKUP($A17,'GVA-productivity1'!$A$35:$O$51,12,FALSE)/100</f>
        <v>8.0349274168090463E-3</v>
      </c>
      <c r="D17" s="67">
        <f>VLOOKUP($A17,'GVA-productivity1'!$A$35:$O$51,13,FALSE)/100</f>
        <v>7.6463700284401474E-3</v>
      </c>
      <c r="E17" s="68">
        <f t="shared" si="1"/>
        <v>-3.8855738836889898E-4</v>
      </c>
      <c r="F17" s="69">
        <f t="shared" si="0"/>
        <v>1.0856303788569778E-4</v>
      </c>
      <c r="G17" s="242"/>
    </row>
    <row r="18" spans="1:7" x14ac:dyDescent="0.25">
      <c r="A18" s="108" t="s">
        <v>46</v>
      </c>
      <c r="B18" s="67">
        <f>VLOOKUP("Finance and business services",'GVA-productivity1'!$A$56:$M$72,11,FALSE)</f>
        <v>1.024998913996078E-2</v>
      </c>
      <c r="C18" s="67">
        <f>VLOOKUP("Finance and business services",'GVA-productivity1'!$A$35:$O$51,12,FALSE)/100</f>
        <v>2.495081604754808E-3</v>
      </c>
      <c r="D18" s="67">
        <f>VLOOKUP("Finance and business services",'GVA-productivity1'!$A$35:$O$51,13,FALSE)/100</f>
        <v>2.0161763288714506E-3</v>
      </c>
      <c r="E18" s="68">
        <f t="shared" si="1"/>
        <v>-4.7890527588335735E-4</v>
      </c>
      <c r="F18" s="69">
        <f t="shared" si="0"/>
        <v>2.5574559352052699E-5</v>
      </c>
      <c r="G18" s="242"/>
    </row>
    <row r="19" spans="1:7" x14ac:dyDescent="0.25">
      <c r="A19" s="108" t="s">
        <v>33</v>
      </c>
      <c r="B19" s="67">
        <f>VLOOKUP(A19,'GVA-productivity1'!$A$56:$M$72,11,FALSE)</f>
        <v>-1.3730816005037338E-2</v>
      </c>
      <c r="C19" s="67">
        <f>VLOOKUP($A19,'GVA-productivity1'!$A$35:$O$51,12,FALSE)/100</f>
        <v>3.3326130475428928E-2</v>
      </c>
      <c r="D19" s="67">
        <f>VLOOKUP($A19,'GVA-productivity1'!$A$35:$O$51,13,FALSE)/100</f>
        <v>3.5021778551346194E-2</v>
      </c>
      <c r="E19" s="68">
        <f t="shared" si="1"/>
        <v>1.6956480759172665E-3</v>
      </c>
      <c r="F19" s="69">
        <f t="shared" si="0"/>
        <v>-4.5759496571798211E-4</v>
      </c>
      <c r="G19" s="242"/>
    </row>
    <row r="20" spans="1:7" x14ac:dyDescent="0.25">
      <c r="A20" s="109" t="s">
        <v>34</v>
      </c>
      <c r="B20" s="67">
        <f>VLOOKUP("Other services",'GVA-productivity1'!$A$56:$M$72,11,FALSE)</f>
        <v>-1.2437257218613662E-2</v>
      </c>
      <c r="C20" s="67">
        <f>VLOOKUP("Other services",'GVA-productivity1'!$A$35:$O$51,12,FALSE)/100</f>
        <v>1.4668650253753725E-2</v>
      </c>
      <c r="D20" s="67">
        <f>VLOOKUP("Other services",'GVA-productivity1'!$A$35:$O$51,13,FALSE)/100</f>
        <v>2.0436823413671017E-2</v>
      </c>
      <c r="E20" s="68">
        <f t="shared" si="1"/>
        <v>5.7681731599172927E-3</v>
      </c>
      <c r="F20" s="69">
        <f t="shared" si="0"/>
        <v>-1.8243777625581763E-4</v>
      </c>
      <c r="G20" s="242"/>
    </row>
    <row r="21" spans="1:7" x14ac:dyDescent="0.25">
      <c r="A21" s="110" t="s">
        <v>79</v>
      </c>
      <c r="B21" s="127">
        <f>SUM(B10:B20)</f>
        <v>2.628416002674494E-2</v>
      </c>
      <c r="C21" s="127">
        <f>SUM(C11:C20)</f>
        <v>0.99999999999999989</v>
      </c>
      <c r="D21" s="127">
        <f>SUM(D11:D20)</f>
        <v>1</v>
      </c>
      <c r="E21" s="71"/>
      <c r="F21" s="72">
        <f>SUM(F11:F20)</f>
        <v>1.2582370910519622E-2</v>
      </c>
      <c r="G21" s="243"/>
    </row>
    <row r="22" spans="1:7" x14ac:dyDescent="0.25">
      <c r="A22" s="111"/>
      <c r="B22" s="112"/>
      <c r="C22" s="112"/>
      <c r="D22" s="112"/>
      <c r="E22" s="111"/>
      <c r="F22" s="111"/>
      <c r="G22" s="244"/>
    </row>
    <row r="23" spans="1:7" x14ac:dyDescent="0.25">
      <c r="A23" s="101"/>
      <c r="B23" s="139" t="s">
        <v>12</v>
      </c>
      <c r="C23" s="139">
        <v>2000</v>
      </c>
      <c r="D23" s="139">
        <v>2005</v>
      </c>
      <c r="E23" s="139" t="s">
        <v>58</v>
      </c>
      <c r="F23" s="103" t="s">
        <v>114</v>
      </c>
      <c r="G23" s="240"/>
    </row>
    <row r="24" spans="1:7" x14ac:dyDescent="0.25">
      <c r="A24" s="104" t="s">
        <v>37</v>
      </c>
      <c r="B24" s="67">
        <f>VLOOKUP(A24,'GVA-productivity1'!$A$56:$M$72,12,FALSE)</f>
        <v>4.1087636448481346E-2</v>
      </c>
      <c r="C24" s="67">
        <f>VLOOKUP($A24,'GVA-productivity1'!$A$35:$O$51,13,FALSE)/100</f>
        <v>1</v>
      </c>
      <c r="D24" s="67">
        <f>VLOOKUP($A24,'GVA-productivity1'!$A$35:$O$51,14,FALSE)/100</f>
        <v>1</v>
      </c>
      <c r="E24" s="105"/>
      <c r="F24" s="106"/>
      <c r="G24" s="241"/>
    </row>
    <row r="25" spans="1:7" x14ac:dyDescent="0.25">
      <c r="A25" s="107" t="s">
        <v>14</v>
      </c>
      <c r="B25" s="67">
        <f>VLOOKUP(A25,'GVA-productivity1'!$A$56:$M$72,12,FALSE)</f>
        <v>2.9331175884960814E-2</v>
      </c>
      <c r="C25" s="67">
        <f>VLOOKUP($A25,'GVA-productivity1'!$A$35:$O$51,13,FALSE)/100</f>
        <v>0.83491509149394216</v>
      </c>
      <c r="D25" s="67">
        <f>VLOOKUP($A25,'GVA-productivity1'!$A$35:$O$51,14,FALSE)/100</f>
        <v>0.7870734181582919</v>
      </c>
      <c r="E25" s="68">
        <f t="shared" ref="E25:E34" si="2">+D25-C25</f>
        <v>-4.7841673335650259E-2</v>
      </c>
      <c r="F25" s="69">
        <f t="shared" ref="F25:F34" si="3">+B25*C25</f>
        <v>2.4489041397616967E-2</v>
      </c>
      <c r="G25" s="242"/>
    </row>
    <row r="26" spans="1:7" x14ac:dyDescent="0.25">
      <c r="A26" s="108" t="s">
        <v>19</v>
      </c>
      <c r="B26" s="67">
        <f>VLOOKUP(A26,'GVA-productivity1'!$A$56:$M$72,12,FALSE)</f>
        <v>0.13137858401951008</v>
      </c>
      <c r="C26" s="67">
        <f>VLOOKUP($A26,'GVA-productivity1'!$A$35:$O$51,13,FALSE)/100</f>
        <v>5.033639153911423E-3</v>
      </c>
      <c r="D26" s="67">
        <f>VLOOKUP($A26,'GVA-productivity1'!$A$35:$O$51,14,FALSE)/100</f>
        <v>4.9546707506574403E-3</v>
      </c>
      <c r="E26" s="68">
        <f t="shared" si="2"/>
        <v>-7.896840325398273E-5</v>
      </c>
      <c r="F26" s="69">
        <f t="shared" si="3"/>
        <v>6.613123845060475E-4</v>
      </c>
      <c r="G26" s="242"/>
    </row>
    <row r="27" spans="1:7" x14ac:dyDescent="0.25">
      <c r="A27" s="108" t="s">
        <v>20</v>
      </c>
      <c r="B27" s="67">
        <f>VLOOKUP(A27,'GVA-productivity1'!$A$56:$M$72,12,FALSE)</f>
        <v>1.540510180249699E-3</v>
      </c>
      <c r="C27" s="67">
        <f>VLOOKUP($A27,'GVA-productivity1'!$A$35:$O$51,13,FALSE)/100</f>
        <v>1.6770306203106697E-2</v>
      </c>
      <c r="D27" s="67">
        <f>VLOOKUP($A27,'GVA-productivity1'!$A$35:$O$51,14,FALSE)/100</f>
        <v>2.1308590268258387E-2</v>
      </c>
      <c r="E27" s="68">
        <f t="shared" si="2"/>
        <v>4.5382840651516897E-3</v>
      </c>
      <c r="F27" s="69">
        <f t="shared" si="3"/>
        <v>2.5834827431790541E-5</v>
      </c>
      <c r="G27" s="242"/>
    </row>
    <row r="28" spans="1:7" x14ac:dyDescent="0.25">
      <c r="A28" s="108" t="s">
        <v>21</v>
      </c>
      <c r="B28" s="67">
        <f>VLOOKUP(A28,'GVA-productivity1'!$A$56:$M$72,12,FALSE)</f>
        <v>-7.7256647693759617E-2</v>
      </c>
      <c r="C28" s="67">
        <f>VLOOKUP($A28,'GVA-productivity1'!$A$35:$O$51,13,FALSE)/100</f>
        <v>2.4055028206831849E-3</v>
      </c>
      <c r="D28" s="67">
        <f>VLOOKUP($A28,'GVA-productivity1'!$A$35:$O$51,14,FALSE)/100</f>
        <v>4.2654928708957757E-3</v>
      </c>
      <c r="E28" s="68">
        <f t="shared" si="2"/>
        <v>1.8599900502125908E-3</v>
      </c>
      <c r="F28" s="69">
        <f t="shared" si="3"/>
        <v>-1.8584108394386584E-4</v>
      </c>
      <c r="G28" s="242"/>
    </row>
    <row r="29" spans="1:7" x14ac:dyDescent="0.25">
      <c r="A29" s="108" t="s">
        <v>22</v>
      </c>
      <c r="B29" s="67">
        <f>VLOOKUP(A29,'GVA-productivity1'!$A$56:$M$72,12,FALSE)</f>
        <v>-3.5237557884931103E-2</v>
      </c>
      <c r="C29" s="67">
        <f>VLOOKUP($A29,'GVA-productivity1'!$A$35:$O$51,13,FALSE)/100</f>
        <v>8.1931254835194596E-3</v>
      </c>
      <c r="D29" s="67">
        <f>VLOOKUP($A29,'GVA-productivity1'!$A$35:$O$51,14,FALSE)/100</f>
        <v>1.4482804250433374E-2</v>
      </c>
      <c r="E29" s="68">
        <f t="shared" si="2"/>
        <v>6.2896787669139143E-3</v>
      </c>
      <c r="F29" s="69">
        <f t="shared" si="3"/>
        <v>-2.8870573348402107E-4</v>
      </c>
      <c r="G29" s="242"/>
    </row>
    <row r="30" spans="1:7" x14ac:dyDescent="0.25">
      <c r="A30" s="108" t="s">
        <v>25</v>
      </c>
      <c r="B30" s="67">
        <f>VLOOKUP(A30,'GVA-productivity1'!$A$56:$M$72,12,FALSE)</f>
        <v>-7.0261241655633633E-3</v>
      </c>
      <c r="C30" s="67">
        <f>VLOOKUP($A30,'GVA-productivity1'!$A$35:$O$51,13,FALSE)/100</f>
        <v>6.7561186522508365E-2</v>
      </c>
      <c r="D30" s="67">
        <f>VLOOKUP($A30,'GVA-productivity1'!$A$35:$O$51,14,FALSE)/100</f>
        <v>8.4585615502851652E-2</v>
      </c>
      <c r="E30" s="68">
        <f t="shared" si="2"/>
        <v>1.7024428980343287E-2</v>
      </c>
      <c r="F30" s="69">
        <f t="shared" si="3"/>
        <v>-4.7469328527992982E-4</v>
      </c>
      <c r="G30" s="242"/>
    </row>
    <row r="31" spans="1:7" x14ac:dyDescent="0.25">
      <c r="A31" s="108" t="s">
        <v>26</v>
      </c>
      <c r="B31" s="67">
        <f>VLOOKUP(A31,'GVA-productivity1'!$A$56:$M$72,12,FALSE)</f>
        <v>1.4965901720132901E-2</v>
      </c>
      <c r="C31" s="67">
        <f>VLOOKUP($A31,'GVA-productivity1'!$A$35:$O$51,13,FALSE)/100</f>
        <v>7.6463700284401474E-3</v>
      </c>
      <c r="D31" s="67">
        <f>VLOOKUP($A31,'GVA-productivity1'!$A$35:$O$51,14,FALSE)/100</f>
        <v>8.917071751400529E-3</v>
      </c>
      <c r="E31" s="68">
        <f t="shared" si="2"/>
        <v>1.2707017229603816E-3</v>
      </c>
      <c r="F31" s="69">
        <f t="shared" si="3"/>
        <v>1.1443482236140507E-4</v>
      </c>
      <c r="G31" s="242"/>
    </row>
    <row r="32" spans="1:7" x14ac:dyDescent="0.25">
      <c r="A32" s="108" t="s">
        <v>46</v>
      </c>
      <c r="B32" s="67">
        <f>VLOOKUP("Finance and business services",'GVA-productivity1'!$A$56:$M$72,12,FALSE)</f>
        <v>3.7590604479950329E-2</v>
      </c>
      <c r="C32" s="67">
        <f>VLOOKUP("Finance and business services",'GVA-productivity1'!$A$35:$O$51,13,FALSE)/100</f>
        <v>2.0161763288714506E-3</v>
      </c>
      <c r="D32" s="67">
        <f>VLOOKUP("Finance and business services",'GVA-productivity1'!$A$35:$O$51,14,FALSE)/100</f>
        <v>2.0227399662277601E-3</v>
      </c>
      <c r="E32" s="68">
        <f t="shared" si="2"/>
        <v>6.5636373563094513E-6</v>
      </c>
      <c r="F32" s="69">
        <f t="shared" si="3"/>
        <v>7.5789286940444958E-5</v>
      </c>
      <c r="G32" s="242"/>
    </row>
    <row r="33" spans="1:7" x14ac:dyDescent="0.25">
      <c r="A33" s="108" t="s">
        <v>33</v>
      </c>
      <c r="B33" s="67">
        <f>VLOOKUP(A33,'GVA-productivity1'!$A$56:$M$72,12,FALSE)</f>
        <v>-1.231540014547261E-2</v>
      </c>
      <c r="C33" s="67">
        <f>VLOOKUP($A33,'GVA-productivity1'!$A$35:$O$51,13,FALSE)/100</f>
        <v>3.5021778551346194E-2</v>
      </c>
      <c r="D33" s="67">
        <f>VLOOKUP($A33,'GVA-productivity1'!$A$35:$O$51,14,FALSE)/100</f>
        <v>5.1104284226079572E-2</v>
      </c>
      <c r="E33" s="68">
        <f t="shared" si="2"/>
        <v>1.6082505674733377E-2</v>
      </c>
      <c r="F33" s="69">
        <f t="shared" si="3"/>
        <v>-4.3130721666595847E-4</v>
      </c>
      <c r="G33" s="242"/>
    </row>
    <row r="34" spans="1:7" x14ac:dyDescent="0.25">
      <c r="A34" s="109" t="s">
        <v>34</v>
      </c>
      <c r="B34" s="67">
        <f>VLOOKUP("Other services",'GVA-productivity1'!$A$56:$M$72,12,FALSE)</f>
        <v>-1.101998494535239E-2</v>
      </c>
      <c r="C34" s="67">
        <f>VLOOKUP("Other services",'GVA-productivity1'!$A$35:$O$51,13,FALSE)/100</f>
        <v>2.0436823413671017E-2</v>
      </c>
      <c r="D34" s="67">
        <f>VLOOKUP("Other services",'GVA-productivity1'!$A$35:$O$51,14,FALSE)/100</f>
        <v>2.1285312254903436E-2</v>
      </c>
      <c r="E34" s="68">
        <f t="shared" si="2"/>
        <v>8.4848884123241847E-4</v>
      </c>
      <c r="F34" s="69">
        <f t="shared" si="3"/>
        <v>-2.2521348634947985E-4</v>
      </c>
      <c r="G34" s="242"/>
    </row>
    <row r="35" spans="1:7" x14ac:dyDescent="0.25">
      <c r="A35" s="110" t="s">
        <v>79</v>
      </c>
      <c r="B35" s="127">
        <f>SUM(B24:B34)</f>
        <v>0.11303869789820609</v>
      </c>
      <c r="C35" s="127">
        <f>SUM(C25:C34)</f>
        <v>1</v>
      </c>
      <c r="D35" s="127">
        <f>SUM(D25:D34)</f>
        <v>0.99999999999999978</v>
      </c>
      <c r="E35" s="71"/>
      <c r="F35" s="72">
        <f>SUM(F25:F34)</f>
        <v>2.3760651913133399E-2</v>
      </c>
      <c r="G35" s="243"/>
    </row>
    <row r="36" spans="1:7" x14ac:dyDescent="0.25">
      <c r="A36" s="111"/>
      <c r="B36" s="112"/>
      <c r="C36" s="112"/>
      <c r="D36" s="112"/>
      <c r="E36" s="100"/>
      <c r="F36" s="100"/>
      <c r="G36" s="133"/>
    </row>
    <row r="37" spans="1:7" x14ac:dyDescent="0.25">
      <c r="A37" s="101"/>
      <c r="B37" s="139" t="s">
        <v>13</v>
      </c>
      <c r="C37" s="139">
        <v>2005</v>
      </c>
      <c r="D37" s="139">
        <v>2010</v>
      </c>
      <c r="E37" s="139" t="s">
        <v>59</v>
      </c>
      <c r="F37" s="103" t="s">
        <v>114</v>
      </c>
      <c r="G37" s="240"/>
    </row>
    <row r="38" spans="1:7" x14ac:dyDescent="0.25">
      <c r="A38" s="104" t="s">
        <v>37</v>
      </c>
      <c r="B38" s="67">
        <f>VLOOKUP(A38,'GVA-productivity1'!$A$56:$M$72,13,FALSE)</f>
        <v>3.9595118532084417E-2</v>
      </c>
      <c r="C38" s="67">
        <f>VLOOKUP($A38,'GVA-productivity1'!$A$35:$O$51,14,FALSE)/100</f>
        <v>1</v>
      </c>
      <c r="D38" s="67">
        <f>VLOOKUP($A38,'GVA-productivity1'!$A$35:$O$51,15,FALSE)/100</f>
        <v>1</v>
      </c>
      <c r="E38" s="105"/>
      <c r="F38" s="106"/>
      <c r="G38" s="241"/>
    </row>
    <row r="39" spans="1:7" x14ac:dyDescent="0.25">
      <c r="A39" s="107" t="s">
        <v>14</v>
      </c>
      <c r="B39" s="67">
        <f>VLOOKUP(A39,'GVA-productivity1'!$A$56:$M$72,13,FALSE)</f>
        <v>2.6240430847886742E-2</v>
      </c>
      <c r="C39" s="67">
        <f>VLOOKUP($A39,'GVA-productivity1'!$A$35:$O$51,14,FALSE)/100</f>
        <v>0.7870734181582919</v>
      </c>
      <c r="D39" s="67">
        <f>VLOOKUP($A39,'GVA-productivity1'!$A$35:$O$51,15,FALSE)/100</f>
        <v>0.73420112558329553</v>
      </c>
      <c r="E39" s="68">
        <f t="shared" ref="E39:E48" si="4">+D39-C39</f>
        <v>-5.2872292574996371E-2</v>
      </c>
      <c r="F39" s="69">
        <f t="shared" ref="F39:F48" si="5">+B39*C39</f>
        <v>2.0653145601392503E-2</v>
      </c>
      <c r="G39" s="242"/>
    </row>
    <row r="40" spans="1:7" x14ac:dyDescent="0.25">
      <c r="A40" s="108" t="s">
        <v>19</v>
      </c>
      <c r="B40" s="67">
        <f>VLOOKUP(A40,'GVA-productivity1'!$A$56:$M$72,13,FALSE)</f>
        <v>0.1428038358721746</v>
      </c>
      <c r="C40" s="67">
        <f>VLOOKUP($A40,'GVA-productivity1'!$A$35:$O$51,14,FALSE)/100</f>
        <v>4.9546707506574403E-3</v>
      </c>
      <c r="D40" s="67">
        <f>VLOOKUP($A40,'GVA-productivity1'!$A$35:$O$51,15,FALSE)/100</f>
        <v>3.0375643863519985E-3</v>
      </c>
      <c r="E40" s="68">
        <f t="shared" si="4"/>
        <v>-1.9171063643054417E-3</v>
      </c>
      <c r="F40" s="69">
        <f t="shared" si="5"/>
        <v>7.0754598867754919E-4</v>
      </c>
      <c r="G40" s="242"/>
    </row>
    <row r="41" spans="1:7" x14ac:dyDescent="0.25">
      <c r="A41" s="108" t="s">
        <v>20</v>
      </c>
      <c r="B41" s="67">
        <f>VLOOKUP(A41,'GVA-productivity1'!$A$56:$M$72,13,FALSE)</f>
        <v>1.1654589349754607E-2</v>
      </c>
      <c r="C41" s="67">
        <f>VLOOKUP($A41,'GVA-productivity1'!$A$35:$O$51,14,FALSE)/100</f>
        <v>2.1308590268258387E-2</v>
      </c>
      <c r="D41" s="67">
        <f>VLOOKUP($A41,'GVA-productivity1'!$A$35:$O$51,15,FALSE)/100</f>
        <v>2.6619955308575159E-2</v>
      </c>
      <c r="E41" s="68">
        <f t="shared" si="4"/>
        <v>5.3113650403167727E-3</v>
      </c>
      <c r="F41" s="69">
        <f t="shared" si="5"/>
        <v>2.4834286919872886E-4</v>
      </c>
      <c r="G41" s="242"/>
    </row>
    <row r="42" spans="1:7" x14ac:dyDescent="0.25">
      <c r="A42" s="108" t="s">
        <v>21</v>
      </c>
      <c r="B42" s="67">
        <f>VLOOKUP(A42,'GVA-productivity1'!$A$56:$M$72,13,FALSE)</f>
        <v>-6.7938303379678877E-2</v>
      </c>
      <c r="C42" s="67">
        <f>VLOOKUP($A42,'GVA-productivity1'!$A$35:$O$51,14,FALSE)/100</f>
        <v>4.2654928708957757E-3</v>
      </c>
      <c r="D42" s="67">
        <f>VLOOKUP($A42,'GVA-productivity1'!$A$35:$O$51,15,FALSE)/100</f>
        <v>7.3402364947571354E-3</v>
      </c>
      <c r="E42" s="68">
        <f t="shared" si="4"/>
        <v>3.0747436238613597E-3</v>
      </c>
      <c r="F42" s="69">
        <f t="shared" si="5"/>
        <v>-2.8979034872677462E-4</v>
      </c>
      <c r="G42" s="242"/>
    </row>
    <row r="43" spans="1:7" x14ac:dyDescent="0.25">
      <c r="A43" s="108" t="s">
        <v>22</v>
      </c>
      <c r="B43" s="67">
        <f>VLOOKUP(A43,'GVA-productivity1'!$A$56:$M$72,13,FALSE)</f>
        <v>-2.5494882855679912E-2</v>
      </c>
      <c r="C43" s="67">
        <f>VLOOKUP($A43,'GVA-productivity1'!$A$35:$O$51,14,FALSE)/100</f>
        <v>1.4482804250433374E-2</v>
      </c>
      <c r="D43" s="67">
        <f>VLOOKUP($A43,'GVA-productivity1'!$A$35:$O$51,15,FALSE)/100</f>
        <v>2.2686527229641717E-2</v>
      </c>
      <c r="E43" s="68">
        <f t="shared" si="4"/>
        <v>8.203722979208343E-3</v>
      </c>
      <c r="F43" s="69">
        <f t="shared" si="5"/>
        <v>-3.69237397786542E-4</v>
      </c>
      <c r="G43" s="242"/>
    </row>
    <row r="44" spans="1:7" x14ac:dyDescent="0.25">
      <c r="A44" s="108" t="s">
        <v>25</v>
      </c>
      <c r="B44" s="67">
        <f>VLOOKUP(A44,'GVA-productivity1'!$A$56:$M$72,13,FALSE)</f>
        <v>3.0014446560233665E-3</v>
      </c>
      <c r="C44" s="67">
        <f>VLOOKUP($A44,'GVA-productivity1'!$A$35:$O$51,14,FALSE)/100</f>
        <v>8.4585615502851652E-2</v>
      </c>
      <c r="D44" s="67">
        <f>VLOOKUP($A44,'GVA-productivity1'!$A$35:$O$51,15,FALSE)/100</f>
        <v>0.10887514887707173</v>
      </c>
      <c r="E44" s="68">
        <f t="shared" si="4"/>
        <v>2.4289533374220074E-2</v>
      </c>
      <c r="F44" s="69">
        <f t="shared" si="5"/>
        <v>2.5387904362748133E-4</v>
      </c>
      <c r="G44" s="242"/>
    </row>
    <row r="45" spans="1:7" x14ac:dyDescent="0.25">
      <c r="A45" s="108" t="s">
        <v>26</v>
      </c>
      <c r="B45" s="67">
        <f>VLOOKUP(A45,'GVA-productivity1'!$A$56:$M$72,13,FALSE)</f>
        <v>2.5215557505397168E-2</v>
      </c>
      <c r="C45" s="67">
        <f>VLOOKUP($A45,'GVA-productivity1'!$A$35:$O$51,14,FALSE)/100</f>
        <v>8.917071751400529E-3</v>
      </c>
      <c r="D45" s="67">
        <f>VLOOKUP($A45,'GVA-productivity1'!$A$35:$O$51,15,FALSE)/100</f>
        <v>1.118270628113047E-2</v>
      </c>
      <c r="E45" s="68">
        <f t="shared" si="4"/>
        <v>2.2656345297299412E-3</v>
      </c>
      <c r="F45" s="69">
        <f t="shared" si="5"/>
        <v>2.2484893552719267E-4</v>
      </c>
      <c r="G45" s="242"/>
    </row>
    <row r="46" spans="1:7" x14ac:dyDescent="0.25">
      <c r="A46" s="108" t="s">
        <v>46</v>
      </c>
      <c r="B46" s="67">
        <f>VLOOKUP("Finance and business services",'GVA-productivity1'!$A$56:$M$72,13,FALSE)</f>
        <v>4.806873633040909E-2</v>
      </c>
      <c r="C46" s="67">
        <f>VLOOKUP("Finance and business services",'GVA-productivity1'!$A$35:$O$51,14,FALSE)/100</f>
        <v>2.0227399662277601E-3</v>
      </c>
      <c r="D46" s="67">
        <f>VLOOKUP("Finance and business services",'GVA-productivity1'!$A$35:$O$51,15,FALSE)/100</f>
        <v>1.9975411360625261E-3</v>
      </c>
      <c r="E46" s="68">
        <f t="shared" si="4"/>
        <v>-2.5198830165234012E-5</v>
      </c>
      <c r="F46" s="69">
        <f t="shared" si="5"/>
        <v>9.7230554101582789E-5</v>
      </c>
      <c r="G46" s="242"/>
    </row>
    <row r="47" spans="1:7" x14ac:dyDescent="0.25">
      <c r="A47" s="108" t="s">
        <v>33</v>
      </c>
      <c r="B47" s="67">
        <f>VLOOKUP(A47,'GVA-productivity1'!$A$56:$M$72,13,FALSE)</f>
        <v>-2.3412451952833369E-3</v>
      </c>
      <c r="C47" s="67">
        <f>VLOOKUP($A47,'GVA-productivity1'!$A$35:$O$51,14,FALSE)/100</f>
        <v>5.1104284226079572E-2</v>
      </c>
      <c r="D47" s="67">
        <f>VLOOKUP($A47,'GVA-productivity1'!$A$35:$O$51,15,FALSE)/100</f>
        <v>6.1980920912570604E-2</v>
      </c>
      <c r="E47" s="68">
        <f t="shared" si="4"/>
        <v>1.0876636686491033E-2</v>
      </c>
      <c r="F47" s="69">
        <f t="shared" si="5"/>
        <v>-1.1964765990270282E-4</v>
      </c>
      <c r="G47" s="242"/>
    </row>
    <row r="48" spans="1:7" x14ac:dyDescent="0.25">
      <c r="A48" s="109" t="s">
        <v>34</v>
      </c>
      <c r="B48" s="67">
        <f>VLOOKUP("Other services",'GVA-productivity1'!$A$56:$M$72,13,FALSE)</f>
        <v>-1.032748215885948E-3</v>
      </c>
      <c r="C48" s="67">
        <f>VLOOKUP("Other services",'GVA-productivity1'!$A$35:$O$51,14,FALSE)/100</f>
        <v>2.1285312254903436E-2</v>
      </c>
      <c r="D48" s="67">
        <f>VLOOKUP("Other services",'GVA-productivity1'!$A$35:$O$51,15,FALSE)/100</f>
        <v>2.2078273790543158E-2</v>
      </c>
      <c r="E48" s="68">
        <f t="shared" si="4"/>
        <v>7.9296153563972183E-4</v>
      </c>
      <c r="F48" s="69">
        <f t="shared" si="5"/>
        <v>-2.1982368255826827E-5</v>
      </c>
      <c r="G48" s="242"/>
    </row>
    <row r="49" spans="1:7" x14ac:dyDescent="0.25">
      <c r="A49" s="110" t="s">
        <v>79</v>
      </c>
      <c r="B49" s="70">
        <f>SUM(B38:B48)</f>
        <v>0.19977253344720192</v>
      </c>
      <c r="C49" s="127">
        <f>SUM(C39:C48)</f>
        <v>0.99999999999999978</v>
      </c>
      <c r="D49" s="127">
        <f>SUM(D39:D48)</f>
        <v>1</v>
      </c>
      <c r="E49" s="71"/>
      <c r="F49" s="72">
        <f>SUM(F39:F48)</f>
        <v>2.1384335217853198E-2</v>
      </c>
      <c r="G49" s="243"/>
    </row>
    <row r="50" spans="1:7" x14ac:dyDescent="0.25">
      <c r="A50" s="111"/>
      <c r="B50" s="112"/>
      <c r="C50" s="112"/>
      <c r="D50" s="112"/>
      <c r="E50" s="113"/>
      <c r="F50" s="114"/>
      <c r="G50" s="114"/>
    </row>
    <row r="51" spans="1:7" x14ac:dyDescent="0.25">
      <c r="A51" s="115"/>
      <c r="B51" s="113"/>
      <c r="C51" s="113"/>
      <c r="D51" s="113"/>
    </row>
    <row r="52" spans="1:7" x14ac:dyDescent="0.25">
      <c r="A52" s="115"/>
      <c r="B52" s="113"/>
      <c r="C52" s="113"/>
      <c r="D52" s="113"/>
    </row>
    <row r="53" spans="1:7" x14ac:dyDescent="0.25">
      <c r="A53" s="115"/>
      <c r="B53" s="113"/>
      <c r="C53" s="113"/>
      <c r="D53" s="113"/>
    </row>
    <row r="54" spans="1:7" x14ac:dyDescent="0.25">
      <c r="A54" s="115"/>
      <c r="B54" s="113"/>
      <c r="C54" s="113"/>
      <c r="D54" s="11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52"/>
  <sheetViews>
    <sheetView showGridLines="0" workbookViewId="0">
      <selection activeCell="A2" sqref="A2"/>
    </sheetView>
  </sheetViews>
  <sheetFormatPr defaultRowHeight="12" x14ac:dyDescent="0.25"/>
  <cols>
    <col min="2" max="2" width="29.5703125" customWidth="1"/>
    <col min="3" max="6" width="14.140625" customWidth="1"/>
  </cols>
  <sheetData>
    <row r="1" spans="1:17" ht="14.4" x14ac:dyDescent="0.25">
      <c r="A1" s="151" t="s">
        <v>83</v>
      </c>
    </row>
    <row r="2" spans="1:17" x14ac:dyDescent="0.25">
      <c r="A2" s="457" t="s">
        <v>198</v>
      </c>
    </row>
    <row r="3" spans="1:17" x14ac:dyDescent="0.25">
      <c r="A3" s="275" t="s">
        <v>87</v>
      </c>
      <c r="C3" s="275"/>
      <c r="D3" s="275" t="s">
        <v>89</v>
      </c>
      <c r="E3" s="275" t="s">
        <v>88</v>
      </c>
      <c r="F3" s="275"/>
    </row>
    <row r="4" spans="1:17" x14ac:dyDescent="0.25">
      <c r="A4" s="276"/>
      <c r="B4" s="100"/>
      <c r="C4" s="276"/>
      <c r="D4" s="276"/>
      <c r="E4" s="276"/>
      <c r="F4" s="276"/>
    </row>
    <row r="5" spans="1:17" ht="48" x14ac:dyDescent="0.25">
      <c r="A5" s="153" t="s">
        <v>85</v>
      </c>
      <c r="B5" s="154" t="s">
        <v>2</v>
      </c>
      <c r="C5" s="155" t="s">
        <v>82</v>
      </c>
      <c r="D5" s="155" t="s">
        <v>84</v>
      </c>
      <c r="E5" s="155" t="s">
        <v>86</v>
      </c>
      <c r="F5" s="155" t="s">
        <v>84</v>
      </c>
      <c r="H5" s="153"/>
      <c r="I5" s="153" t="s">
        <v>60</v>
      </c>
      <c r="J5" s="224" t="s">
        <v>14</v>
      </c>
      <c r="K5" s="153" t="s">
        <v>33</v>
      </c>
      <c r="L5" s="153" t="s">
        <v>27</v>
      </c>
      <c r="M5" s="224" t="s">
        <v>20</v>
      </c>
      <c r="N5" s="153" t="s">
        <v>61</v>
      </c>
      <c r="O5" s="224" t="s">
        <v>19</v>
      </c>
      <c r="P5" s="224" t="s">
        <v>64</v>
      </c>
      <c r="Q5" s="153"/>
    </row>
    <row r="6" spans="1:17" x14ac:dyDescent="0.25">
      <c r="A6" s="152">
        <v>8</v>
      </c>
      <c r="B6" s="140" t="s">
        <v>60</v>
      </c>
      <c r="C6" s="148">
        <f>VLOOKUP("Other services",'GVA-productivity1'!$A$35:$O$51,15,FALSE)/100</f>
        <v>2.2078273790543158E-2</v>
      </c>
      <c r="D6" s="146">
        <f>VLOOKUP("Other services",'GVA-productivity1'!$A$35:$U$51,21,FALSE)</f>
        <v>0.30500242571867753</v>
      </c>
      <c r="E6" s="149">
        <f>+C6</f>
        <v>2.2078273790543158E-2</v>
      </c>
      <c r="F6" s="146">
        <f>+D6</f>
        <v>0.30500242571867753</v>
      </c>
      <c r="H6" s="225">
        <v>0</v>
      </c>
      <c r="I6" s="226">
        <v>0</v>
      </c>
      <c r="J6" s="226"/>
      <c r="K6" s="226"/>
      <c r="L6" s="226"/>
      <c r="M6" s="226"/>
      <c r="N6" s="226"/>
      <c r="O6" s="226"/>
      <c r="P6" s="226"/>
      <c r="Q6" s="226">
        <v>0</v>
      </c>
    </row>
    <row r="7" spans="1:17" x14ac:dyDescent="0.25">
      <c r="A7" s="152">
        <v>1</v>
      </c>
      <c r="B7" s="140" t="s">
        <v>14</v>
      </c>
      <c r="C7" s="148">
        <f>VLOOKUP($B7,'GVA-productivity1'!$A$35:$O$51,15,FALSE)/100</f>
        <v>0.73420112558329553</v>
      </c>
      <c r="D7" s="146">
        <f>VLOOKUP($B7,'GVA-productivity1'!$A$35:$U$51,21,FALSE)</f>
        <v>0.40685099694607069</v>
      </c>
      <c r="E7" s="149">
        <f>+E6+C7</f>
        <v>0.7562793993738387</v>
      </c>
      <c r="F7" s="146">
        <f t="shared" ref="F7:F13" si="0">+D7</f>
        <v>0.40685099694607069</v>
      </c>
      <c r="H7" s="225">
        <v>0</v>
      </c>
      <c r="I7" s="227">
        <f>+$F$6</f>
        <v>0.30500242571867753</v>
      </c>
      <c r="J7" s="226"/>
      <c r="K7" s="226"/>
      <c r="L7" s="226"/>
      <c r="M7" s="226"/>
      <c r="N7" s="226"/>
      <c r="O7" s="226"/>
      <c r="P7" s="226"/>
      <c r="Q7" s="226">
        <v>0</v>
      </c>
    </row>
    <row r="8" spans="1:17" x14ac:dyDescent="0.25">
      <c r="A8" s="152">
        <v>7</v>
      </c>
      <c r="B8" s="140" t="s">
        <v>33</v>
      </c>
      <c r="C8" s="148">
        <f>VLOOKUP($B8,'GVA-productivity1'!$A$35:$O$51,15,FALSE)/100</f>
        <v>6.1980920912570604E-2</v>
      </c>
      <c r="D8" s="146">
        <f>VLOOKUP($B8,'GVA-productivity1'!$A$35:$U$51,21,FALSE)</f>
        <v>2.0688930143559463</v>
      </c>
      <c r="E8" s="149">
        <f t="shared" ref="E8:E13" si="1">+E7+C8</f>
        <v>0.81826032028640927</v>
      </c>
      <c r="F8" s="146">
        <f t="shared" si="0"/>
        <v>2.0688930143559463</v>
      </c>
      <c r="H8" s="225">
        <f>AVERAGE(H7,H9)</f>
        <v>1.103913689527158</v>
      </c>
      <c r="I8" s="227">
        <f>+$F$6</f>
        <v>0.30500242571867753</v>
      </c>
      <c r="J8" s="226"/>
      <c r="K8" s="226"/>
      <c r="L8" s="226"/>
      <c r="M8" s="226"/>
      <c r="N8" s="226"/>
      <c r="O8" s="226"/>
      <c r="P8" s="226"/>
      <c r="Q8" s="226">
        <v>0</v>
      </c>
    </row>
    <row r="9" spans="1:17" x14ac:dyDescent="0.25">
      <c r="A9" s="152">
        <v>5</v>
      </c>
      <c r="B9" s="141" t="s">
        <v>27</v>
      </c>
      <c r="C9" s="148">
        <f>VLOOKUP($B9,'GVA-productivity1'!$A$35:$O$51,15,FALSE)/100</f>
        <v>0.12005785515820219</v>
      </c>
      <c r="D9" s="146">
        <f>VLOOKUP($B9,'GVA-productivity1'!$A$35:$U$51,21,FALSE)</f>
        <v>2.1240626025641425</v>
      </c>
      <c r="E9" s="149">
        <f t="shared" si="1"/>
        <v>0.93831817544461149</v>
      </c>
      <c r="F9" s="146">
        <f t="shared" si="0"/>
        <v>2.1240626025641425</v>
      </c>
      <c r="H9" s="225">
        <f>+$E$6*100</f>
        <v>2.2078273790543159</v>
      </c>
      <c r="I9" s="227">
        <f>+$F$6</f>
        <v>0.30500242571867753</v>
      </c>
      <c r="J9" s="226">
        <v>0</v>
      </c>
      <c r="K9" s="226"/>
      <c r="L9" s="226"/>
      <c r="M9" s="226"/>
      <c r="N9" s="226"/>
      <c r="O9" s="226"/>
      <c r="P9" s="226"/>
      <c r="Q9" s="226">
        <v>0</v>
      </c>
    </row>
    <row r="10" spans="1:17" x14ac:dyDescent="0.25">
      <c r="A10" s="152">
        <v>3</v>
      </c>
      <c r="B10" s="140" t="s">
        <v>20</v>
      </c>
      <c r="C10" s="148">
        <f>VLOOKUP($B10,'GVA-productivity1'!$A$35:$O$51,15,FALSE)/100</f>
        <v>2.6619955308575159E-2</v>
      </c>
      <c r="D10" s="146">
        <f>VLOOKUP($B10,'GVA-productivity1'!$A$35:$U$51,21,FALSE)</f>
        <v>3.8297176627719818</v>
      </c>
      <c r="E10" s="149">
        <f t="shared" si="1"/>
        <v>0.96493813075318668</v>
      </c>
      <c r="F10" s="146">
        <f t="shared" si="0"/>
        <v>3.8297176627719818</v>
      </c>
      <c r="H10" s="225">
        <f>+$E$6*100</f>
        <v>2.2078273790543159</v>
      </c>
      <c r="I10" s="226">
        <v>0</v>
      </c>
      <c r="J10" s="228">
        <f>+$F$7</f>
        <v>0.40685099694607069</v>
      </c>
      <c r="K10" s="226"/>
      <c r="L10" s="226"/>
      <c r="M10" s="226"/>
      <c r="N10" s="226"/>
      <c r="O10" s="226"/>
      <c r="P10" s="226"/>
      <c r="Q10" s="226">
        <v>0</v>
      </c>
    </row>
    <row r="11" spans="1:17" x14ac:dyDescent="0.25">
      <c r="A11" s="152">
        <v>4</v>
      </c>
      <c r="B11" s="141" t="s">
        <v>61</v>
      </c>
      <c r="C11" s="148">
        <f>VLOOKUP($B11,'GVA-productivity1'!$A$35:$O$51,15,FALSE)/100</f>
        <v>3.0026763724398851E-2</v>
      </c>
      <c r="D11" s="146">
        <f>VLOOKUP($B11,'GVA-productivity1'!$A$35:$U$51,21,FALSE)</f>
        <v>4.3097120828162012</v>
      </c>
      <c r="E11" s="149">
        <f t="shared" si="1"/>
        <v>0.99496489447758552</v>
      </c>
      <c r="F11" s="146">
        <f t="shared" si="0"/>
        <v>4.3097120828162012</v>
      </c>
      <c r="H11" s="225">
        <f>AVERAGE(H10,H12)</f>
        <v>38.917883658219097</v>
      </c>
      <c r="I11" s="226"/>
      <c r="J11" s="228">
        <f>+$F$7</f>
        <v>0.40685099694607069</v>
      </c>
      <c r="K11" s="226"/>
      <c r="L11" s="226"/>
      <c r="M11" s="226"/>
      <c r="N11" s="226"/>
      <c r="O11" s="226"/>
      <c r="P11" s="226"/>
      <c r="Q11" s="226">
        <v>0</v>
      </c>
    </row>
    <row r="12" spans="1:17" x14ac:dyDescent="0.25">
      <c r="A12" s="152">
        <v>2</v>
      </c>
      <c r="B12" s="140" t="s">
        <v>19</v>
      </c>
      <c r="C12" s="148">
        <f>VLOOKUP($B12,'GVA-productivity1'!$A$35:$O$51,15,FALSE)/100</f>
        <v>3.0375643863519985E-3</v>
      </c>
      <c r="D12" s="146">
        <f>VLOOKUP($B12,'GVA-productivity1'!$A$35:$U$51,21,FALSE)</f>
        <v>10.91988824342349</v>
      </c>
      <c r="E12" s="149">
        <f t="shared" si="1"/>
        <v>0.99800245886393757</v>
      </c>
      <c r="F12" s="146">
        <f t="shared" si="0"/>
        <v>10.91988824342349</v>
      </c>
      <c r="H12" s="225">
        <f>+$E$7*100</f>
        <v>75.627939937383871</v>
      </c>
      <c r="I12" s="226"/>
      <c r="J12" s="228">
        <f>+$F$7</f>
        <v>0.40685099694607069</v>
      </c>
      <c r="K12" s="226">
        <v>0</v>
      </c>
      <c r="L12" s="226"/>
      <c r="M12" s="226"/>
      <c r="N12" s="226"/>
      <c r="O12" s="226"/>
      <c r="P12" s="226"/>
      <c r="Q12" s="226">
        <v>0</v>
      </c>
    </row>
    <row r="13" spans="1:17" x14ac:dyDescent="0.25">
      <c r="A13" s="152">
        <v>6</v>
      </c>
      <c r="B13" s="140" t="s">
        <v>64</v>
      </c>
      <c r="C13" s="148">
        <f>VLOOKUP($B13,'GVA-productivity1'!$A$35:$O$51,15,FALSE)/100</f>
        <v>1.9975411360625261E-3</v>
      </c>
      <c r="D13" s="146">
        <f>VLOOKUP($B13,'GVA-productivity1'!$A$35:$U$51,21,FALSE)</f>
        <v>23.423715545327802</v>
      </c>
      <c r="E13" s="149">
        <f t="shared" si="1"/>
        <v>1</v>
      </c>
      <c r="F13" s="146">
        <f t="shared" si="0"/>
        <v>23.423715545327802</v>
      </c>
      <c r="H13" s="225">
        <f>+$E$7*100</f>
        <v>75.627939937383871</v>
      </c>
      <c r="I13" s="226"/>
      <c r="J13" s="226">
        <v>0</v>
      </c>
      <c r="K13" s="229">
        <f>+$F$8</f>
        <v>2.0688930143559463</v>
      </c>
      <c r="L13" s="226"/>
      <c r="M13" s="226"/>
      <c r="N13" s="226"/>
      <c r="O13" s="226"/>
      <c r="P13" s="226"/>
      <c r="Q13" s="226">
        <v>0</v>
      </c>
    </row>
    <row r="14" spans="1:17" x14ac:dyDescent="0.25">
      <c r="B14" s="156" t="s">
        <v>57</v>
      </c>
      <c r="C14" s="147">
        <f>SUM(C6:C13)</f>
        <v>1</v>
      </c>
      <c r="D14" s="147">
        <f>SUM(D6:D13)</f>
        <v>47.38784257392431</v>
      </c>
      <c r="E14" s="150"/>
      <c r="F14" s="150"/>
      <c r="H14" s="225">
        <f>AVERAGE(H13,H15)</f>
        <v>78.726985983012398</v>
      </c>
      <c r="I14" s="226"/>
      <c r="J14" s="226"/>
      <c r="K14" s="229">
        <f>+$F$8</f>
        <v>2.0688930143559463</v>
      </c>
      <c r="L14" s="226"/>
      <c r="M14" s="226"/>
      <c r="N14" s="226"/>
      <c r="O14" s="226"/>
      <c r="P14" s="226"/>
      <c r="Q14" s="226">
        <v>0</v>
      </c>
    </row>
    <row r="15" spans="1:17" x14ac:dyDescent="0.25">
      <c r="H15" s="225">
        <f>+$E$8*100</f>
        <v>81.826032028640924</v>
      </c>
      <c r="I15" s="226"/>
      <c r="J15" s="226"/>
      <c r="K15" s="229">
        <f>+$F$8</f>
        <v>2.0688930143559463</v>
      </c>
      <c r="L15" s="226">
        <v>0</v>
      </c>
      <c r="M15" s="226"/>
      <c r="N15" s="226"/>
      <c r="O15" s="226"/>
      <c r="P15" s="226"/>
      <c r="Q15" s="226">
        <v>0</v>
      </c>
    </row>
    <row r="16" spans="1:17" x14ac:dyDescent="0.25">
      <c r="A16" s="157"/>
      <c r="B16" s="158"/>
      <c r="H16" s="225">
        <f>+$E$8*100</f>
        <v>81.826032028640924</v>
      </c>
      <c r="I16" s="226"/>
      <c r="J16" s="226"/>
      <c r="K16" s="226">
        <v>0</v>
      </c>
      <c r="L16" s="230">
        <f>+$F$9</f>
        <v>2.1240626025641425</v>
      </c>
      <c r="M16" s="226"/>
      <c r="N16" s="226"/>
      <c r="O16" s="226"/>
      <c r="P16" s="226"/>
      <c r="Q16" s="226">
        <v>0</v>
      </c>
    </row>
    <row r="17" spans="8:17" x14ac:dyDescent="0.25">
      <c r="H17" s="225">
        <f>AVERAGE(H16,H18)</f>
        <v>87.828924786551028</v>
      </c>
      <c r="I17" s="226"/>
      <c r="J17" s="226"/>
      <c r="K17" s="226"/>
      <c r="L17" s="230">
        <f>+$F$9</f>
        <v>2.1240626025641425</v>
      </c>
      <c r="M17" s="226"/>
      <c r="N17" s="226"/>
      <c r="O17" s="226"/>
      <c r="P17" s="226"/>
      <c r="Q17" s="226">
        <v>0</v>
      </c>
    </row>
    <row r="18" spans="8:17" x14ac:dyDescent="0.25">
      <c r="H18" s="225">
        <f>+$E$9*100</f>
        <v>93.831817544461146</v>
      </c>
      <c r="I18" s="226"/>
      <c r="J18" s="226"/>
      <c r="K18" s="226"/>
      <c r="L18" s="230">
        <f>+$F$9</f>
        <v>2.1240626025641425</v>
      </c>
      <c r="M18" s="226">
        <v>0</v>
      </c>
      <c r="N18" s="226"/>
      <c r="O18" s="226"/>
      <c r="P18" s="226"/>
      <c r="Q18" s="226">
        <v>0</v>
      </c>
    </row>
    <row r="19" spans="8:17" x14ac:dyDescent="0.25">
      <c r="H19" s="225">
        <f>+$E$9*100</f>
        <v>93.831817544461146</v>
      </c>
      <c r="I19" s="226"/>
      <c r="J19" s="226"/>
      <c r="K19" s="226"/>
      <c r="L19" s="226">
        <v>0</v>
      </c>
      <c r="M19" s="230">
        <f>+$F$10</f>
        <v>3.8297176627719818</v>
      </c>
      <c r="N19" s="226"/>
      <c r="O19" s="226"/>
      <c r="P19" s="226"/>
      <c r="Q19" s="226">
        <v>0</v>
      </c>
    </row>
    <row r="20" spans="8:17" x14ac:dyDescent="0.25">
      <c r="H20" s="225">
        <f>AVERAGE(H19,H21)</f>
        <v>95.162815309889908</v>
      </c>
      <c r="I20" s="226"/>
      <c r="J20" s="226"/>
      <c r="K20" s="226"/>
      <c r="L20" s="226"/>
      <c r="M20" s="230">
        <f>+$F$10</f>
        <v>3.8297176627719818</v>
      </c>
      <c r="N20" s="226"/>
      <c r="O20" s="226"/>
      <c r="P20" s="226"/>
      <c r="Q20" s="226">
        <v>0</v>
      </c>
    </row>
    <row r="21" spans="8:17" x14ac:dyDescent="0.25">
      <c r="H21" s="225">
        <f>+$E$10*100</f>
        <v>96.49381307531867</v>
      </c>
      <c r="I21" s="226"/>
      <c r="J21" s="226"/>
      <c r="K21" s="226"/>
      <c r="L21" s="226"/>
      <c r="M21" s="230">
        <f>+$F$10</f>
        <v>3.8297176627719818</v>
      </c>
      <c r="N21" s="226">
        <v>0</v>
      </c>
      <c r="O21" s="226"/>
      <c r="P21" s="226"/>
      <c r="Q21" s="226">
        <v>0</v>
      </c>
    </row>
    <row r="22" spans="8:17" x14ac:dyDescent="0.25">
      <c r="H22" s="225">
        <f>+$E$10*100</f>
        <v>96.49381307531867</v>
      </c>
      <c r="I22" s="226"/>
      <c r="J22" s="226"/>
      <c r="K22" s="226"/>
      <c r="L22" s="226"/>
      <c r="M22" s="226">
        <v>0</v>
      </c>
      <c r="N22" s="230">
        <f>+$F$11</f>
        <v>4.3097120828162012</v>
      </c>
      <c r="O22" s="226"/>
      <c r="P22" s="226"/>
      <c r="Q22" s="226">
        <v>0</v>
      </c>
    </row>
    <row r="23" spans="8:17" x14ac:dyDescent="0.25">
      <c r="H23" s="225">
        <f>AVERAGE(H22,H24)</f>
        <v>97.995151261538609</v>
      </c>
      <c r="I23" s="226"/>
      <c r="J23" s="226"/>
      <c r="K23" s="226"/>
      <c r="L23" s="226"/>
      <c r="M23" s="226"/>
      <c r="N23" s="230">
        <f>+$F$11</f>
        <v>4.3097120828162012</v>
      </c>
      <c r="O23" s="226"/>
      <c r="P23" s="226"/>
      <c r="Q23" s="226">
        <v>0</v>
      </c>
    </row>
    <row r="24" spans="8:17" x14ac:dyDescent="0.25">
      <c r="H24" s="225">
        <f>+$E$11*100</f>
        <v>99.496489447758549</v>
      </c>
      <c r="I24" s="226"/>
      <c r="J24" s="226"/>
      <c r="K24" s="226"/>
      <c r="L24" s="226"/>
      <c r="M24" s="226"/>
      <c r="N24" s="230">
        <f>+$F$11</f>
        <v>4.3097120828162012</v>
      </c>
      <c r="O24" s="226">
        <v>0</v>
      </c>
      <c r="P24" s="226"/>
      <c r="Q24" s="226">
        <v>0</v>
      </c>
    </row>
    <row r="25" spans="8:17" x14ac:dyDescent="0.25">
      <c r="H25" s="225">
        <f>+$E$11*100</f>
        <v>99.496489447758549</v>
      </c>
      <c r="I25" s="226"/>
      <c r="J25" s="226"/>
      <c r="K25" s="226"/>
      <c r="L25" s="226"/>
      <c r="M25" s="226"/>
      <c r="N25" s="226">
        <v>0</v>
      </c>
      <c r="O25" s="230">
        <f>+$F$12</f>
        <v>10.91988824342349</v>
      </c>
      <c r="P25" s="226"/>
      <c r="Q25" s="226">
        <v>0</v>
      </c>
    </row>
    <row r="26" spans="8:17" x14ac:dyDescent="0.25">
      <c r="H26" s="225">
        <f>AVERAGE(H25,H27)</f>
        <v>99.648367667076144</v>
      </c>
      <c r="I26" s="226"/>
      <c r="J26" s="226"/>
      <c r="K26" s="226"/>
      <c r="L26" s="226"/>
      <c r="M26" s="226"/>
      <c r="N26" s="226"/>
      <c r="O26" s="230">
        <f>+$F$12</f>
        <v>10.91988824342349</v>
      </c>
      <c r="P26" s="226"/>
      <c r="Q26" s="226">
        <v>0</v>
      </c>
    </row>
    <row r="27" spans="8:17" x14ac:dyDescent="0.25">
      <c r="H27" s="225">
        <f>+$E$12*100</f>
        <v>99.800245886393753</v>
      </c>
      <c r="I27" s="226"/>
      <c r="J27" s="226"/>
      <c r="K27" s="226"/>
      <c r="L27" s="226"/>
      <c r="M27" s="226"/>
      <c r="N27" s="226"/>
      <c r="O27" s="230">
        <f>+$F$12</f>
        <v>10.91988824342349</v>
      </c>
      <c r="P27" s="226">
        <v>0</v>
      </c>
      <c r="Q27" s="226">
        <v>0</v>
      </c>
    </row>
    <row r="28" spans="8:17" x14ac:dyDescent="0.25">
      <c r="H28" s="225">
        <f>+$E$12*100</f>
        <v>99.800245886393753</v>
      </c>
      <c r="I28" s="226"/>
      <c r="J28" s="226"/>
      <c r="K28" s="226"/>
      <c r="L28" s="226"/>
      <c r="M28" s="226"/>
      <c r="N28" s="226"/>
      <c r="O28" s="226">
        <v>0</v>
      </c>
      <c r="P28" s="230">
        <f>+$F$13</f>
        <v>23.423715545327802</v>
      </c>
      <c r="Q28" s="226">
        <v>0</v>
      </c>
    </row>
    <row r="29" spans="8:17" x14ac:dyDescent="0.25">
      <c r="H29" s="225">
        <f>AVERAGE(H28,H30)</f>
        <v>99.900122943196877</v>
      </c>
      <c r="I29" s="226"/>
      <c r="J29" s="226"/>
      <c r="K29" s="226"/>
      <c r="L29" s="226"/>
      <c r="M29" s="226"/>
      <c r="N29" s="226"/>
      <c r="O29" s="226"/>
      <c r="P29" s="230">
        <f>+$F$13</f>
        <v>23.423715545327802</v>
      </c>
      <c r="Q29" s="226">
        <v>0</v>
      </c>
    </row>
    <row r="30" spans="8:17" x14ac:dyDescent="0.25">
      <c r="H30" s="225">
        <f>+$E$13*100</f>
        <v>100</v>
      </c>
      <c r="I30" s="226"/>
      <c r="J30" s="226"/>
      <c r="K30" s="226"/>
      <c r="L30" s="226"/>
      <c r="M30" s="226"/>
      <c r="N30" s="226"/>
      <c r="O30" s="226"/>
      <c r="P30" s="230">
        <f>+$F$13</f>
        <v>23.423715545327802</v>
      </c>
      <c r="Q30" s="226">
        <v>0</v>
      </c>
    </row>
    <row r="31" spans="8:17" x14ac:dyDescent="0.25">
      <c r="H31" s="225">
        <f>+$E$13*100</f>
        <v>100</v>
      </c>
      <c r="I31" s="226"/>
      <c r="J31" s="226"/>
      <c r="K31" s="226"/>
      <c r="L31" s="226"/>
      <c r="M31" s="226"/>
      <c r="N31" s="226"/>
      <c r="O31" s="226"/>
      <c r="P31" s="226">
        <v>0</v>
      </c>
      <c r="Q31" s="226">
        <v>0</v>
      </c>
    </row>
    <row r="52" spans="8:8" x14ac:dyDescent="0.25">
      <c r="H52" s="231" t="s">
        <v>122</v>
      </c>
    </row>
  </sheetData>
  <sortState ref="A6:F13">
    <sortCondition ref="D6:D13"/>
  </sortState>
  <mergeCells count="5">
    <mergeCell ref="C3:C4"/>
    <mergeCell ref="E3:E4"/>
    <mergeCell ref="F3:F4"/>
    <mergeCell ref="D3:D4"/>
    <mergeCell ref="A3:A4"/>
  </mergeCells>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5"/>
  <sheetViews>
    <sheetView showGridLines="0" workbookViewId="0">
      <selection activeCell="J16" sqref="J16"/>
    </sheetView>
  </sheetViews>
  <sheetFormatPr defaultRowHeight="12" x14ac:dyDescent="0.25"/>
  <cols>
    <col min="1" max="1" width="9.140625" style="190"/>
    <col min="2" max="2" width="20" style="190" bestFit="1" customWidth="1"/>
    <col min="3" max="8" width="9.140625" style="190"/>
    <col min="9" max="9" width="3.42578125" style="190" customWidth="1"/>
    <col min="10" max="16384" width="9.140625" style="190"/>
  </cols>
  <sheetData>
    <row r="1" spans="1:24" ht="14.4" x14ac:dyDescent="0.25">
      <c r="A1" s="189" t="s">
        <v>97</v>
      </c>
      <c r="X1" s="190" t="s">
        <v>107</v>
      </c>
    </row>
    <row r="2" spans="1:24" x14ac:dyDescent="0.25">
      <c r="A2" s="457" t="s">
        <v>198</v>
      </c>
    </row>
    <row r="3" spans="1:24" ht="24" x14ac:dyDescent="0.25">
      <c r="A3" s="193" t="s">
        <v>92</v>
      </c>
      <c r="B3" s="194" t="s">
        <v>93</v>
      </c>
      <c r="C3" s="277" t="s">
        <v>95</v>
      </c>
      <c r="D3" s="278"/>
      <c r="E3" s="278"/>
      <c r="F3" s="278"/>
      <c r="G3" s="278"/>
      <c r="H3" s="279"/>
      <c r="I3" s="198"/>
      <c r="J3" s="280" t="s">
        <v>96</v>
      </c>
      <c r="K3" s="280"/>
      <c r="L3" s="280"/>
      <c r="M3" s="280"/>
      <c r="N3" s="280"/>
      <c r="O3" s="280"/>
    </row>
    <row r="4" spans="1:24" ht="12" customHeight="1" x14ac:dyDescent="0.25">
      <c r="A4" s="195"/>
      <c r="B4" s="195"/>
      <c r="C4" s="194">
        <v>1960</v>
      </c>
      <c r="D4" s="194">
        <v>1975</v>
      </c>
      <c r="E4" s="194">
        <v>1990</v>
      </c>
      <c r="F4" s="194">
        <v>2000</v>
      </c>
      <c r="G4" s="194">
        <v>2005</v>
      </c>
      <c r="H4" s="194">
        <v>2010</v>
      </c>
      <c r="I4" s="194"/>
      <c r="J4" s="194">
        <v>1960</v>
      </c>
      <c r="K4" s="194">
        <v>1975</v>
      </c>
      <c r="L4" s="194">
        <v>1990</v>
      </c>
      <c r="M4" s="194">
        <v>2000</v>
      </c>
      <c r="N4" s="194">
        <v>2005</v>
      </c>
      <c r="O4" s="194">
        <v>2010</v>
      </c>
    </row>
    <row r="5" spans="1:24" x14ac:dyDescent="0.25">
      <c r="A5" s="196" t="s">
        <v>94</v>
      </c>
      <c r="B5" s="196" t="s">
        <v>14</v>
      </c>
      <c r="C5" s="197">
        <v>0.49052701136215821</v>
      </c>
      <c r="D5" s="197">
        <v>0.45590796405980366</v>
      </c>
      <c r="E5" s="197">
        <v>0.43538326527961069</v>
      </c>
      <c r="F5" s="197">
        <v>0.46427032484468311</v>
      </c>
      <c r="G5" s="197">
        <v>0.47027377848165058</v>
      </c>
      <c r="H5" s="197">
        <v>0.47027377848165064</v>
      </c>
      <c r="I5" s="197"/>
      <c r="J5" s="197">
        <v>0.50947298863784174</v>
      </c>
      <c r="K5" s="197">
        <v>0.54409203594019628</v>
      </c>
      <c r="L5" s="197">
        <v>0.56461673472038931</v>
      </c>
      <c r="M5" s="197">
        <v>0.53572967515531689</v>
      </c>
      <c r="N5" s="197">
        <v>0.52972622151834947</v>
      </c>
      <c r="O5" s="197">
        <v>0.52972622151834936</v>
      </c>
    </row>
    <row r="6" spans="1:24" x14ac:dyDescent="0.25">
      <c r="A6" s="196" t="s">
        <v>94</v>
      </c>
      <c r="B6" s="196" t="s">
        <v>19</v>
      </c>
      <c r="C6" s="197">
        <v>0.98263551460152354</v>
      </c>
      <c r="D6" s="197">
        <v>0.96615498245488041</v>
      </c>
      <c r="E6" s="197">
        <v>0.89708442866534432</v>
      </c>
      <c r="F6" s="197">
        <v>0.72830618079611198</v>
      </c>
      <c r="G6" s="197">
        <v>0.69857032185365153</v>
      </c>
      <c r="H6" s="197">
        <v>0.69857032185365153</v>
      </c>
      <c r="I6" s="197"/>
      <c r="J6" s="197">
        <v>1.7364485398476428E-2</v>
      </c>
      <c r="K6" s="197">
        <v>3.3845017545119559E-2</v>
      </c>
      <c r="L6" s="197">
        <v>0.10291557133465573</v>
      </c>
      <c r="M6" s="197">
        <v>0.27169381920388808</v>
      </c>
      <c r="N6" s="197">
        <v>0.30142967814634847</v>
      </c>
      <c r="O6" s="197">
        <v>0.30142967814634847</v>
      </c>
    </row>
    <row r="7" spans="1:24" x14ac:dyDescent="0.25">
      <c r="A7" s="196" t="s">
        <v>94</v>
      </c>
      <c r="B7" s="196" t="s">
        <v>20</v>
      </c>
      <c r="C7" s="197">
        <v>0.90311439875227217</v>
      </c>
      <c r="D7" s="197">
        <v>0.82900102390328789</v>
      </c>
      <c r="E7" s="197">
        <v>0.69401583022326119</v>
      </c>
      <c r="F7" s="197">
        <v>0.7391048035281611</v>
      </c>
      <c r="G7" s="197">
        <v>0.74846820198605535</v>
      </c>
      <c r="H7" s="197">
        <v>0.74846820198605535</v>
      </c>
      <c r="I7" s="197"/>
      <c r="J7" s="197">
        <v>9.6885601247727798E-2</v>
      </c>
      <c r="K7" s="197">
        <v>0.17099897609671205</v>
      </c>
      <c r="L7" s="197">
        <v>0.30598416977673881</v>
      </c>
      <c r="M7" s="197">
        <v>0.2608951964718389</v>
      </c>
      <c r="N7" s="197">
        <v>0.25153179801394465</v>
      </c>
      <c r="O7" s="197">
        <v>0.2515317980139446</v>
      </c>
    </row>
    <row r="8" spans="1:24" x14ac:dyDescent="0.25">
      <c r="A8" s="196" t="s">
        <v>94</v>
      </c>
      <c r="B8" s="196" t="s">
        <v>21</v>
      </c>
      <c r="C8" s="197">
        <v>0.9753433646640195</v>
      </c>
      <c r="D8" s="197">
        <v>0.92248713206666111</v>
      </c>
      <c r="E8" s="197">
        <v>0.72452543853406681</v>
      </c>
      <c r="F8" s="197">
        <v>0.94609703684983049</v>
      </c>
      <c r="G8" s="197">
        <v>0.99795760264807376</v>
      </c>
      <c r="H8" s="197">
        <v>0.99795760264807387</v>
      </c>
      <c r="I8" s="197"/>
      <c r="J8" s="197">
        <v>2.4656635335980528E-2</v>
      </c>
      <c r="K8" s="197">
        <v>7.7512867933338919E-2</v>
      </c>
      <c r="L8" s="197">
        <v>0.27547456146593324</v>
      </c>
      <c r="M8" s="197">
        <v>5.3902963150169562E-2</v>
      </c>
      <c r="N8" s="197">
        <v>2.0423973519262048E-3</v>
      </c>
      <c r="O8" s="197">
        <v>2.0423973519261744E-3</v>
      </c>
    </row>
    <row r="9" spans="1:24" x14ac:dyDescent="0.25">
      <c r="A9" s="196" t="s">
        <v>94</v>
      </c>
      <c r="B9" s="196" t="s">
        <v>22</v>
      </c>
      <c r="C9" s="197">
        <v>0.99519801798345908</v>
      </c>
      <c r="D9" s="197">
        <v>0.95907505090870848</v>
      </c>
      <c r="E9" s="197">
        <v>0.93031263141004816</v>
      </c>
      <c r="F9" s="197">
        <v>0.94507853607487347</v>
      </c>
      <c r="G9" s="197">
        <v>0.94805972251567017</v>
      </c>
      <c r="H9" s="197">
        <v>0.94805972251567028</v>
      </c>
      <c r="I9" s="197"/>
      <c r="J9" s="197">
        <v>4.801982016540942E-3</v>
      </c>
      <c r="K9" s="197">
        <v>4.092494909129149E-2</v>
      </c>
      <c r="L9" s="197">
        <v>6.9687368589951781E-2</v>
      </c>
      <c r="M9" s="197">
        <v>5.4921463925126528E-2</v>
      </c>
      <c r="N9" s="197">
        <v>5.1940277484329882E-2</v>
      </c>
      <c r="O9" s="197">
        <v>5.1940277484329764E-2</v>
      </c>
    </row>
    <row r="10" spans="1:24" x14ac:dyDescent="0.25">
      <c r="A10" s="196" t="s">
        <v>94</v>
      </c>
      <c r="B10" s="196" t="s">
        <v>25</v>
      </c>
      <c r="C10" s="197">
        <v>0.91104192160221298</v>
      </c>
      <c r="D10" s="197">
        <v>0.73388012992140539</v>
      </c>
      <c r="E10" s="197">
        <v>0.57582721922396929</v>
      </c>
      <c r="F10" s="197">
        <v>0.55607213803737909</v>
      </c>
      <c r="G10" s="197">
        <v>0.5522032067986008</v>
      </c>
      <c r="H10" s="197">
        <v>0.5522032067986008</v>
      </c>
      <c r="I10" s="197"/>
      <c r="J10" s="197">
        <v>8.8958078397786966E-2</v>
      </c>
      <c r="K10" s="197">
        <v>0.26611987007859461</v>
      </c>
      <c r="L10" s="197">
        <v>0.42417278077603071</v>
      </c>
      <c r="M10" s="197">
        <v>0.44392786196262085</v>
      </c>
      <c r="N10" s="197">
        <v>0.44779679320139926</v>
      </c>
      <c r="O10" s="197">
        <v>0.4477967932013992</v>
      </c>
    </row>
    <row r="11" spans="1:24" x14ac:dyDescent="0.25">
      <c r="A11" s="196" t="s">
        <v>94</v>
      </c>
      <c r="B11" s="196" t="s">
        <v>26</v>
      </c>
      <c r="C11" s="197">
        <v>0.98788703494475227</v>
      </c>
      <c r="D11" s="197">
        <v>0.9251197781642283</v>
      </c>
      <c r="E11" s="197">
        <v>0.89846129323497381</v>
      </c>
      <c r="F11" s="197">
        <v>0.92929307648910908</v>
      </c>
      <c r="G11" s="197">
        <v>0.93558525248256919</v>
      </c>
      <c r="H11" s="197">
        <v>0.93558525248256919</v>
      </c>
      <c r="I11" s="197"/>
      <c r="J11" s="197">
        <v>1.2112965055247728E-2</v>
      </c>
      <c r="K11" s="197">
        <v>7.4880221835771685E-2</v>
      </c>
      <c r="L11" s="197">
        <v>0.10153870676502616</v>
      </c>
      <c r="M11" s="197">
        <v>7.0706923510890904E-2</v>
      </c>
      <c r="N11" s="197">
        <v>6.4414747517430773E-2</v>
      </c>
      <c r="O11" s="197">
        <v>6.4414747517430801E-2</v>
      </c>
    </row>
    <row r="12" spans="1:24" x14ac:dyDescent="0.25">
      <c r="A12" s="196" t="s">
        <v>94</v>
      </c>
      <c r="B12" s="196" t="s">
        <v>46</v>
      </c>
      <c r="C12" s="197">
        <v>0.26872699564439462</v>
      </c>
      <c r="D12" s="197">
        <v>0.64266305909866384</v>
      </c>
      <c r="E12" s="197">
        <v>0.73486312339722404</v>
      </c>
      <c r="F12" s="197">
        <v>0.74618332183055647</v>
      </c>
      <c r="G12" s="197">
        <v>0.74846820198605535</v>
      </c>
      <c r="H12" s="197">
        <v>0.74846820198605535</v>
      </c>
      <c r="I12" s="197"/>
      <c r="J12" s="197">
        <v>0.73127300435560527</v>
      </c>
      <c r="K12" s="197">
        <v>0.35733694090133616</v>
      </c>
      <c r="L12" s="197">
        <v>0.26513687660277591</v>
      </c>
      <c r="M12" s="197">
        <v>0.25381667816944348</v>
      </c>
      <c r="N12" s="197">
        <v>0.25153179801394465</v>
      </c>
      <c r="O12" s="197">
        <v>0.25153179801394465</v>
      </c>
    </row>
    <row r="13" spans="1:24" x14ac:dyDescent="0.25">
      <c r="A13" s="196" t="s">
        <v>94</v>
      </c>
      <c r="B13" s="196" t="s">
        <v>33</v>
      </c>
      <c r="C13" s="197">
        <v>0.85331827360260537</v>
      </c>
      <c r="D13" s="197">
        <v>0.84187807660263492</v>
      </c>
      <c r="E13" s="197">
        <v>0.62191801966855698</v>
      </c>
      <c r="F13" s="197">
        <v>0.59029860030960524</v>
      </c>
      <c r="G13" s="197">
        <v>0.58417030398911651</v>
      </c>
      <c r="H13" s="197">
        <v>0.58417030398911651</v>
      </c>
      <c r="I13" s="197"/>
      <c r="J13" s="197">
        <v>0.1466817263973946</v>
      </c>
      <c r="K13" s="197">
        <v>0.15812192339736514</v>
      </c>
      <c r="L13" s="197">
        <v>0.37808198033144308</v>
      </c>
      <c r="M13" s="197">
        <v>0.40970139969039476</v>
      </c>
      <c r="N13" s="197">
        <v>0.41582969601088349</v>
      </c>
      <c r="O13" s="197">
        <v>0.41582969601088343</v>
      </c>
    </row>
    <row r="14" spans="1:24" x14ac:dyDescent="0.25">
      <c r="A14" s="196" t="s">
        <v>94</v>
      </c>
      <c r="B14" s="196" t="s">
        <v>34</v>
      </c>
      <c r="C14" s="197">
        <v>0.74409841125046983</v>
      </c>
      <c r="D14" s="197">
        <v>0.68769612648228351</v>
      </c>
      <c r="E14" s="197">
        <v>0.65951311445480976</v>
      </c>
      <c r="F14" s="197">
        <v>0.54338603627513116</v>
      </c>
      <c r="G14" s="197">
        <v>0.52273969662518149</v>
      </c>
      <c r="H14" s="197">
        <v>0.52273969662518149</v>
      </c>
      <c r="I14" s="197"/>
      <c r="J14" s="197">
        <v>0.25590158874953012</v>
      </c>
      <c r="K14" s="197">
        <v>0.31230387351771643</v>
      </c>
      <c r="L14" s="197">
        <v>0.34048688554519024</v>
      </c>
      <c r="M14" s="197">
        <v>0.45661396372486879</v>
      </c>
      <c r="N14" s="197">
        <v>0.47726030337481851</v>
      </c>
      <c r="O14" s="197">
        <v>0.47726030337481851</v>
      </c>
    </row>
    <row r="15" spans="1:24" x14ac:dyDescent="0.25">
      <c r="A15" s="196" t="s">
        <v>94</v>
      </c>
      <c r="B15" s="196" t="s">
        <v>48</v>
      </c>
      <c r="C15" s="197">
        <v>0.51953540464836834</v>
      </c>
      <c r="D15" s="197">
        <v>0.49349578779036934</v>
      </c>
      <c r="E15" s="197">
        <v>0.46656322092434738</v>
      </c>
      <c r="F15" s="197">
        <v>0.49166377189740301</v>
      </c>
      <c r="G15" s="197">
        <v>0.50508269132759165</v>
      </c>
      <c r="H15" s="197">
        <v>0.51598238844354072</v>
      </c>
      <c r="I15" s="197"/>
      <c r="J15" s="197">
        <v>0.48046459535163166</v>
      </c>
      <c r="K15" s="197">
        <v>0.50650421220963071</v>
      </c>
      <c r="L15" s="197">
        <v>0.53343677907565257</v>
      </c>
      <c r="M15" s="197">
        <v>0.50833622810259704</v>
      </c>
      <c r="N15" s="197">
        <v>0.49491730867240835</v>
      </c>
      <c r="O15" s="197">
        <v>0.48401761155645928</v>
      </c>
    </row>
  </sheetData>
  <mergeCells count="2">
    <mergeCell ref="C3:H3"/>
    <mergeCell ref="J3:O3"/>
  </mergeCells>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109"/>
  <sheetViews>
    <sheetView showGridLines="0" workbookViewId="0">
      <selection activeCell="B15" sqref="B15"/>
    </sheetView>
  </sheetViews>
  <sheetFormatPr defaultRowHeight="12" x14ac:dyDescent="0.25"/>
  <cols>
    <col min="1" max="1" width="10.42578125" style="287" customWidth="1"/>
    <col min="2" max="2" width="42.5703125" style="287" customWidth="1"/>
    <col min="3" max="3" width="4" style="287" customWidth="1"/>
    <col min="4" max="4" width="10.85546875" style="287" customWidth="1"/>
    <col min="5" max="5" width="10.85546875" style="288" customWidth="1"/>
    <col min="6" max="9" width="10.85546875" style="287" customWidth="1"/>
    <col min="10" max="11" width="8.5703125" style="287" customWidth="1"/>
    <col min="12" max="12" width="8.5703125" style="289" customWidth="1"/>
    <col min="13" max="15" width="8.5703125" style="287" customWidth="1"/>
    <col min="16" max="16384" width="9.140625" style="287"/>
  </cols>
  <sheetData>
    <row r="1" spans="1:12" ht="14.4" x14ac:dyDescent="0.25">
      <c r="A1" s="285" t="s">
        <v>126</v>
      </c>
      <c r="B1" s="286"/>
      <c r="C1" s="286"/>
    </row>
    <row r="2" spans="1:12" s="288" customFormat="1" x14ac:dyDescent="0.25">
      <c r="A2" s="288" t="s">
        <v>127</v>
      </c>
      <c r="B2" s="290" t="s">
        <v>128</v>
      </c>
      <c r="C2" s="290"/>
      <c r="L2" s="289"/>
    </row>
    <row r="3" spans="1:12" s="288" customFormat="1" x14ac:dyDescent="0.25">
      <c r="B3" s="290" t="s">
        <v>129</v>
      </c>
      <c r="C3" s="290"/>
      <c r="L3" s="289"/>
    </row>
    <row r="4" spans="1:12" s="293" customFormat="1" x14ac:dyDescent="0.25">
      <c r="A4" s="291" t="s">
        <v>130</v>
      </c>
      <c r="B4" s="292" t="s">
        <v>131</v>
      </c>
      <c r="C4" s="291"/>
      <c r="L4" s="294"/>
    </row>
    <row r="5" spans="1:12" s="293" customFormat="1" x14ac:dyDescent="0.25">
      <c r="A5" s="295" t="s">
        <v>132</v>
      </c>
      <c r="B5" s="291" t="s">
        <v>133</v>
      </c>
      <c r="C5" s="291"/>
      <c r="L5" s="294"/>
    </row>
    <row r="6" spans="1:12" s="293" customFormat="1" x14ac:dyDescent="0.25">
      <c r="A6" s="295" t="s">
        <v>134</v>
      </c>
      <c r="B6" s="291" t="s">
        <v>135</v>
      </c>
      <c r="C6" s="291"/>
      <c r="L6" s="294"/>
    </row>
    <row r="7" spans="1:12" s="293" customFormat="1" x14ac:dyDescent="0.25">
      <c r="A7" s="295" t="s">
        <v>107</v>
      </c>
      <c r="B7" s="291" t="s">
        <v>136</v>
      </c>
      <c r="C7" s="291"/>
      <c r="L7" s="294"/>
    </row>
    <row r="8" spans="1:12" s="293" customFormat="1" ht="13.8" customHeight="1" x14ac:dyDescent="0.25">
      <c r="B8" s="296" t="s">
        <v>137</v>
      </c>
      <c r="C8" s="111" t="s">
        <v>138</v>
      </c>
      <c r="L8" s="294"/>
    </row>
    <row r="9" spans="1:12" s="293" customFormat="1" x14ac:dyDescent="0.25">
      <c r="B9" s="296" t="s">
        <v>139</v>
      </c>
      <c r="C9" s="111" t="s">
        <v>140</v>
      </c>
      <c r="L9" s="294"/>
    </row>
    <row r="10" spans="1:12" s="293" customFormat="1" x14ac:dyDescent="0.25">
      <c r="B10" s="296" t="s">
        <v>141</v>
      </c>
      <c r="C10" s="111" t="s">
        <v>142</v>
      </c>
      <c r="L10" s="294"/>
    </row>
    <row r="11" spans="1:12" s="293" customFormat="1" ht="24" x14ac:dyDescent="0.25">
      <c r="B11" s="296" t="s">
        <v>143</v>
      </c>
      <c r="C11" s="111" t="s">
        <v>144</v>
      </c>
      <c r="L11" s="294"/>
    </row>
    <row r="12" spans="1:12" s="293" customFormat="1" ht="12" customHeight="1" x14ac:dyDescent="0.25">
      <c r="B12" s="296" t="s">
        <v>145</v>
      </c>
      <c r="C12" s="111" t="s">
        <v>146</v>
      </c>
      <c r="L12" s="294"/>
    </row>
    <row r="13" spans="1:12" s="293" customFormat="1" x14ac:dyDescent="0.25">
      <c r="B13" s="296" t="s">
        <v>147</v>
      </c>
      <c r="C13" s="111" t="s">
        <v>148</v>
      </c>
      <c r="L13" s="294"/>
    </row>
    <row r="14" spans="1:12" s="293" customFormat="1" x14ac:dyDescent="0.25">
      <c r="B14" s="296" t="s">
        <v>149</v>
      </c>
      <c r="C14" s="111" t="s">
        <v>150</v>
      </c>
      <c r="L14" s="294"/>
    </row>
    <row r="15" spans="1:12" s="293" customFormat="1" ht="12" customHeight="1" x14ac:dyDescent="0.25">
      <c r="B15" s="297" t="s">
        <v>151</v>
      </c>
      <c r="C15" s="111"/>
      <c r="L15" s="294"/>
    </row>
    <row r="16" spans="1:12" s="293" customFormat="1" x14ac:dyDescent="0.25">
      <c r="A16" s="295" t="s">
        <v>152</v>
      </c>
      <c r="B16" s="297" t="s">
        <v>153</v>
      </c>
      <c r="C16" s="111"/>
      <c r="L16" s="294"/>
    </row>
    <row r="17" spans="1:15" s="293" customFormat="1" x14ac:dyDescent="0.25">
      <c r="A17" s="298">
        <v>2</v>
      </c>
      <c r="B17" s="292" t="s">
        <v>154</v>
      </c>
      <c r="C17" s="291"/>
      <c r="L17" s="294"/>
    </row>
    <row r="18" spans="1:15" s="293" customFormat="1" x14ac:dyDescent="0.25">
      <c r="A18" s="295" t="s">
        <v>132</v>
      </c>
      <c r="B18" s="291" t="s">
        <v>155</v>
      </c>
      <c r="C18" s="291"/>
      <c r="L18" s="294"/>
    </row>
    <row r="19" spans="1:15" s="308" customFormat="1" ht="14.4" customHeight="1" x14ac:dyDescent="0.25">
      <c r="A19" s="299" t="s">
        <v>156</v>
      </c>
      <c r="B19" s="300"/>
      <c r="C19" s="301"/>
      <c r="D19" s="302" t="s">
        <v>157</v>
      </c>
      <c r="E19" s="303"/>
      <c r="F19" s="303"/>
      <c r="G19" s="303"/>
      <c r="H19" s="303"/>
      <c r="I19" s="304"/>
      <c r="J19" s="305" t="s">
        <v>158</v>
      </c>
      <c r="K19" s="306"/>
      <c r="L19" s="306"/>
      <c r="M19" s="306"/>
      <c r="N19" s="306"/>
      <c r="O19" s="307"/>
    </row>
    <row r="20" spans="1:15" ht="15.6" customHeight="1" x14ac:dyDescent="0.25">
      <c r="A20" s="309"/>
      <c r="B20" s="310"/>
      <c r="C20" s="311"/>
      <c r="D20" s="312" t="s">
        <v>159</v>
      </c>
      <c r="E20" s="313"/>
      <c r="F20" s="313"/>
      <c r="G20" s="313"/>
      <c r="H20" s="313"/>
      <c r="I20" s="314"/>
      <c r="J20" s="315" t="s">
        <v>160</v>
      </c>
      <c r="K20" s="316"/>
      <c r="L20" s="316"/>
      <c r="M20" s="316"/>
      <c r="N20" s="316"/>
      <c r="O20" s="317"/>
    </row>
    <row r="21" spans="1:15" s="323" customFormat="1" x14ac:dyDescent="0.25">
      <c r="A21" s="318"/>
      <c r="B21" s="319"/>
      <c r="C21" s="320"/>
      <c r="D21" s="321">
        <v>1975</v>
      </c>
      <c r="E21" s="321">
        <v>1991</v>
      </c>
      <c r="F21" s="321">
        <v>2000</v>
      </c>
      <c r="G21" s="321">
        <v>2005</v>
      </c>
      <c r="H21" s="321">
        <v>2010</v>
      </c>
      <c r="I21" s="321">
        <v>2013</v>
      </c>
      <c r="J21" s="322">
        <v>1975</v>
      </c>
      <c r="K21" s="322">
        <v>1991</v>
      </c>
      <c r="L21" s="322">
        <v>2000</v>
      </c>
      <c r="M21" s="322">
        <v>2005</v>
      </c>
      <c r="N21" s="322">
        <v>2010</v>
      </c>
      <c r="O21" s="322">
        <v>2013</v>
      </c>
    </row>
    <row r="22" spans="1:15" x14ac:dyDescent="0.25">
      <c r="A22" s="324" t="s">
        <v>14</v>
      </c>
      <c r="B22" s="325"/>
      <c r="C22" s="152">
        <v>1</v>
      </c>
      <c r="D22" s="326">
        <v>828038.13720283599</v>
      </c>
      <c r="E22" s="326">
        <v>2512432.927271076</v>
      </c>
      <c r="F22" s="326">
        <v>4093166.9336102125</v>
      </c>
      <c r="G22" s="326">
        <v>5284523.171455265</v>
      </c>
      <c r="H22" s="326">
        <v>9545441.9778778665</v>
      </c>
      <c r="I22" s="326">
        <v>14187217.305835035</v>
      </c>
      <c r="J22" s="327">
        <f t="shared" ref="J22:O29" si="0">(+D22/D$31)*100</f>
        <v>17.666978164755804</v>
      </c>
      <c r="K22" s="327">
        <f t="shared" si="0"/>
        <v>32.247183903090757</v>
      </c>
      <c r="L22" s="327">
        <f t="shared" si="0"/>
        <v>31.615016659375733</v>
      </c>
      <c r="M22" s="327">
        <f t="shared" si="0"/>
        <v>30.041954033495838</v>
      </c>
      <c r="N22" s="327">
        <f t="shared" si="0"/>
        <v>31.987574286177967</v>
      </c>
      <c r="O22" s="327">
        <f t="shared" si="0"/>
        <v>33.468106596804198</v>
      </c>
    </row>
    <row r="23" spans="1:15" x14ac:dyDescent="0.25">
      <c r="A23" s="328" t="s">
        <v>161</v>
      </c>
      <c r="B23" s="325"/>
      <c r="C23" s="152">
        <v>2</v>
      </c>
      <c r="D23" s="326">
        <v>74061.427519766963</v>
      </c>
      <c r="E23" s="326">
        <v>185096.68801534956</v>
      </c>
      <c r="F23" s="326">
        <v>486213.65989171551</v>
      </c>
      <c r="G23" s="326">
        <v>860283.44777991553</v>
      </c>
      <c r="H23" s="326">
        <v>1753211.7247199723</v>
      </c>
      <c r="I23" s="326">
        <v>2440503.5902262344</v>
      </c>
      <c r="J23" s="327">
        <f t="shared" si="0"/>
        <v>1.5801707240953466</v>
      </c>
      <c r="K23" s="327">
        <f t="shared" si="0"/>
        <v>2.3757238943557244</v>
      </c>
      <c r="L23" s="327">
        <f t="shared" si="0"/>
        <v>3.7554424744496524</v>
      </c>
      <c r="M23" s="327">
        <f t="shared" si="0"/>
        <v>4.8906202045972655</v>
      </c>
      <c r="N23" s="327">
        <f t="shared" si="0"/>
        <v>5.8751590983266526</v>
      </c>
      <c r="O23" s="327">
        <f t="shared" si="0"/>
        <v>5.7572272664056072</v>
      </c>
    </row>
    <row r="24" spans="1:15" x14ac:dyDescent="0.25">
      <c r="A24" s="328" t="s">
        <v>20</v>
      </c>
      <c r="B24" s="325"/>
      <c r="C24" s="152">
        <v>3</v>
      </c>
      <c r="D24" s="326">
        <v>580972.334801691</v>
      </c>
      <c r="E24" s="326">
        <v>695968.5618990002</v>
      </c>
      <c r="F24" s="326">
        <v>1050817.8813210614</v>
      </c>
      <c r="G24" s="326">
        <v>1321637.4150542894</v>
      </c>
      <c r="H24" s="326">
        <v>2175625.2319514244</v>
      </c>
      <c r="I24" s="326">
        <v>3044414.6295658634</v>
      </c>
      <c r="J24" s="327">
        <f t="shared" si="0"/>
        <v>12.395595193164876</v>
      </c>
      <c r="K24" s="327">
        <f t="shared" si="0"/>
        <v>8.932786210019767</v>
      </c>
      <c r="L24" s="327">
        <f t="shared" si="0"/>
        <v>8.1163620645770909</v>
      </c>
      <c r="M24" s="327">
        <f t="shared" si="0"/>
        <v>7.5133686018213215</v>
      </c>
      <c r="N24" s="327">
        <f t="shared" si="0"/>
        <v>7.2907020845357646</v>
      </c>
      <c r="O24" s="327">
        <f t="shared" si="0"/>
        <v>7.1818730305395411</v>
      </c>
    </row>
    <row r="25" spans="1:15" x14ac:dyDescent="0.25">
      <c r="A25" s="328" t="s">
        <v>22</v>
      </c>
      <c r="B25" s="325"/>
      <c r="C25" s="152">
        <v>4</v>
      </c>
      <c r="D25" s="326">
        <v>183510.445707393</v>
      </c>
      <c r="E25" s="326">
        <v>317130.2262506141</v>
      </c>
      <c r="F25" s="326">
        <v>685889.37509348104</v>
      </c>
      <c r="G25" s="326">
        <v>1454496.4652358938</v>
      </c>
      <c r="H25" s="326">
        <v>2275483.26924357</v>
      </c>
      <c r="I25" s="326">
        <v>4110369.6119237477</v>
      </c>
      <c r="J25" s="327">
        <f t="shared" si="0"/>
        <v>3.915369222327183</v>
      </c>
      <c r="K25" s="327">
        <f t="shared" si="0"/>
        <v>4.0703799954731892</v>
      </c>
      <c r="L25" s="327">
        <f t="shared" si="0"/>
        <v>5.2977081980243987</v>
      </c>
      <c r="M25" s="327">
        <f t="shared" si="0"/>
        <v>8.2686582181199544</v>
      </c>
      <c r="N25" s="327">
        <f t="shared" si="0"/>
        <v>7.6253347179284603</v>
      </c>
      <c r="O25" s="327">
        <f t="shared" si="0"/>
        <v>9.6964954690268481</v>
      </c>
    </row>
    <row r="26" spans="1:15" x14ac:dyDescent="0.25">
      <c r="A26" s="328" t="s">
        <v>162</v>
      </c>
      <c r="B26" s="325"/>
      <c r="C26" s="152">
        <v>5</v>
      </c>
      <c r="D26" s="326">
        <v>707729.0331554641</v>
      </c>
      <c r="E26" s="326">
        <v>1199333.7423609875</v>
      </c>
      <c r="F26" s="326">
        <v>1724246.1653312808</v>
      </c>
      <c r="G26" s="326">
        <v>2074778.0254282223</v>
      </c>
      <c r="H26" s="326">
        <v>3783790.1739752511</v>
      </c>
      <c r="I26" s="326">
        <v>5356397.2751804311</v>
      </c>
      <c r="J26" s="327">
        <f t="shared" si="0"/>
        <v>15.100069445543523</v>
      </c>
      <c r="K26" s="327">
        <f t="shared" si="0"/>
        <v>15.393499795078919</v>
      </c>
      <c r="L26" s="327">
        <f t="shared" si="0"/>
        <v>13.317822636110519</v>
      </c>
      <c r="M26" s="327">
        <f t="shared" si="0"/>
        <v>11.79489313365187</v>
      </c>
      <c r="N26" s="327">
        <f t="shared" si="0"/>
        <v>12.679797284803341</v>
      </c>
      <c r="O26" s="327">
        <f t="shared" si="0"/>
        <v>12.635915212692147</v>
      </c>
    </row>
    <row r="27" spans="1:15" x14ac:dyDescent="0.25">
      <c r="A27" s="328" t="s">
        <v>163</v>
      </c>
      <c r="B27" s="325"/>
      <c r="C27" s="152">
        <v>6</v>
      </c>
      <c r="D27" s="326">
        <v>420301.29471834301</v>
      </c>
      <c r="E27" s="326">
        <v>747350.239486153</v>
      </c>
      <c r="F27" s="326">
        <v>1100400.7884211435</v>
      </c>
      <c r="G27" s="326">
        <v>1422089.471463097</v>
      </c>
      <c r="H27" s="326">
        <v>2685555.9269729401</v>
      </c>
      <c r="I27" s="326">
        <v>2872552.1548442589</v>
      </c>
      <c r="J27" s="327">
        <f t="shared" si="0"/>
        <v>8.9675263285471374</v>
      </c>
      <c r="K27" s="327">
        <f t="shared" si="0"/>
        <v>9.5922722358624224</v>
      </c>
      <c r="L27" s="327">
        <f t="shared" si="0"/>
        <v>8.4993331135019812</v>
      </c>
      <c r="M27" s="327">
        <f t="shared" si="0"/>
        <v>8.0844278938884404</v>
      </c>
      <c r="N27" s="327">
        <f t="shared" si="0"/>
        <v>8.9995224854774758</v>
      </c>
      <c r="O27" s="327">
        <f t="shared" si="0"/>
        <v>6.7764438685003068</v>
      </c>
    </row>
    <row r="28" spans="1:15" x14ac:dyDescent="0.25">
      <c r="A28" s="328" t="s">
        <v>164</v>
      </c>
      <c r="B28" s="325"/>
      <c r="C28" s="152">
        <v>7</v>
      </c>
      <c r="D28" s="326">
        <v>1892313.0109637</v>
      </c>
      <c r="E28" s="326">
        <v>2133857.6431491929</v>
      </c>
      <c r="F28" s="326">
        <v>3806172.6033728942</v>
      </c>
      <c r="G28" s="326">
        <v>5172669.5256618988</v>
      </c>
      <c r="H28" s="326">
        <v>7621985.2789087733</v>
      </c>
      <c r="I28" s="326">
        <v>10378805.140721589</v>
      </c>
      <c r="J28" s="327">
        <f t="shared" si="0"/>
        <v>40.374290921566136</v>
      </c>
      <c r="K28" s="327">
        <f t="shared" si="0"/>
        <v>27.388153966119223</v>
      </c>
      <c r="L28" s="327">
        <f t="shared" si="0"/>
        <v>29.39831485396062</v>
      </c>
      <c r="M28" s="327">
        <f t="shared" si="0"/>
        <v>29.406077914425317</v>
      </c>
      <c r="N28" s="327">
        <f t="shared" si="0"/>
        <v>25.541910042750331</v>
      </c>
      <c r="O28" s="327">
        <f t="shared" si="0"/>
        <v>24.483938556031344</v>
      </c>
    </row>
    <row r="29" spans="1:15" s="334" customFormat="1" x14ac:dyDescent="0.25">
      <c r="A29" s="329" t="s">
        <v>165</v>
      </c>
      <c r="B29" s="330"/>
      <c r="C29" s="331"/>
      <c r="D29" s="332">
        <v>4686925.6842049398</v>
      </c>
      <c r="E29" s="332">
        <v>7791170.0284323823</v>
      </c>
      <c r="F29" s="332">
        <v>12946907.407041766</v>
      </c>
      <c r="G29" s="332">
        <v>17590477.522080358</v>
      </c>
      <c r="H29" s="332">
        <v>29841093.583649844</v>
      </c>
      <c r="I29" s="332">
        <v>42390259.708296448</v>
      </c>
      <c r="J29" s="333">
        <f t="shared" si="0"/>
        <v>100.00000000289626</v>
      </c>
      <c r="K29" s="333">
        <f t="shared" si="0"/>
        <v>100.00000000000011</v>
      </c>
      <c r="L29" s="333">
        <f t="shared" si="0"/>
        <v>99.999999999999815</v>
      </c>
      <c r="M29" s="333">
        <f t="shared" si="0"/>
        <v>100.0000000000101</v>
      </c>
      <c r="N29" s="333">
        <f t="shared" si="0"/>
        <v>100.00000000000016</v>
      </c>
      <c r="O29" s="333">
        <f t="shared" si="0"/>
        <v>99.999999999998309</v>
      </c>
    </row>
    <row r="30" spans="1:15" s="340" customFormat="1" x14ac:dyDescent="0.25">
      <c r="A30" s="335" t="s">
        <v>166</v>
      </c>
      <c r="B30" s="336"/>
      <c r="C30" s="337"/>
      <c r="D30" s="338"/>
      <c r="E30" s="338"/>
      <c r="F30" s="338"/>
      <c r="G30" s="338"/>
      <c r="H30" s="338"/>
      <c r="I30" s="338"/>
      <c r="J30" s="339"/>
      <c r="K30" s="339"/>
      <c r="L30" s="339"/>
      <c r="M30" s="339"/>
      <c r="N30" s="339"/>
      <c r="O30" s="339"/>
    </row>
    <row r="31" spans="1:15" s="340" customFormat="1" x14ac:dyDescent="0.25">
      <c r="A31" s="341" t="s">
        <v>167</v>
      </c>
      <c r="B31" s="342"/>
      <c r="C31" s="343"/>
      <c r="D31" s="344">
        <f>SUM(D22:D28)</f>
        <v>4686925.6840691939</v>
      </c>
      <c r="E31" s="344">
        <f t="shared" ref="E31:I31" si="1">SUM(E22:E28)</f>
        <v>7791170.028432373</v>
      </c>
      <c r="F31" s="344">
        <f t="shared" si="1"/>
        <v>12946907.40704179</v>
      </c>
      <c r="G31" s="344">
        <f t="shared" si="1"/>
        <v>17590477.522078581</v>
      </c>
      <c r="H31" s="344">
        <f t="shared" si="1"/>
        <v>29841093.583649799</v>
      </c>
      <c r="I31" s="344">
        <f t="shared" si="1"/>
        <v>42390259.708297163</v>
      </c>
      <c r="J31" s="345">
        <f>SUM(J22:J28)</f>
        <v>100</v>
      </c>
      <c r="K31" s="345">
        <f t="shared" ref="K31:O31" si="2">SUM(K22:K28)</f>
        <v>99.999999999999986</v>
      </c>
      <c r="L31" s="345">
        <f t="shared" si="2"/>
        <v>100</v>
      </c>
      <c r="M31" s="345">
        <f t="shared" si="2"/>
        <v>100</v>
      </c>
      <c r="N31" s="345">
        <f t="shared" si="2"/>
        <v>99.999999999999986</v>
      </c>
      <c r="O31" s="345">
        <f t="shared" si="2"/>
        <v>100</v>
      </c>
    </row>
    <row r="33" spans="1:15" s="308" customFormat="1" ht="14.4" x14ac:dyDescent="0.25">
      <c r="A33" s="299" t="s">
        <v>156</v>
      </c>
      <c r="B33" s="300"/>
      <c r="C33" s="346"/>
      <c r="D33" s="347" t="s">
        <v>168</v>
      </c>
      <c r="E33" s="348"/>
      <c r="F33" s="348"/>
      <c r="G33" s="348"/>
      <c r="H33" s="348"/>
      <c r="I33" s="348"/>
      <c r="J33" s="349" t="s">
        <v>169</v>
      </c>
      <c r="K33" s="350"/>
      <c r="L33" s="350"/>
      <c r="M33" s="350"/>
      <c r="N33" s="350"/>
      <c r="O33" s="350"/>
    </row>
    <row r="34" spans="1:15" x14ac:dyDescent="0.25">
      <c r="A34" s="309"/>
      <c r="B34" s="310"/>
      <c r="C34" s="311"/>
      <c r="D34" s="312" t="s">
        <v>159</v>
      </c>
      <c r="E34" s="313"/>
      <c r="F34" s="313"/>
      <c r="G34" s="313"/>
      <c r="H34" s="313"/>
      <c r="I34" s="314"/>
      <c r="J34" s="315" t="s">
        <v>160</v>
      </c>
      <c r="K34" s="316"/>
      <c r="L34" s="316"/>
      <c r="M34" s="316"/>
      <c r="N34" s="316"/>
      <c r="O34" s="317"/>
    </row>
    <row r="35" spans="1:15" x14ac:dyDescent="0.25">
      <c r="A35" s="318"/>
      <c r="B35" s="319"/>
      <c r="C35" s="320"/>
      <c r="D35" s="351">
        <v>1975</v>
      </c>
      <c r="E35" s="351">
        <v>1991</v>
      </c>
      <c r="F35" s="351">
        <v>2000</v>
      </c>
      <c r="G35" s="352">
        <v>2005</v>
      </c>
      <c r="H35" s="352">
        <v>2010</v>
      </c>
      <c r="I35" s="352">
        <v>2013</v>
      </c>
      <c r="J35" s="353">
        <v>1975</v>
      </c>
      <c r="K35" s="353">
        <v>1991</v>
      </c>
      <c r="L35" s="353">
        <v>2000</v>
      </c>
      <c r="M35" s="354">
        <v>2005</v>
      </c>
      <c r="N35" s="354">
        <v>2010</v>
      </c>
      <c r="O35" s="354">
        <v>2013</v>
      </c>
    </row>
    <row r="36" spans="1:15" x14ac:dyDescent="0.25">
      <c r="A36" s="324" t="s">
        <v>14</v>
      </c>
      <c r="B36" s="325"/>
      <c r="C36" s="152">
        <v>1</v>
      </c>
      <c r="D36" s="355">
        <v>1666886.9332021291</v>
      </c>
      <c r="E36" s="355">
        <v>3056173.1732590739</v>
      </c>
      <c r="F36" s="355">
        <v>4201962.1883680858</v>
      </c>
      <c r="G36" s="355">
        <v>5284523.1714552697</v>
      </c>
      <c r="H36" s="355">
        <v>6636334.0749519151</v>
      </c>
      <c r="I36" s="355">
        <v>7315070.1595371542</v>
      </c>
      <c r="J36" s="327">
        <f t="shared" ref="J36:O43" si="3">(+D36/D$45)*100</f>
        <v>30.520655077220905</v>
      </c>
      <c r="K36" s="327">
        <f t="shared" si="3"/>
        <v>34.526911783060278</v>
      </c>
      <c r="L36" s="327">
        <f t="shared" si="3"/>
        <v>33.687254001893564</v>
      </c>
      <c r="M36" s="327">
        <f t="shared" si="3"/>
        <v>30.041954033495838</v>
      </c>
      <c r="N36" s="327">
        <f t="shared" si="3"/>
        <v>27.879864667685954</v>
      </c>
      <c r="O36" s="327">
        <f t="shared" si="3"/>
        <v>25.336034471952612</v>
      </c>
    </row>
    <row r="37" spans="1:15" x14ac:dyDescent="0.25">
      <c r="A37" s="328" t="s">
        <v>161</v>
      </c>
      <c r="B37" s="325"/>
      <c r="C37" s="152">
        <v>2</v>
      </c>
      <c r="D37" s="355">
        <v>118768.68711995555</v>
      </c>
      <c r="E37" s="355">
        <v>264612.77466057753</v>
      </c>
      <c r="F37" s="355">
        <v>483605.78928245761</v>
      </c>
      <c r="G37" s="355">
        <v>860283.44777991052</v>
      </c>
      <c r="H37" s="355">
        <v>1202840.8068724901</v>
      </c>
      <c r="I37" s="355">
        <v>1378021.2840678829</v>
      </c>
      <c r="J37" s="327">
        <f t="shared" si="3"/>
        <v>2.174651478369332</v>
      </c>
      <c r="K37" s="327">
        <f t="shared" si="3"/>
        <v>2.9894451032150595</v>
      </c>
      <c r="L37" s="327">
        <f t="shared" si="3"/>
        <v>3.8770817846581882</v>
      </c>
      <c r="M37" s="327">
        <f t="shared" si="3"/>
        <v>4.8906202045972336</v>
      </c>
      <c r="N37" s="327">
        <f t="shared" si="3"/>
        <v>5.0532475510763355</v>
      </c>
      <c r="O37" s="327">
        <f t="shared" si="3"/>
        <v>4.7728311546963171</v>
      </c>
    </row>
    <row r="38" spans="1:15" x14ac:dyDescent="0.25">
      <c r="A38" s="328" t="s">
        <v>20</v>
      </c>
      <c r="B38" s="325"/>
      <c r="C38" s="152">
        <v>3</v>
      </c>
      <c r="D38" s="355">
        <v>587666.58758810977</v>
      </c>
      <c r="E38" s="355">
        <v>653578.17581857427</v>
      </c>
      <c r="F38" s="355">
        <v>900281.1500837619</v>
      </c>
      <c r="G38" s="355">
        <v>1321637.4150542931</v>
      </c>
      <c r="H38" s="355">
        <v>1972063.6920195678</v>
      </c>
      <c r="I38" s="355">
        <v>2337444.2621206823</v>
      </c>
      <c r="J38" s="327">
        <f t="shared" si="3"/>
        <v>10.760159470281948</v>
      </c>
      <c r="K38" s="327">
        <f t="shared" si="3"/>
        <v>7.3837556776133768</v>
      </c>
      <c r="L38" s="327">
        <f t="shared" si="3"/>
        <v>7.2175803627987953</v>
      </c>
      <c r="M38" s="327">
        <f t="shared" si="3"/>
        <v>7.5133686018213366</v>
      </c>
      <c r="N38" s="327">
        <f t="shared" si="3"/>
        <v>8.2848253612007987</v>
      </c>
      <c r="O38" s="327">
        <f t="shared" si="3"/>
        <v>8.095830540209688</v>
      </c>
    </row>
    <row r="39" spans="1:15" x14ac:dyDescent="0.25">
      <c r="A39" s="328" t="s">
        <v>22</v>
      </c>
      <c r="B39" s="325"/>
      <c r="C39" s="152">
        <v>4</v>
      </c>
      <c r="D39" s="355">
        <v>256165.88230765591</v>
      </c>
      <c r="E39" s="355">
        <v>434593.91982741718</v>
      </c>
      <c r="F39" s="355">
        <v>847770.64453876391</v>
      </c>
      <c r="G39" s="355">
        <v>1454496.4652358957</v>
      </c>
      <c r="H39" s="355">
        <v>2036172.3867358712</v>
      </c>
      <c r="I39" s="355">
        <v>3062824.5156039791</v>
      </c>
      <c r="J39" s="327">
        <f t="shared" si="3"/>
        <v>4.6903904402470147</v>
      </c>
      <c r="K39" s="327">
        <f t="shared" si="3"/>
        <v>4.9097957087733413</v>
      </c>
      <c r="L39" s="327">
        <f t="shared" si="3"/>
        <v>6.7966021010336188</v>
      </c>
      <c r="M39" s="327">
        <f t="shared" si="3"/>
        <v>8.2686582181199579</v>
      </c>
      <c r="N39" s="327">
        <f t="shared" si="3"/>
        <v>8.554152027478592</v>
      </c>
      <c r="O39" s="327">
        <f t="shared" si="3"/>
        <v>10.608213703557144</v>
      </c>
    </row>
    <row r="40" spans="1:15" x14ac:dyDescent="0.25">
      <c r="A40" s="328" t="s">
        <v>162</v>
      </c>
      <c r="B40" s="325"/>
      <c r="C40" s="152">
        <v>5</v>
      </c>
      <c r="D40" s="355">
        <v>757948.84196553915</v>
      </c>
      <c r="E40" s="355">
        <v>1047906.4142373938</v>
      </c>
      <c r="F40" s="355">
        <v>1485007.7242094106</v>
      </c>
      <c r="G40" s="355">
        <v>2074778.0254282232</v>
      </c>
      <c r="H40" s="355">
        <v>2903183.1089768535</v>
      </c>
      <c r="I40" s="355">
        <v>3517865.8321028291</v>
      </c>
      <c r="J40" s="327">
        <f t="shared" si="3"/>
        <v>13.878022984660401</v>
      </c>
      <c r="K40" s="327">
        <f t="shared" si="3"/>
        <v>11.838652546869415</v>
      </c>
      <c r="L40" s="327">
        <f t="shared" si="3"/>
        <v>11.905350442871269</v>
      </c>
      <c r="M40" s="327">
        <f t="shared" si="3"/>
        <v>11.794893133651865</v>
      </c>
      <c r="N40" s="327">
        <f t="shared" si="3"/>
        <v>12.196545753970788</v>
      </c>
      <c r="O40" s="327">
        <f t="shared" si="3"/>
        <v>12.184267279194625</v>
      </c>
    </row>
    <row r="41" spans="1:15" x14ac:dyDescent="0.25">
      <c r="A41" s="328" t="s">
        <v>163</v>
      </c>
      <c r="B41" s="325"/>
      <c r="C41" s="152">
        <v>6</v>
      </c>
      <c r="D41" s="355">
        <v>543817.05976244609</v>
      </c>
      <c r="E41" s="355">
        <v>613333.65376469388</v>
      </c>
      <c r="F41" s="355">
        <v>969498.86035685998</v>
      </c>
      <c r="G41" s="355">
        <v>1422089.471463097</v>
      </c>
      <c r="H41" s="355">
        <v>2347608.4470660258</v>
      </c>
      <c r="I41" s="355">
        <v>3020214.5301990653</v>
      </c>
      <c r="J41" s="327">
        <f t="shared" si="3"/>
        <v>9.9572757908861647</v>
      </c>
      <c r="K41" s="327">
        <f t="shared" si="3"/>
        <v>6.9290958844891586</v>
      </c>
      <c r="L41" s="327">
        <f t="shared" si="3"/>
        <v>7.772500774470779</v>
      </c>
      <c r="M41" s="327">
        <f t="shared" si="3"/>
        <v>8.0844278938884333</v>
      </c>
      <c r="N41" s="327">
        <f t="shared" si="3"/>
        <v>9.862524257775771</v>
      </c>
      <c r="O41" s="327">
        <f t="shared" si="3"/>
        <v>10.460632335843153</v>
      </c>
    </row>
    <row r="42" spans="1:15" x14ac:dyDescent="0.25">
      <c r="A42" s="328" t="s">
        <v>164</v>
      </c>
      <c r="B42" s="325"/>
      <c r="C42" s="152">
        <v>7</v>
      </c>
      <c r="D42" s="355">
        <v>1530250.4514702908</v>
      </c>
      <c r="E42" s="355">
        <v>2781370.1736633405</v>
      </c>
      <c r="F42" s="355">
        <v>3585321.8741500219</v>
      </c>
      <c r="G42" s="355">
        <v>5172669.5256619053</v>
      </c>
      <c r="H42" s="355">
        <v>6705119.8956403863</v>
      </c>
      <c r="I42" s="355">
        <v>8240757.8957123253</v>
      </c>
      <c r="J42" s="327">
        <f t="shared" si="3"/>
        <v>28.018844758334239</v>
      </c>
      <c r="K42" s="327">
        <f t="shared" si="3"/>
        <v>31.422343295979356</v>
      </c>
      <c r="L42" s="327">
        <f t="shared" si="3"/>
        <v>28.743630532273777</v>
      </c>
      <c r="M42" s="327">
        <f t="shared" si="3"/>
        <v>29.406077914425328</v>
      </c>
      <c r="N42" s="327">
        <f t="shared" si="3"/>
        <v>28.168840380811755</v>
      </c>
      <c r="O42" s="327">
        <f t="shared" si="3"/>
        <v>28.542190514546451</v>
      </c>
    </row>
    <row r="43" spans="1:15" s="334" customFormat="1" x14ac:dyDescent="0.25">
      <c r="A43" s="329" t="s">
        <v>165</v>
      </c>
      <c r="B43" s="330"/>
      <c r="C43" s="331"/>
      <c r="D43" s="356">
        <v>5475986.4931947384</v>
      </c>
      <c r="E43" s="356">
        <v>8864519.5773691572</v>
      </c>
      <c r="F43" s="356">
        <v>12481367.086654706</v>
      </c>
      <c r="G43" s="356">
        <v>17590477.522080362</v>
      </c>
      <c r="H43" s="356">
        <v>23806892.34903628</v>
      </c>
      <c r="I43" s="356">
        <v>28849817.97586425</v>
      </c>
      <c r="J43" s="333">
        <f t="shared" si="3"/>
        <v>100.26516594335232</v>
      </c>
      <c r="K43" s="333">
        <f t="shared" si="3"/>
        <v>100.14631635570946</v>
      </c>
      <c r="L43" s="333">
        <f t="shared" si="3"/>
        <v>100.06348569792969</v>
      </c>
      <c r="M43" s="333">
        <f t="shared" si="3"/>
        <v>100.00000000001003</v>
      </c>
      <c r="N43" s="333">
        <f t="shared" si="3"/>
        <v>100.01499764071309</v>
      </c>
      <c r="O43" s="333">
        <f t="shared" si="3"/>
        <v>99.922484242079165</v>
      </c>
    </row>
    <row r="44" spans="1:15" x14ac:dyDescent="0.25">
      <c r="A44" s="335" t="s">
        <v>166</v>
      </c>
      <c r="B44" s="336"/>
      <c r="C44" s="337"/>
      <c r="D44" s="357"/>
      <c r="E44" s="357"/>
      <c r="F44" s="357"/>
      <c r="G44" s="357"/>
      <c r="H44" s="357"/>
      <c r="I44" s="357"/>
      <c r="J44" s="358"/>
      <c r="K44" s="358"/>
      <c r="L44" s="358"/>
      <c r="M44" s="358"/>
      <c r="N44" s="358"/>
      <c r="O44" s="358"/>
    </row>
    <row r="45" spans="1:15" x14ac:dyDescent="0.25">
      <c r="A45" s="341" t="s">
        <v>167</v>
      </c>
      <c r="B45" s="342"/>
      <c r="C45" s="343"/>
      <c r="D45" s="344">
        <f t="shared" ref="D45:I45" si="4">SUM(D36:D42)</f>
        <v>5461504.4434161261</v>
      </c>
      <c r="E45" s="344">
        <f t="shared" si="4"/>
        <v>8851568.2852310725</v>
      </c>
      <c r="F45" s="344">
        <f t="shared" si="4"/>
        <v>12473448.230989363</v>
      </c>
      <c r="G45" s="344">
        <f t="shared" si="4"/>
        <v>17590477.522078596</v>
      </c>
      <c r="H45" s="344">
        <f t="shared" si="4"/>
        <v>23803322.41226311</v>
      </c>
      <c r="I45" s="344">
        <f t="shared" si="4"/>
        <v>28872198.479343921</v>
      </c>
      <c r="J45" s="345">
        <f t="shared" ref="J45:O45" si="5">SUM(J36:J42)</f>
        <v>100</v>
      </c>
      <c r="K45" s="345">
        <f t="shared" si="5"/>
        <v>99.999999999999986</v>
      </c>
      <c r="L45" s="345">
        <f t="shared" si="5"/>
        <v>100</v>
      </c>
      <c r="M45" s="345">
        <f t="shared" si="5"/>
        <v>99.999999999999986</v>
      </c>
      <c r="N45" s="345">
        <f t="shared" si="5"/>
        <v>100</v>
      </c>
      <c r="O45" s="345">
        <f t="shared" si="5"/>
        <v>100</v>
      </c>
    </row>
    <row r="47" spans="1:15" s="308" customFormat="1" ht="14.4" x14ac:dyDescent="0.25">
      <c r="A47" s="299" t="s">
        <v>156</v>
      </c>
      <c r="B47" s="300"/>
      <c r="C47" s="346"/>
      <c r="D47" s="347" t="s">
        <v>170</v>
      </c>
      <c r="E47" s="348"/>
      <c r="F47" s="348"/>
      <c r="G47" s="348"/>
      <c r="H47" s="348"/>
      <c r="I47" s="348"/>
      <c r="J47" s="349" t="s">
        <v>171</v>
      </c>
      <c r="K47" s="350"/>
      <c r="L47" s="350"/>
      <c r="M47" s="350"/>
      <c r="N47" s="350"/>
      <c r="O47" s="350"/>
    </row>
    <row r="48" spans="1:15" x14ac:dyDescent="0.25">
      <c r="A48" s="309"/>
      <c r="B48" s="310"/>
      <c r="C48" s="311"/>
      <c r="D48" s="359" t="s">
        <v>172</v>
      </c>
      <c r="E48" s="360"/>
      <c r="F48" s="360"/>
      <c r="G48" s="360"/>
      <c r="H48" s="360"/>
      <c r="I48" s="361"/>
      <c r="J48" s="315" t="s">
        <v>160</v>
      </c>
      <c r="K48" s="316"/>
      <c r="L48" s="316"/>
      <c r="M48" s="316"/>
      <c r="N48" s="316"/>
      <c r="O48" s="317"/>
    </row>
    <row r="49" spans="1:15" x14ac:dyDescent="0.25">
      <c r="A49" s="318"/>
      <c r="B49" s="319"/>
      <c r="C49" s="320"/>
      <c r="D49" s="351">
        <v>1975</v>
      </c>
      <c r="E49" s="362">
        <v>1991</v>
      </c>
      <c r="F49" s="362">
        <v>2000</v>
      </c>
      <c r="G49" s="362">
        <v>2005</v>
      </c>
      <c r="H49" s="362">
        <v>2010</v>
      </c>
      <c r="I49" s="362">
        <v>2013</v>
      </c>
      <c r="J49" s="353">
        <v>1975</v>
      </c>
      <c r="K49" s="363">
        <v>1991</v>
      </c>
      <c r="L49" s="363">
        <v>2000</v>
      </c>
      <c r="M49" s="363">
        <v>2005</v>
      </c>
      <c r="N49" s="363">
        <v>2010</v>
      </c>
      <c r="O49" s="363">
        <v>2013</v>
      </c>
    </row>
    <row r="50" spans="1:15" x14ac:dyDescent="0.25">
      <c r="A50" s="324" t="s">
        <v>14</v>
      </c>
      <c r="B50" s="325"/>
      <c r="C50" s="152">
        <v>1</v>
      </c>
      <c r="D50" s="364" t="s">
        <v>29</v>
      </c>
      <c r="E50" s="355">
        <v>9631</v>
      </c>
      <c r="F50" s="355">
        <v>12572</v>
      </c>
      <c r="G50" s="355">
        <v>14260</v>
      </c>
      <c r="H50" s="355">
        <v>15688</v>
      </c>
      <c r="I50" s="355">
        <v>16761</v>
      </c>
      <c r="J50" s="365" t="s">
        <v>29</v>
      </c>
      <c r="K50" s="366">
        <f t="shared" ref="K50:O56" si="6">(+E50/E$58)*100</f>
        <v>78.665359797435258</v>
      </c>
      <c r="L50" s="366">
        <f t="shared" si="6"/>
        <v>79.37369783445925</v>
      </c>
      <c r="M50" s="366">
        <f t="shared" si="6"/>
        <v>76.004690331521161</v>
      </c>
      <c r="N50" s="366">
        <f t="shared" si="6"/>
        <v>72.997999162440081</v>
      </c>
      <c r="O50" s="366">
        <f t="shared" si="6"/>
        <v>71.296099366200181</v>
      </c>
    </row>
    <row r="51" spans="1:15" x14ac:dyDescent="0.25">
      <c r="A51" s="328" t="s">
        <v>161</v>
      </c>
      <c r="B51" s="325"/>
      <c r="C51" s="152">
        <v>2</v>
      </c>
      <c r="D51" s="364" t="s">
        <v>29</v>
      </c>
      <c r="E51" s="355">
        <v>114</v>
      </c>
      <c r="F51" s="355">
        <v>48</v>
      </c>
      <c r="G51" s="355">
        <v>100</v>
      </c>
      <c r="H51" s="355">
        <v>158</v>
      </c>
      <c r="I51" s="355">
        <v>176</v>
      </c>
      <c r="J51" s="365" t="s">
        <v>29</v>
      </c>
      <c r="K51" s="366">
        <f t="shared" si="6"/>
        <v>0.93114432737074238</v>
      </c>
      <c r="L51" s="366">
        <f t="shared" si="6"/>
        <v>0.30304943493907444</v>
      </c>
      <c r="M51" s="366">
        <f t="shared" si="6"/>
        <v>0.53299221831361265</v>
      </c>
      <c r="N51" s="366">
        <f t="shared" si="6"/>
        <v>0.73519147550137276</v>
      </c>
      <c r="O51" s="366">
        <f t="shared" si="6"/>
        <v>0.74864945340082523</v>
      </c>
    </row>
    <row r="52" spans="1:15" x14ac:dyDescent="0.25">
      <c r="A52" s="328" t="s">
        <v>20</v>
      </c>
      <c r="B52" s="325"/>
      <c r="C52" s="152">
        <v>3</v>
      </c>
      <c r="D52" s="364" t="s">
        <v>29</v>
      </c>
      <c r="E52" s="355">
        <v>252</v>
      </c>
      <c r="F52" s="355">
        <v>240</v>
      </c>
      <c r="G52" s="355">
        <v>474</v>
      </c>
      <c r="H52" s="355">
        <v>680</v>
      </c>
      <c r="I52" s="355">
        <v>766</v>
      </c>
      <c r="J52" s="365" t="s">
        <v>29</v>
      </c>
      <c r="K52" s="366">
        <f t="shared" si="6"/>
        <v>2.0583190394511153</v>
      </c>
      <c r="L52" s="366">
        <f t="shared" si="6"/>
        <v>1.5152471746953722</v>
      </c>
      <c r="M52" s="366">
        <f t="shared" si="6"/>
        <v>2.5263831148065239</v>
      </c>
      <c r="N52" s="366">
        <f t="shared" si="6"/>
        <v>3.164115211018566</v>
      </c>
      <c r="O52" s="366">
        <f t="shared" si="6"/>
        <v>3.2583265983240461</v>
      </c>
    </row>
    <row r="53" spans="1:15" x14ac:dyDescent="0.25">
      <c r="A53" s="328" t="s">
        <v>22</v>
      </c>
      <c r="B53" s="325"/>
      <c r="C53" s="152">
        <v>4</v>
      </c>
      <c r="D53" s="364" t="s">
        <v>29</v>
      </c>
      <c r="E53" s="355">
        <v>92</v>
      </c>
      <c r="F53" s="355">
        <v>133</v>
      </c>
      <c r="G53" s="355">
        <v>215</v>
      </c>
      <c r="H53" s="355">
        <v>282</v>
      </c>
      <c r="I53" s="355">
        <v>333</v>
      </c>
      <c r="J53" s="365" t="s">
        <v>29</v>
      </c>
      <c r="K53" s="366">
        <f t="shared" si="6"/>
        <v>0.75144980805358164</v>
      </c>
      <c r="L53" s="366">
        <f t="shared" si="6"/>
        <v>0.83969947597701877</v>
      </c>
      <c r="M53" s="366">
        <f t="shared" si="6"/>
        <v>1.1459332693742672</v>
      </c>
      <c r="N53" s="366">
        <f t="shared" si="6"/>
        <v>1.3121771904518171</v>
      </c>
      <c r="O53" s="366">
        <f t="shared" si="6"/>
        <v>1.4164787953549705</v>
      </c>
    </row>
    <row r="54" spans="1:15" x14ac:dyDescent="0.25">
      <c r="A54" s="328" t="s">
        <v>162</v>
      </c>
      <c r="B54" s="325"/>
      <c r="C54" s="152">
        <v>5</v>
      </c>
      <c r="D54" s="364" t="s">
        <v>29</v>
      </c>
      <c r="E54" s="355">
        <v>1203</v>
      </c>
      <c r="F54" s="355">
        <v>1602</v>
      </c>
      <c r="G54" s="355">
        <v>2013</v>
      </c>
      <c r="H54" s="355">
        <v>2478</v>
      </c>
      <c r="I54" s="355">
        <v>2873</v>
      </c>
      <c r="J54" s="365" t="s">
        <v>29</v>
      </c>
      <c r="K54" s="366">
        <f t="shared" si="6"/>
        <v>9.8260230335702037</v>
      </c>
      <c r="L54" s="366">
        <f t="shared" si="6"/>
        <v>10.114274891091609</v>
      </c>
      <c r="M54" s="366">
        <f t="shared" si="6"/>
        <v>10.729133354653023</v>
      </c>
      <c r="N54" s="366">
        <f t="shared" si="6"/>
        <v>11.53040807780001</v>
      </c>
      <c r="O54" s="366">
        <f t="shared" si="6"/>
        <v>12.220851588753243</v>
      </c>
    </row>
    <row r="55" spans="1:15" x14ac:dyDescent="0.25">
      <c r="A55" s="328" t="s">
        <v>163</v>
      </c>
      <c r="B55" s="325"/>
      <c r="C55" s="152">
        <v>6</v>
      </c>
      <c r="D55" s="364" t="s">
        <v>29</v>
      </c>
      <c r="E55" s="355">
        <v>114</v>
      </c>
      <c r="F55" s="355">
        <v>109</v>
      </c>
      <c r="G55" s="355">
        <v>218</v>
      </c>
      <c r="H55" s="355">
        <v>329</v>
      </c>
      <c r="I55" s="355">
        <v>391</v>
      </c>
      <c r="J55" s="365" t="s">
        <v>29</v>
      </c>
      <c r="K55" s="366">
        <f t="shared" si="6"/>
        <v>0.93114432737074238</v>
      </c>
      <c r="L55" s="366">
        <f t="shared" si="6"/>
        <v>0.68817475850748155</v>
      </c>
      <c r="M55" s="366">
        <f t="shared" si="6"/>
        <v>1.1619230359236754</v>
      </c>
      <c r="N55" s="366">
        <f t="shared" si="6"/>
        <v>1.5308733888604531</v>
      </c>
      <c r="O55" s="366">
        <f t="shared" si="6"/>
        <v>1.6631928197711514</v>
      </c>
    </row>
    <row r="56" spans="1:15" x14ac:dyDescent="0.25">
      <c r="A56" s="328" t="s">
        <v>164</v>
      </c>
      <c r="B56" s="325"/>
      <c r="C56" s="152">
        <v>7</v>
      </c>
      <c r="D56" s="364" t="s">
        <v>29</v>
      </c>
      <c r="E56" s="355">
        <v>837</v>
      </c>
      <c r="F56" s="355">
        <v>1135</v>
      </c>
      <c r="G56" s="355">
        <v>1482</v>
      </c>
      <c r="H56" s="355">
        <v>1876</v>
      </c>
      <c r="I56" s="355">
        <v>2209</v>
      </c>
      <c r="J56" s="365" t="s">
        <v>29</v>
      </c>
      <c r="K56" s="366">
        <f t="shared" si="6"/>
        <v>6.8365596667483457</v>
      </c>
      <c r="L56" s="366">
        <f t="shared" si="6"/>
        <v>7.1658564303301979</v>
      </c>
      <c r="M56" s="366">
        <f t="shared" si="6"/>
        <v>7.8989446754077388</v>
      </c>
      <c r="N56" s="366">
        <f t="shared" si="6"/>
        <v>8.7292354939276908</v>
      </c>
      <c r="O56" s="366">
        <f t="shared" si="6"/>
        <v>9.3964013781955842</v>
      </c>
    </row>
    <row r="57" spans="1:15" x14ac:dyDescent="0.25">
      <c r="A57" s="335" t="s">
        <v>166</v>
      </c>
      <c r="B57" s="336"/>
      <c r="C57" s="337"/>
      <c r="D57" s="367"/>
      <c r="E57" s="357"/>
      <c r="F57" s="357"/>
      <c r="G57" s="357"/>
      <c r="H57" s="357"/>
      <c r="I57" s="357"/>
      <c r="J57" s="368"/>
      <c r="K57" s="358"/>
      <c r="L57" s="358"/>
      <c r="M57" s="358"/>
      <c r="N57" s="358"/>
      <c r="O57" s="358"/>
    </row>
    <row r="58" spans="1:15" x14ac:dyDescent="0.25">
      <c r="A58" s="341" t="s">
        <v>167</v>
      </c>
      <c r="B58" s="342"/>
      <c r="C58" s="343"/>
      <c r="D58" s="369" t="s">
        <v>29</v>
      </c>
      <c r="E58" s="344">
        <f t="shared" ref="E58:I58" si="7">SUM(E50:E56)</f>
        <v>12243</v>
      </c>
      <c r="F58" s="344">
        <f t="shared" si="7"/>
        <v>15839</v>
      </c>
      <c r="G58" s="344">
        <f t="shared" si="7"/>
        <v>18762</v>
      </c>
      <c r="H58" s="344">
        <f t="shared" si="7"/>
        <v>21491</v>
      </c>
      <c r="I58" s="344">
        <f t="shared" si="7"/>
        <v>23509</v>
      </c>
      <c r="J58" s="370" t="s">
        <v>29</v>
      </c>
      <c r="K58" s="371">
        <f t="shared" ref="K58:O58" si="8">SUM(K50:K56)</f>
        <v>100</v>
      </c>
      <c r="L58" s="371">
        <f t="shared" si="8"/>
        <v>100</v>
      </c>
      <c r="M58" s="371">
        <f t="shared" si="8"/>
        <v>100</v>
      </c>
      <c r="N58" s="371">
        <f t="shared" si="8"/>
        <v>99.999999999999986</v>
      </c>
      <c r="O58" s="371">
        <f t="shared" si="8"/>
        <v>100.00000000000003</v>
      </c>
    </row>
    <row r="60" spans="1:15" s="308" customFormat="1" ht="46.05" customHeight="1" x14ac:dyDescent="0.25">
      <c r="A60" s="299" t="s">
        <v>156</v>
      </c>
      <c r="B60" s="300"/>
      <c r="C60" s="346"/>
      <c r="D60" s="372" t="s">
        <v>173</v>
      </c>
      <c r="E60" s="372"/>
      <c r="F60" s="372"/>
      <c r="G60" s="372"/>
      <c r="H60" s="372"/>
      <c r="I60" s="372"/>
      <c r="J60" s="373" t="s">
        <v>174</v>
      </c>
      <c r="K60" s="374"/>
      <c r="L60" s="374"/>
      <c r="M60" s="374"/>
      <c r="N60" s="374"/>
      <c r="O60" s="375"/>
    </row>
    <row r="61" spans="1:15" x14ac:dyDescent="0.25">
      <c r="A61" s="309"/>
      <c r="B61" s="310"/>
      <c r="C61" s="311"/>
      <c r="D61" s="376" t="s">
        <v>160</v>
      </c>
      <c r="E61" s="377"/>
      <c r="F61" s="377"/>
      <c r="G61" s="377"/>
      <c r="H61" s="377"/>
      <c r="I61" s="378"/>
      <c r="J61" s="376" t="s">
        <v>160</v>
      </c>
      <c r="K61" s="377"/>
      <c r="L61" s="377"/>
      <c r="M61" s="377"/>
      <c r="N61" s="377"/>
      <c r="O61" s="378"/>
    </row>
    <row r="62" spans="1:15" x14ac:dyDescent="0.25">
      <c r="A62" s="318"/>
      <c r="B62" s="319"/>
      <c r="C62" s="320"/>
      <c r="D62" s="353">
        <v>1975</v>
      </c>
      <c r="E62" s="363">
        <v>1991</v>
      </c>
      <c r="F62" s="363">
        <v>2000</v>
      </c>
      <c r="G62" s="363">
        <v>2005</v>
      </c>
      <c r="H62" s="363">
        <v>2010</v>
      </c>
      <c r="I62" s="363">
        <v>2013</v>
      </c>
      <c r="J62" s="353">
        <v>1975</v>
      </c>
      <c r="K62" s="363">
        <v>1991</v>
      </c>
      <c r="L62" s="363">
        <v>2000</v>
      </c>
      <c r="M62" s="363">
        <v>2005</v>
      </c>
      <c r="N62" s="363">
        <v>2010</v>
      </c>
      <c r="O62" s="363">
        <v>2013</v>
      </c>
    </row>
    <row r="63" spans="1:15" x14ac:dyDescent="0.25">
      <c r="A63" s="324" t="s">
        <v>14</v>
      </c>
      <c r="B63" s="325"/>
      <c r="C63" s="152">
        <v>1</v>
      </c>
      <c r="D63" s="365" t="s">
        <v>29</v>
      </c>
      <c r="E63" s="379">
        <f t="shared" ref="E63:I69" si="9">(E36*1000)/(E50*1000)</f>
        <v>317.32667150442052</v>
      </c>
      <c r="F63" s="379">
        <f t="shared" si="9"/>
        <v>334.23179990201129</v>
      </c>
      <c r="G63" s="379">
        <f t="shared" si="9"/>
        <v>370.58367261257149</v>
      </c>
      <c r="H63" s="379">
        <f t="shared" si="9"/>
        <v>423.01976510402312</v>
      </c>
      <c r="I63" s="379">
        <f t="shared" si="9"/>
        <v>436.43399317088205</v>
      </c>
      <c r="J63" s="365" t="s">
        <v>29</v>
      </c>
      <c r="K63" s="366">
        <f t="shared" ref="K63:O69" si="10">+E63/E$71</f>
        <v>0.43890871244938939</v>
      </c>
      <c r="L63" s="366">
        <f t="shared" si="10"/>
        <v>0.42441331223034695</v>
      </c>
      <c r="M63" s="366">
        <f t="shared" si="10"/>
        <v>0.39526447515880014</v>
      </c>
      <c r="N63" s="366">
        <f t="shared" si="10"/>
        <v>0.38192642247146785</v>
      </c>
      <c r="O63" s="366">
        <f t="shared" si="10"/>
        <v>0.35536354298737183</v>
      </c>
    </row>
    <row r="64" spans="1:15" x14ac:dyDescent="0.25">
      <c r="A64" s="328" t="s">
        <v>161</v>
      </c>
      <c r="B64" s="325"/>
      <c r="C64" s="152">
        <v>2</v>
      </c>
      <c r="D64" s="365" t="s">
        <v>29</v>
      </c>
      <c r="E64" s="379">
        <f t="shared" si="9"/>
        <v>2321.1646900050659</v>
      </c>
      <c r="F64" s="379">
        <f t="shared" si="9"/>
        <v>10075.120610051199</v>
      </c>
      <c r="G64" s="379">
        <f t="shared" si="9"/>
        <v>8602.834477799106</v>
      </c>
      <c r="H64" s="379">
        <f t="shared" si="9"/>
        <v>7612.9164991929756</v>
      </c>
      <c r="I64" s="379">
        <f t="shared" si="9"/>
        <v>7829.6663867493353</v>
      </c>
      <c r="J64" s="365" t="s">
        <v>29</v>
      </c>
      <c r="K64" s="366">
        <f t="shared" si="10"/>
        <v>3.2105067016370148</v>
      </c>
      <c r="L64" s="366">
        <f t="shared" si="10"/>
        <v>12.793562164000218</v>
      </c>
      <c r="M64" s="366">
        <f t="shared" si="10"/>
        <v>9.1757816278653301</v>
      </c>
      <c r="N64" s="366">
        <f t="shared" si="10"/>
        <v>6.8733761468469314</v>
      </c>
      <c r="O64" s="366">
        <f t="shared" si="10"/>
        <v>6.3752549781679386</v>
      </c>
    </row>
    <row r="65" spans="1:15" x14ac:dyDescent="0.25">
      <c r="A65" s="328" t="s">
        <v>20</v>
      </c>
      <c r="B65" s="325"/>
      <c r="C65" s="152">
        <v>3</v>
      </c>
      <c r="D65" s="365" t="s">
        <v>29</v>
      </c>
      <c r="E65" s="379">
        <f t="shared" si="9"/>
        <v>2593.5641897562473</v>
      </c>
      <c r="F65" s="379">
        <f t="shared" si="9"/>
        <v>3751.1714586823414</v>
      </c>
      <c r="G65" s="379">
        <f t="shared" si="9"/>
        <v>2788.2645887221374</v>
      </c>
      <c r="H65" s="379">
        <f t="shared" si="9"/>
        <v>2900.0936647346584</v>
      </c>
      <c r="I65" s="379">
        <f t="shared" si="9"/>
        <v>3051.4938147789585</v>
      </c>
      <c r="J65" s="365" t="s">
        <v>29</v>
      </c>
      <c r="K65" s="366">
        <f t="shared" si="10"/>
        <v>3.5872746333738315</v>
      </c>
      <c r="L65" s="366">
        <f t="shared" si="10"/>
        <v>4.7633023069320881</v>
      </c>
      <c r="M65" s="366">
        <f t="shared" si="10"/>
        <v>2.973962483277889</v>
      </c>
      <c r="N65" s="366">
        <f t="shared" si="10"/>
        <v>2.6183703211406817</v>
      </c>
      <c r="O65" s="366">
        <f t="shared" si="10"/>
        <v>2.4846590100494717</v>
      </c>
    </row>
    <row r="66" spans="1:15" x14ac:dyDescent="0.25">
      <c r="A66" s="328" t="s">
        <v>22</v>
      </c>
      <c r="B66" s="325"/>
      <c r="C66" s="152">
        <v>4</v>
      </c>
      <c r="D66" s="365" t="s">
        <v>29</v>
      </c>
      <c r="E66" s="379">
        <f t="shared" si="9"/>
        <v>4723.8469546458391</v>
      </c>
      <c r="F66" s="379">
        <f t="shared" si="9"/>
        <v>6374.2153724719092</v>
      </c>
      <c r="G66" s="379">
        <f t="shared" si="9"/>
        <v>6765.0998383064916</v>
      </c>
      <c r="H66" s="379">
        <f t="shared" si="9"/>
        <v>7220.4694565101818</v>
      </c>
      <c r="I66" s="379">
        <f t="shared" si="9"/>
        <v>9197.6712180299673</v>
      </c>
      <c r="J66" s="365" t="s">
        <v>29</v>
      </c>
      <c r="K66" s="366">
        <f t="shared" si="10"/>
        <v>6.5337640067947831</v>
      </c>
      <c r="L66" s="366">
        <f t="shared" si="10"/>
        <v>8.0940887728023689</v>
      </c>
      <c r="M66" s="366">
        <f t="shared" si="10"/>
        <v>7.2156542087612401</v>
      </c>
      <c r="N66" s="366">
        <f t="shared" si="10"/>
        <v>6.5190525256220724</v>
      </c>
      <c r="O66" s="366">
        <f t="shared" si="10"/>
        <v>7.4891440227304766</v>
      </c>
    </row>
    <row r="67" spans="1:15" x14ac:dyDescent="0.25">
      <c r="A67" s="328" t="s">
        <v>162</v>
      </c>
      <c r="B67" s="325"/>
      <c r="C67" s="152">
        <v>5</v>
      </c>
      <c r="D67" s="365" t="s">
        <v>29</v>
      </c>
      <c r="E67" s="379">
        <f t="shared" si="9"/>
        <v>871.07765107015268</v>
      </c>
      <c r="F67" s="379">
        <f t="shared" si="9"/>
        <v>926.97111373870825</v>
      </c>
      <c r="G67" s="379">
        <f t="shared" si="9"/>
        <v>1030.6895307641446</v>
      </c>
      <c r="H67" s="379">
        <f t="shared" si="9"/>
        <v>1171.5831755354534</v>
      </c>
      <c r="I67" s="379">
        <f t="shared" si="9"/>
        <v>1224.4573032032124</v>
      </c>
      <c r="J67" s="365" t="s">
        <v>29</v>
      </c>
      <c r="K67" s="366">
        <f t="shared" si="10"/>
        <v>1.2048264599444904</v>
      </c>
      <c r="L67" s="366">
        <f t="shared" si="10"/>
        <v>1.1770839304908742</v>
      </c>
      <c r="M67" s="366">
        <f t="shared" si="10"/>
        <v>1.09933325868642</v>
      </c>
      <c r="N67" s="366">
        <f t="shared" si="10"/>
        <v>1.0577722550386852</v>
      </c>
      <c r="O67" s="366">
        <f t="shared" si="10"/>
        <v>0.99700640259863005</v>
      </c>
    </row>
    <row r="68" spans="1:15" x14ac:dyDescent="0.25">
      <c r="A68" s="328" t="s">
        <v>163</v>
      </c>
      <c r="B68" s="325"/>
      <c r="C68" s="152">
        <v>6</v>
      </c>
      <c r="D68" s="365" t="s">
        <v>29</v>
      </c>
      <c r="E68" s="379">
        <f t="shared" si="9"/>
        <v>5380.1197698657352</v>
      </c>
      <c r="F68" s="379">
        <f t="shared" si="9"/>
        <v>8894.4849574023847</v>
      </c>
      <c r="G68" s="379">
        <f t="shared" si="9"/>
        <v>6523.3461993720048</v>
      </c>
      <c r="H68" s="379">
        <f t="shared" si="9"/>
        <v>7135.5879850031179</v>
      </c>
      <c r="I68" s="379">
        <f t="shared" si="9"/>
        <v>7724.3338368262539</v>
      </c>
      <c r="J68" s="365" t="s">
        <v>29</v>
      </c>
      <c r="K68" s="366">
        <f t="shared" si="10"/>
        <v>7.4414842906842766</v>
      </c>
      <c r="L68" s="366">
        <f t="shared" si="10"/>
        <v>11.294370620811256</v>
      </c>
      <c r="M68" s="366">
        <f t="shared" si="10"/>
        <v>6.9577998231713218</v>
      </c>
      <c r="N68" s="366">
        <f t="shared" si="10"/>
        <v>6.4424166815762636</v>
      </c>
      <c r="O68" s="366">
        <f t="shared" si="10"/>
        <v>6.2894886338449272</v>
      </c>
    </row>
    <row r="69" spans="1:15" x14ac:dyDescent="0.25">
      <c r="A69" s="328" t="s">
        <v>164</v>
      </c>
      <c r="B69" s="325"/>
      <c r="C69" s="152">
        <v>7</v>
      </c>
      <c r="D69" s="365" t="s">
        <v>29</v>
      </c>
      <c r="E69" s="379">
        <f t="shared" si="9"/>
        <v>3323.0229076025576</v>
      </c>
      <c r="F69" s="379">
        <f t="shared" si="9"/>
        <v>3158.8738979295349</v>
      </c>
      <c r="G69" s="379">
        <f t="shared" si="9"/>
        <v>3490.330314211812</v>
      </c>
      <c r="H69" s="379">
        <f t="shared" si="9"/>
        <v>3574.1577268871997</v>
      </c>
      <c r="I69" s="379">
        <f t="shared" si="9"/>
        <v>3730.537752699106</v>
      </c>
      <c r="J69" s="365" t="s">
        <v>29</v>
      </c>
      <c r="K69" s="366">
        <f t="shared" si="10"/>
        <v>4.5962216125767643</v>
      </c>
      <c r="L69" s="366">
        <f t="shared" si="10"/>
        <v>4.0111926343672639</v>
      </c>
      <c r="M69" s="366">
        <f t="shared" si="10"/>
        <v>3.7227856533768424</v>
      </c>
      <c r="N69" s="366">
        <f t="shared" si="10"/>
        <v>3.2269538839233767</v>
      </c>
      <c r="O69" s="366">
        <f t="shared" si="10"/>
        <v>3.0375661240673266</v>
      </c>
    </row>
    <row r="70" spans="1:15" s="382" customFormat="1" x14ac:dyDescent="0.25">
      <c r="A70" s="335" t="s">
        <v>166</v>
      </c>
      <c r="B70" s="336"/>
      <c r="C70" s="337"/>
      <c r="D70" s="368"/>
      <c r="E70" s="380"/>
      <c r="F70" s="380"/>
      <c r="G70" s="380"/>
      <c r="H70" s="380"/>
      <c r="I70" s="380"/>
      <c r="J70" s="368"/>
      <c r="K70" s="381"/>
      <c r="L70" s="381"/>
      <c r="M70" s="381"/>
      <c r="N70" s="381"/>
      <c r="O70" s="381"/>
    </row>
    <row r="71" spans="1:15" s="382" customFormat="1" x14ac:dyDescent="0.25">
      <c r="A71" s="341" t="s">
        <v>167</v>
      </c>
      <c r="B71" s="342"/>
      <c r="C71" s="343"/>
      <c r="D71" s="370" t="s">
        <v>29</v>
      </c>
      <c r="E71" s="383">
        <f>(E45*1000)/(E58*1000)</f>
        <v>722.99014009891971</v>
      </c>
      <c r="F71" s="383">
        <f>(F45*1000)/(F58*1000)</f>
        <v>787.51488294648414</v>
      </c>
      <c r="G71" s="383">
        <f>(G45*1000)/(G58*1000)</f>
        <v>937.55876356884096</v>
      </c>
      <c r="H71" s="383">
        <f>(H45*1000)/(H58*1000)</f>
        <v>1107.5949193738361</v>
      </c>
      <c r="I71" s="383">
        <f>(I45*1000)/(I58*1000)</f>
        <v>1228.1338414796003</v>
      </c>
      <c r="J71" s="370" t="s">
        <v>29</v>
      </c>
      <c r="K71" s="384">
        <f>+E71/E$71</f>
        <v>1</v>
      </c>
      <c r="L71" s="384">
        <f>+F71/F$71</f>
        <v>1</v>
      </c>
      <c r="M71" s="384">
        <f>+G71/G$71</f>
        <v>1</v>
      </c>
      <c r="N71" s="384">
        <f>+H71/H$71</f>
        <v>1</v>
      </c>
      <c r="O71" s="384">
        <f>+I71/I$71</f>
        <v>1</v>
      </c>
    </row>
    <row r="72" spans="1:15" x14ac:dyDescent="0.25">
      <c r="A72" s="385"/>
      <c r="B72" s="385"/>
      <c r="C72" s="385"/>
      <c r="D72" s="386"/>
      <c r="E72" s="387"/>
      <c r="F72" s="387"/>
      <c r="G72" s="387"/>
      <c r="H72" s="387"/>
      <c r="I72" s="387"/>
      <c r="J72" s="386"/>
      <c r="K72" s="388"/>
      <c r="L72" s="388"/>
      <c r="M72" s="388"/>
      <c r="N72" s="388"/>
      <c r="O72" s="388"/>
    </row>
    <row r="73" spans="1:15" x14ac:dyDescent="0.25">
      <c r="D73" s="389"/>
      <c r="E73" s="389"/>
      <c r="F73" s="389"/>
      <c r="G73" s="389"/>
      <c r="H73" s="389"/>
      <c r="J73" s="390">
        <v>22</v>
      </c>
      <c r="K73" s="390">
        <v>9</v>
      </c>
      <c r="L73" s="390">
        <v>5</v>
      </c>
      <c r="M73" s="390">
        <v>5</v>
      </c>
      <c r="N73" s="390">
        <v>3</v>
      </c>
      <c r="O73" s="391" t="s">
        <v>175</v>
      </c>
    </row>
    <row r="74" spans="1:15" s="308" customFormat="1" ht="28.05" customHeight="1" x14ac:dyDescent="0.25">
      <c r="A74" s="299" t="s">
        <v>156</v>
      </c>
      <c r="B74" s="300"/>
      <c r="C74" s="346"/>
      <c r="D74" s="392" t="s">
        <v>176</v>
      </c>
      <c r="E74" s="392"/>
      <c r="F74" s="392"/>
      <c r="G74" s="392"/>
      <c r="H74" s="392"/>
      <c r="I74" s="392"/>
      <c r="J74" s="393" t="s">
        <v>177</v>
      </c>
      <c r="K74" s="394"/>
      <c r="L74" s="394"/>
      <c r="M74" s="394"/>
      <c r="N74" s="395"/>
    </row>
    <row r="75" spans="1:15" x14ac:dyDescent="0.25">
      <c r="A75" s="309"/>
      <c r="B75" s="310"/>
      <c r="C75" s="396"/>
      <c r="D75" s="397" t="s">
        <v>160</v>
      </c>
      <c r="E75" s="397"/>
      <c r="F75" s="397"/>
      <c r="G75" s="397"/>
      <c r="H75" s="397"/>
      <c r="I75" s="397"/>
      <c r="J75" s="397" t="s">
        <v>160</v>
      </c>
      <c r="K75" s="397"/>
      <c r="L75" s="397"/>
      <c r="M75" s="397"/>
      <c r="N75" s="397"/>
    </row>
    <row r="76" spans="1:15" ht="24" x14ac:dyDescent="0.25">
      <c r="A76" s="318"/>
      <c r="B76" s="319"/>
      <c r="C76" s="320"/>
      <c r="D76" s="320"/>
      <c r="E76" s="363">
        <v>1991</v>
      </c>
      <c r="F76" s="363">
        <v>2000</v>
      </c>
      <c r="G76" s="363">
        <v>2005</v>
      </c>
      <c r="H76" s="363">
        <v>2010</v>
      </c>
      <c r="I76" s="363">
        <v>2013</v>
      </c>
      <c r="J76" s="398" t="s">
        <v>178</v>
      </c>
      <c r="K76" s="398" t="s">
        <v>179</v>
      </c>
      <c r="L76" s="398" t="s">
        <v>12</v>
      </c>
      <c r="M76" s="398" t="s">
        <v>13</v>
      </c>
      <c r="N76" s="398" t="s">
        <v>180</v>
      </c>
    </row>
    <row r="77" spans="1:15" x14ac:dyDescent="0.25">
      <c r="A77" s="324" t="s">
        <v>14</v>
      </c>
      <c r="B77" s="325"/>
      <c r="C77" s="152">
        <v>1</v>
      </c>
      <c r="D77" s="399"/>
      <c r="E77" s="400">
        <f t="shared" ref="E77:I83" si="11">(E63/$E63)*100</f>
        <v>100</v>
      </c>
      <c r="F77" s="401">
        <f t="shared" si="11"/>
        <v>105.32735818185243</v>
      </c>
      <c r="G77" s="401">
        <f t="shared" si="11"/>
        <v>116.78302074504603</v>
      </c>
      <c r="H77" s="401">
        <f t="shared" si="11"/>
        <v>133.30734636912808</v>
      </c>
      <c r="I77" s="401">
        <f t="shared" si="11"/>
        <v>137.53460782284174</v>
      </c>
      <c r="J77" s="402">
        <f t="shared" ref="J77:J83" si="12">EXP(LN(I63/E63)/J$73)-1</f>
        <v>1.459204821416793E-2</v>
      </c>
      <c r="K77" s="402">
        <f t="shared" ref="K77:N83" si="13">EXP(LN(F63/E63)/K$73)-1</f>
        <v>5.7836624090497057E-3</v>
      </c>
      <c r="L77" s="402">
        <f t="shared" si="13"/>
        <v>2.0863561940396513E-2</v>
      </c>
      <c r="M77" s="402">
        <f t="shared" si="13"/>
        <v>2.6821316105603454E-2</v>
      </c>
      <c r="N77" s="402">
        <f t="shared" si="13"/>
        <v>1.0460412045515177E-2</v>
      </c>
    </row>
    <row r="78" spans="1:15" x14ac:dyDescent="0.25">
      <c r="A78" s="328" t="s">
        <v>161</v>
      </c>
      <c r="B78" s="325"/>
      <c r="C78" s="152">
        <v>2</v>
      </c>
      <c r="D78" s="399"/>
      <c r="E78" s="400">
        <f t="shared" si="11"/>
        <v>100</v>
      </c>
      <c r="F78" s="401">
        <f t="shared" si="11"/>
        <v>434.0545353560936</v>
      </c>
      <c r="G78" s="401">
        <f t="shared" si="11"/>
        <v>370.62576881523779</v>
      </c>
      <c r="H78" s="401">
        <f t="shared" si="11"/>
        <v>327.97830037541888</v>
      </c>
      <c r="I78" s="401">
        <f t="shared" si="11"/>
        <v>337.316280075424</v>
      </c>
      <c r="J78" s="402">
        <f t="shared" si="12"/>
        <v>5.6821635213872845E-2</v>
      </c>
      <c r="K78" s="402">
        <f t="shared" si="13"/>
        <v>0.17716747851066605</v>
      </c>
      <c r="L78" s="402">
        <f t="shared" si="13"/>
        <v>-3.1101546678627967E-2</v>
      </c>
      <c r="M78" s="402">
        <f t="shared" si="13"/>
        <v>-2.4152621285048914E-2</v>
      </c>
      <c r="N78" s="402">
        <f t="shared" si="13"/>
        <v>9.4017742541026017E-3</v>
      </c>
    </row>
    <row r="79" spans="1:15" x14ac:dyDescent="0.25">
      <c r="A79" s="328" t="s">
        <v>20</v>
      </c>
      <c r="B79" s="325"/>
      <c r="C79" s="152">
        <v>3</v>
      </c>
      <c r="D79" s="399"/>
      <c r="E79" s="400">
        <f t="shared" si="11"/>
        <v>100</v>
      </c>
      <c r="F79" s="401">
        <f t="shared" si="11"/>
        <v>144.63383915841658</v>
      </c>
      <c r="G79" s="401">
        <f t="shared" si="11"/>
        <v>107.5070591942507</v>
      </c>
      <c r="H79" s="401">
        <f t="shared" si="11"/>
        <v>111.81885052967284</v>
      </c>
      <c r="I79" s="401">
        <f t="shared" si="11"/>
        <v>117.65638293555207</v>
      </c>
      <c r="J79" s="402">
        <f t="shared" si="12"/>
        <v>7.418205991747584E-3</v>
      </c>
      <c r="K79" s="402">
        <f t="shared" si="13"/>
        <v>4.1856170563347561E-2</v>
      </c>
      <c r="L79" s="402">
        <f t="shared" si="13"/>
        <v>-5.7604044520233044E-2</v>
      </c>
      <c r="M79" s="402">
        <f t="shared" si="13"/>
        <v>7.8957369283318979E-3</v>
      </c>
      <c r="N79" s="402">
        <f t="shared" si="13"/>
        <v>1.7107421281097768E-2</v>
      </c>
    </row>
    <row r="80" spans="1:15" x14ac:dyDescent="0.25">
      <c r="A80" s="328" t="s">
        <v>22</v>
      </c>
      <c r="B80" s="325"/>
      <c r="C80" s="152">
        <v>4</v>
      </c>
      <c r="D80" s="399"/>
      <c r="E80" s="400">
        <f t="shared" si="11"/>
        <v>100</v>
      </c>
      <c r="F80" s="401">
        <f t="shared" si="11"/>
        <v>134.93695781576824</v>
      </c>
      <c r="G80" s="401">
        <f t="shared" si="11"/>
        <v>143.21166420629078</v>
      </c>
      <c r="H80" s="401">
        <f t="shared" si="11"/>
        <v>152.85146885228679</v>
      </c>
      <c r="I80" s="401">
        <f t="shared" si="11"/>
        <v>194.70722287021138</v>
      </c>
      <c r="J80" s="402">
        <f t="shared" si="12"/>
        <v>3.0750917640954611E-2</v>
      </c>
      <c r="K80" s="402">
        <f t="shared" si="13"/>
        <v>3.3853471841542859E-2</v>
      </c>
      <c r="L80" s="402">
        <f t="shared" si="13"/>
        <v>1.1974328033141912E-2</v>
      </c>
      <c r="M80" s="402">
        <f t="shared" si="13"/>
        <v>1.3113832455762697E-2</v>
      </c>
      <c r="N80" s="402">
        <f t="shared" si="13"/>
        <v>8.4020466842015473E-2</v>
      </c>
    </row>
    <row r="81" spans="1:14" x14ac:dyDescent="0.25">
      <c r="A81" s="328" t="s">
        <v>162</v>
      </c>
      <c r="B81" s="325"/>
      <c r="C81" s="152">
        <v>5</v>
      </c>
      <c r="D81" s="399"/>
      <c r="E81" s="400">
        <f t="shared" si="11"/>
        <v>100</v>
      </c>
      <c r="F81" s="401">
        <f t="shared" si="11"/>
        <v>106.41658784379192</v>
      </c>
      <c r="G81" s="401">
        <f t="shared" si="11"/>
        <v>118.32349613124646</v>
      </c>
      <c r="H81" s="401">
        <f t="shared" si="11"/>
        <v>134.49813275499812</v>
      </c>
      <c r="I81" s="401">
        <f t="shared" si="11"/>
        <v>140.56809995055195</v>
      </c>
      <c r="J81" s="402">
        <f t="shared" si="12"/>
        <v>1.5598676205522244E-2</v>
      </c>
      <c r="K81" s="402">
        <f t="shared" si="13"/>
        <v>6.934072293704574E-3</v>
      </c>
      <c r="L81" s="402">
        <f t="shared" si="13"/>
        <v>2.1438757628734706E-2</v>
      </c>
      <c r="M81" s="402">
        <f t="shared" si="13"/>
        <v>2.5956748091049864E-2</v>
      </c>
      <c r="N81" s="402">
        <f t="shared" si="13"/>
        <v>1.4822700041427606E-2</v>
      </c>
    </row>
    <row r="82" spans="1:14" x14ac:dyDescent="0.25">
      <c r="A82" s="328" t="s">
        <v>163</v>
      </c>
      <c r="B82" s="325"/>
      <c r="C82" s="152">
        <v>6</v>
      </c>
      <c r="D82" s="399"/>
      <c r="E82" s="400">
        <f t="shared" si="11"/>
        <v>100</v>
      </c>
      <c r="F82" s="401">
        <f t="shared" si="11"/>
        <v>165.32131881562839</v>
      </c>
      <c r="G82" s="401">
        <f t="shared" si="11"/>
        <v>121.24908883831039</v>
      </c>
      <c r="H82" s="401">
        <f t="shared" si="11"/>
        <v>132.62879434338674</v>
      </c>
      <c r="I82" s="401">
        <f t="shared" si="11"/>
        <v>143.57178217649641</v>
      </c>
      <c r="J82" s="402">
        <f t="shared" si="12"/>
        <v>1.6575184897848372E-2</v>
      </c>
      <c r="K82" s="402">
        <f t="shared" si="13"/>
        <v>5.7447372299324728E-2</v>
      </c>
      <c r="L82" s="402">
        <f t="shared" si="13"/>
        <v>-6.0125375101965139E-2</v>
      </c>
      <c r="M82" s="402">
        <f t="shared" si="13"/>
        <v>1.8103352686149599E-2</v>
      </c>
      <c r="N82" s="402">
        <f t="shared" si="13"/>
        <v>2.677926508633055E-2</v>
      </c>
    </row>
    <row r="83" spans="1:14" x14ac:dyDescent="0.25">
      <c r="A83" s="328" t="s">
        <v>164</v>
      </c>
      <c r="B83" s="325"/>
      <c r="C83" s="152">
        <v>7</v>
      </c>
      <c r="D83" s="399"/>
      <c r="E83" s="400">
        <f t="shared" si="11"/>
        <v>100</v>
      </c>
      <c r="F83" s="401">
        <f t="shared" si="11"/>
        <v>95.060250433499107</v>
      </c>
      <c r="G83" s="401">
        <f t="shared" si="11"/>
        <v>105.03479546368703</v>
      </c>
      <c r="H83" s="401">
        <f t="shared" si="11"/>
        <v>107.55742064582476</v>
      </c>
      <c r="I83" s="401">
        <f t="shared" si="11"/>
        <v>112.26337754591513</v>
      </c>
      <c r="J83" s="402">
        <f t="shared" si="12"/>
        <v>5.271916534617338E-3</v>
      </c>
      <c r="K83" s="402">
        <f t="shared" si="13"/>
        <v>-5.6129968619226256E-3</v>
      </c>
      <c r="L83" s="402">
        <f t="shared" si="13"/>
        <v>2.0156610273345699E-2</v>
      </c>
      <c r="M83" s="402">
        <f t="shared" si="13"/>
        <v>4.7579170873217613E-3</v>
      </c>
      <c r="N83" s="402">
        <f t="shared" si="13"/>
        <v>1.4376645828674484E-2</v>
      </c>
    </row>
    <row r="84" spans="1:14" s="382" customFormat="1" x14ac:dyDescent="0.25">
      <c r="A84" s="335" t="s">
        <v>166</v>
      </c>
      <c r="B84" s="336"/>
      <c r="C84" s="337"/>
      <c r="D84" s="403"/>
      <c r="E84" s="404"/>
      <c r="F84" s="381"/>
      <c r="G84" s="381"/>
      <c r="H84" s="381"/>
      <c r="I84" s="381"/>
      <c r="J84" s="404"/>
      <c r="K84" s="405"/>
      <c r="L84" s="405"/>
      <c r="M84" s="405"/>
      <c r="N84" s="405"/>
    </row>
    <row r="85" spans="1:14" s="382" customFormat="1" x14ac:dyDescent="0.25">
      <c r="A85" s="341" t="s">
        <v>167</v>
      </c>
      <c r="B85" s="342"/>
      <c r="C85" s="343"/>
      <c r="D85" s="406"/>
      <c r="E85" s="407">
        <f>(E71/$E71)*100</f>
        <v>100</v>
      </c>
      <c r="F85" s="408">
        <f>(F71/$E71)*100</f>
        <v>108.92470578350296</v>
      </c>
      <c r="G85" s="408">
        <f>(G71/$E71)*100</f>
        <v>129.67794601466679</v>
      </c>
      <c r="H85" s="408">
        <f>(H71/$E71)*100</f>
        <v>153.19640724592659</v>
      </c>
      <c r="I85" s="408">
        <f>(I71/$E71)*100</f>
        <v>169.86868469763178</v>
      </c>
      <c r="J85" s="409">
        <f>EXP(LN(I71/E71)/J$73)-1</f>
        <v>2.437671155829424E-2</v>
      </c>
      <c r="K85" s="409">
        <f>EXP(LN(F71/E71)/K$73)-1</f>
        <v>9.5437746617708097E-3</v>
      </c>
      <c r="L85" s="409">
        <f>EXP(LN(G71/F71)/L$73)-1</f>
        <v>3.5494855286750226E-2</v>
      </c>
      <c r="M85" s="409">
        <f>EXP(LN(H71/G71)/M$73)-1</f>
        <v>3.3895134303278729E-2</v>
      </c>
      <c r="N85" s="409">
        <f>EXP(LN(I71/H71)/N$73)-1</f>
        <v>3.503471097036237E-2</v>
      </c>
    </row>
    <row r="86" spans="1:14" x14ac:dyDescent="0.25">
      <c r="I86" s="295" t="s">
        <v>181</v>
      </c>
      <c r="J86" s="410">
        <f>+I71-J109</f>
        <v>0</v>
      </c>
      <c r="K86" s="410">
        <f>+F71-K96</f>
        <v>0</v>
      </c>
      <c r="L86" s="410">
        <f>+G71-L101</f>
        <v>0</v>
      </c>
      <c r="M86" s="410">
        <f>+H71-M106</f>
        <v>0</v>
      </c>
      <c r="N86" s="410">
        <f>+I71-N109</f>
        <v>0</v>
      </c>
    </row>
    <row r="87" spans="1:14" hidden="1" x14ac:dyDescent="0.25">
      <c r="I87" s="293">
        <v>1991</v>
      </c>
      <c r="J87" s="293"/>
      <c r="K87" s="293"/>
      <c r="L87" s="294"/>
      <c r="M87" s="293"/>
      <c r="N87" s="293"/>
    </row>
    <row r="88" spans="1:14" hidden="1" x14ac:dyDescent="0.25">
      <c r="I88" s="293">
        <f>+I87+1</f>
        <v>1992</v>
      </c>
      <c r="J88" s="411">
        <f>+E71*(1+J85)</f>
        <v>740.61426220360181</v>
      </c>
      <c r="K88" s="411">
        <f>+E71*(1+K85)</f>
        <v>729.89019507870591</v>
      </c>
      <c r="L88" s="294"/>
      <c r="M88" s="293"/>
      <c r="N88" s="293"/>
    </row>
    <row r="89" spans="1:14" hidden="1" x14ac:dyDescent="0.25">
      <c r="I89" s="293">
        <f t="shared" ref="I89:I109" si="14">+I88+1</f>
        <v>1993</v>
      </c>
      <c r="J89" s="411">
        <f>+J88*(1+$J$85)</f>
        <v>758.66800244929789</v>
      </c>
      <c r="K89" s="411">
        <f>+K88*(1+$K$85)</f>
        <v>736.85610262837304</v>
      </c>
      <c r="L89" s="294"/>
      <c r="M89" s="293"/>
      <c r="N89" s="293"/>
    </row>
    <row r="90" spans="1:14" hidden="1" x14ac:dyDescent="0.25">
      <c r="I90" s="293">
        <f t="shared" si="14"/>
        <v>1994</v>
      </c>
      <c r="J90" s="411">
        <f t="shared" ref="J90:J109" si="15">+J89*(1+$J$85)</f>
        <v>777.16183351351174</v>
      </c>
      <c r="K90" s="411">
        <f t="shared" ref="K90:K96" si="16">+K89*(1+$K$85)</f>
        <v>743.88849123000887</v>
      </c>
      <c r="L90" s="294"/>
      <c r="M90" s="293"/>
      <c r="N90" s="293"/>
    </row>
    <row r="91" spans="1:14" hidden="1" x14ac:dyDescent="0.25">
      <c r="I91" s="293">
        <f t="shared" si="14"/>
        <v>1995</v>
      </c>
      <c r="J91" s="411">
        <f t="shared" si="15"/>
        <v>796.1064833631857</v>
      </c>
      <c r="K91" s="411">
        <f t="shared" si="16"/>
        <v>750.98799536379272</v>
      </c>
      <c r="L91" s="294"/>
      <c r="M91" s="293"/>
      <c r="N91" s="293"/>
    </row>
    <row r="92" spans="1:14" hidden="1" x14ac:dyDescent="0.25">
      <c r="I92" s="293">
        <f t="shared" si="14"/>
        <v>1996</v>
      </c>
      <c r="J92" s="411">
        <f t="shared" si="15"/>
        <v>815.512941477818</v>
      </c>
      <c r="K92" s="411">
        <f t="shared" si="16"/>
        <v>758.15525556523971</v>
      </c>
      <c r="L92" s="294"/>
      <c r="M92" s="293"/>
      <c r="N92" s="293"/>
    </row>
    <row r="93" spans="1:14" hidden="1" x14ac:dyDescent="0.25">
      <c r="I93" s="293">
        <f t="shared" si="14"/>
        <v>1997</v>
      </c>
      <c r="J93" s="411">
        <f t="shared" si="15"/>
        <v>835.39246522427891</v>
      </c>
      <c r="K93" s="411">
        <f t="shared" si="16"/>
        <v>765.39091848299165</v>
      </c>
      <c r="L93" s="294"/>
      <c r="M93" s="293"/>
      <c r="N93" s="293"/>
    </row>
    <row r="94" spans="1:14" hidden="1" x14ac:dyDescent="0.25">
      <c r="I94" s="293">
        <f t="shared" si="14"/>
        <v>1998</v>
      </c>
      <c r="J94" s="411">
        <f t="shared" si="15"/>
        <v>855.7565863870235</v>
      </c>
      <c r="K94" s="411">
        <f t="shared" si="16"/>
        <v>772.69563693715907</v>
      </c>
      <c r="L94" s="294"/>
      <c r="M94" s="293"/>
      <c r="N94" s="293"/>
    </row>
    <row r="95" spans="1:14" hidden="1" x14ac:dyDescent="0.25">
      <c r="I95" s="293">
        <f t="shared" si="14"/>
        <v>1999</v>
      </c>
      <c r="J95" s="411">
        <f t="shared" si="15"/>
        <v>876.61711785749048</v>
      </c>
      <c r="K95" s="411">
        <f t="shared" si="16"/>
        <v>780.07006997822077</v>
      </c>
      <c r="L95" s="294"/>
      <c r="M95" s="293"/>
      <c r="N95" s="293"/>
    </row>
    <row r="96" spans="1:14" hidden="1" x14ac:dyDescent="0.25">
      <c r="I96" s="293">
        <f t="shared" si="14"/>
        <v>2000</v>
      </c>
      <c r="J96" s="411">
        <f t="shared" si="15"/>
        <v>897.98616048656572</v>
      </c>
      <c r="K96" s="411">
        <f t="shared" si="16"/>
        <v>787.5148829464847</v>
      </c>
      <c r="L96" s="410"/>
      <c r="M96" s="293"/>
      <c r="N96" s="293"/>
    </row>
    <row r="97" spans="9:14" hidden="1" x14ac:dyDescent="0.25">
      <c r="I97" s="293">
        <f t="shared" si="14"/>
        <v>2001</v>
      </c>
      <c r="J97" s="411">
        <f t="shared" si="15"/>
        <v>919.87611010408682</v>
      </c>
      <c r="K97" s="293"/>
      <c r="L97" s="411">
        <f>+F71*(1+L85)</f>
        <v>815.46760975283166</v>
      </c>
      <c r="M97" s="293"/>
      <c r="N97" s="293"/>
    </row>
    <row r="98" spans="9:14" hidden="1" x14ac:dyDescent="0.25">
      <c r="I98" s="293">
        <f t="shared" si="14"/>
        <v>2002</v>
      </c>
      <c r="J98" s="411">
        <f t="shared" si="15"/>
        <v>942.29966470945988</v>
      </c>
      <c r="K98" s="293"/>
      <c r="L98" s="411">
        <f>+L97*(1+$L$85)</f>
        <v>844.41251455204053</v>
      </c>
      <c r="M98" s="293"/>
      <c r="N98" s="293"/>
    </row>
    <row r="99" spans="9:14" hidden="1" x14ac:dyDescent="0.25">
      <c r="I99" s="293">
        <f t="shared" si="14"/>
        <v>2003</v>
      </c>
      <c r="J99" s="411">
        <f t="shared" si="15"/>
        <v>965.26983183755976</v>
      </c>
      <c r="K99" s="293"/>
      <c r="L99" s="411">
        <f>+L98*(1+$L$85)</f>
        <v>874.3848145583861</v>
      </c>
      <c r="M99" s="293"/>
      <c r="N99" s="293"/>
    </row>
    <row r="100" spans="9:14" hidden="1" x14ac:dyDescent="0.25">
      <c r="I100" s="293">
        <f t="shared" si="14"/>
        <v>2004</v>
      </c>
      <c r="J100" s="411">
        <f t="shared" si="15"/>
        <v>988.79993610418717</v>
      </c>
      <c r="K100" s="293"/>
      <c r="L100" s="411">
        <f>+L99*(1+$L$85)</f>
        <v>905.42097701606792</v>
      </c>
      <c r="M100" s="293"/>
      <c r="N100" s="293"/>
    </row>
    <row r="101" spans="9:14" hidden="1" x14ac:dyDescent="0.25">
      <c r="I101" s="293">
        <f t="shared" si="14"/>
        <v>2005</v>
      </c>
      <c r="J101" s="411">
        <f t="shared" si="15"/>
        <v>1012.9036269354588</v>
      </c>
      <c r="K101" s="293"/>
      <c r="L101" s="411">
        <f>+L100*(1+$L$85)</f>
        <v>937.5587635688413</v>
      </c>
      <c r="M101" s="410"/>
      <c r="N101" s="293"/>
    </row>
    <row r="102" spans="9:14" hidden="1" x14ac:dyDescent="0.25">
      <c r="I102" s="293">
        <f t="shared" si="14"/>
        <v>2006</v>
      </c>
      <c r="J102" s="411">
        <f t="shared" si="15"/>
        <v>1037.5948864856146</v>
      </c>
      <c r="K102" s="293"/>
      <c r="L102" s="294"/>
      <c r="M102" s="411">
        <f>+G71*(1+M85)</f>
        <v>969.3374437772228</v>
      </c>
      <c r="N102" s="411"/>
    </row>
    <row r="103" spans="9:14" hidden="1" x14ac:dyDescent="0.25">
      <c r="I103" s="293">
        <f t="shared" si="14"/>
        <v>2007</v>
      </c>
      <c r="J103" s="411">
        <f t="shared" si="15"/>
        <v>1062.8880377478354</v>
      </c>
      <c r="K103" s="293"/>
      <c r="L103" s="294"/>
      <c r="M103" s="411">
        <f>+M102*(1+$M$85)</f>
        <v>1002.1932666192487</v>
      </c>
      <c r="N103" s="411"/>
    </row>
    <row r="104" spans="9:14" hidden="1" x14ac:dyDescent="0.25">
      <c r="I104" s="293">
        <f t="shared" si="14"/>
        <v>2008</v>
      </c>
      <c r="J104" s="411">
        <f t="shared" si="15"/>
        <v>1088.7977528627757</v>
      </c>
      <c r="K104" s="293"/>
      <c r="L104" s="294"/>
      <c r="M104" s="411">
        <f>+M103*(1+$M$85)</f>
        <v>1036.1627419891497</v>
      </c>
      <c r="N104" s="411"/>
    </row>
    <row r="105" spans="9:14" hidden="1" x14ac:dyDescent="0.25">
      <c r="I105" s="293">
        <f t="shared" si="14"/>
        <v>2009</v>
      </c>
      <c r="J105" s="411">
        <f t="shared" si="15"/>
        <v>1115.3390616296306</v>
      </c>
      <c r="K105" s="293"/>
      <c r="L105" s="294"/>
      <c r="M105" s="411">
        <f>+M104*(1+$M$85)</f>
        <v>1071.2836172889254</v>
      </c>
      <c r="N105" s="411"/>
    </row>
    <row r="106" spans="9:14" hidden="1" x14ac:dyDescent="0.25">
      <c r="I106" s="293">
        <f t="shared" si="14"/>
        <v>2010</v>
      </c>
      <c r="J106" s="411">
        <f t="shared" si="15"/>
        <v>1142.5273602246746</v>
      </c>
      <c r="K106" s="293"/>
      <c r="L106" s="294"/>
      <c r="M106" s="411">
        <f>+M105*(1+$M$85)</f>
        <v>1107.5949193738356</v>
      </c>
      <c r="N106" s="411"/>
    </row>
    <row r="107" spans="9:14" hidden="1" x14ac:dyDescent="0.25">
      <c r="I107" s="293">
        <f t="shared" si="14"/>
        <v>2011</v>
      </c>
      <c r="J107" s="411">
        <f t="shared" si="15"/>
        <v>1170.3784201323308</v>
      </c>
      <c r="K107" s="293"/>
      <c r="L107" s="294"/>
      <c r="M107" s="411"/>
      <c r="N107" s="411">
        <f>+H71*(1+N85)</f>
        <v>1146.3991872463403</v>
      </c>
    </row>
    <row r="108" spans="9:14" hidden="1" x14ac:dyDescent="0.25">
      <c r="I108" s="293">
        <f t="shared" si="14"/>
        <v>2012</v>
      </c>
      <c r="J108" s="411">
        <f t="shared" si="15"/>
        <v>1198.9083972939488</v>
      </c>
      <c r="K108" s="293"/>
      <c r="L108" s="294"/>
      <c r="M108" s="411"/>
      <c r="N108" s="411">
        <f>+N107*(1+$N$85)</f>
        <v>1186.5629514281741</v>
      </c>
    </row>
    <row r="109" spans="9:14" hidden="1" x14ac:dyDescent="0.25">
      <c r="I109" s="293">
        <f t="shared" si="14"/>
        <v>2013</v>
      </c>
      <c r="J109" s="411">
        <f t="shared" si="15"/>
        <v>1228.1338414796003</v>
      </c>
      <c r="K109" s="410"/>
      <c r="L109" s="294"/>
      <c r="M109" s="411"/>
      <c r="N109" s="411">
        <f>+N108*(1+$N$85)</f>
        <v>1228.1338414796003</v>
      </c>
    </row>
  </sheetData>
  <mergeCells count="82">
    <mergeCell ref="A84:B84"/>
    <mergeCell ref="A85:B85"/>
    <mergeCell ref="A78:B78"/>
    <mergeCell ref="A79:B79"/>
    <mergeCell ref="A80:B80"/>
    <mergeCell ref="A81:B81"/>
    <mergeCell ref="A82:B82"/>
    <mergeCell ref="A83:B83"/>
    <mergeCell ref="J74:N74"/>
    <mergeCell ref="A75:B75"/>
    <mergeCell ref="D75:I75"/>
    <mergeCell ref="J75:N75"/>
    <mergeCell ref="A76:B76"/>
    <mergeCell ref="A77:B77"/>
    <mergeCell ref="A68:B68"/>
    <mergeCell ref="A69:B69"/>
    <mergeCell ref="A70:B70"/>
    <mergeCell ref="A71:B71"/>
    <mergeCell ref="A74:B74"/>
    <mergeCell ref="D74:I74"/>
    <mergeCell ref="A62:B62"/>
    <mergeCell ref="A63:B63"/>
    <mergeCell ref="A64:B64"/>
    <mergeCell ref="A65:B65"/>
    <mergeCell ref="A66:B66"/>
    <mergeCell ref="A67:B67"/>
    <mergeCell ref="A57:B57"/>
    <mergeCell ref="A58:B58"/>
    <mergeCell ref="A60:B60"/>
    <mergeCell ref="D60:I60"/>
    <mergeCell ref="J60:O60"/>
    <mergeCell ref="A61:B61"/>
    <mergeCell ref="D61:I61"/>
    <mergeCell ref="J61:O61"/>
    <mergeCell ref="A51:B51"/>
    <mergeCell ref="A52:B52"/>
    <mergeCell ref="A53:B53"/>
    <mergeCell ref="A54:B54"/>
    <mergeCell ref="A55:B55"/>
    <mergeCell ref="A56:B56"/>
    <mergeCell ref="J47:O47"/>
    <mergeCell ref="A48:B48"/>
    <mergeCell ref="D48:I48"/>
    <mergeCell ref="J48:O48"/>
    <mergeCell ref="A49:B49"/>
    <mergeCell ref="A50:B50"/>
    <mergeCell ref="A42:B42"/>
    <mergeCell ref="A43:B43"/>
    <mergeCell ref="A44:B44"/>
    <mergeCell ref="A45:B45"/>
    <mergeCell ref="A47:B47"/>
    <mergeCell ref="D47:I47"/>
    <mergeCell ref="A36:B36"/>
    <mergeCell ref="A37:B37"/>
    <mergeCell ref="A38:B38"/>
    <mergeCell ref="A39:B39"/>
    <mergeCell ref="A40:B40"/>
    <mergeCell ref="A41:B41"/>
    <mergeCell ref="D33:I33"/>
    <mergeCell ref="J33:O33"/>
    <mergeCell ref="A34:B34"/>
    <mergeCell ref="D34:I34"/>
    <mergeCell ref="J34:O34"/>
    <mergeCell ref="A35:B35"/>
    <mergeCell ref="A27:B27"/>
    <mergeCell ref="A28:B28"/>
    <mergeCell ref="A29:B29"/>
    <mergeCell ref="A30:B30"/>
    <mergeCell ref="A31:B31"/>
    <mergeCell ref="A33:B33"/>
    <mergeCell ref="A21:B21"/>
    <mergeCell ref="A22:B22"/>
    <mergeCell ref="A23:B23"/>
    <mergeCell ref="A24:B24"/>
    <mergeCell ref="A25:B25"/>
    <mergeCell ref="A26:B26"/>
    <mergeCell ref="A19:B19"/>
    <mergeCell ref="D19:I19"/>
    <mergeCell ref="J19:O19"/>
    <mergeCell ref="A20:B20"/>
    <mergeCell ref="D20:I20"/>
    <mergeCell ref="J20:O20"/>
  </mergeCells>
  <hyperlinks>
    <hyperlink ref="D20" r:id="rId1"/>
    <hyperlink ref="D34" r:id="rId2"/>
    <hyperlink ref="D48:I48" r:id="rId3" display="http://www.ilo.org/global/research/global-reports/weso/2015/lang--en/index.ht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65"/>
  <sheetViews>
    <sheetView showGridLines="0" workbookViewId="0">
      <selection activeCell="A2" sqref="A2"/>
    </sheetView>
  </sheetViews>
  <sheetFormatPr defaultRowHeight="12" x14ac:dyDescent="0.25"/>
  <cols>
    <col min="1" max="1" width="42.28515625" customWidth="1"/>
    <col min="4" max="5" width="11.140625" bestFit="1" customWidth="1"/>
  </cols>
  <sheetData>
    <row r="1" spans="1:16" ht="14.4" x14ac:dyDescent="0.25">
      <c r="A1" s="81" t="s">
        <v>39</v>
      </c>
      <c r="B1" s="47"/>
      <c r="C1" s="47"/>
      <c r="D1" s="47"/>
      <c r="E1" s="47"/>
      <c r="F1" s="47"/>
      <c r="G1" s="47"/>
      <c r="H1" s="4"/>
      <c r="I1" s="4"/>
      <c r="J1" s="4"/>
      <c r="K1" s="6"/>
      <c r="L1" s="4"/>
      <c r="M1" s="4"/>
      <c r="N1" s="4"/>
      <c r="O1" s="4"/>
      <c r="P1" s="4"/>
    </row>
    <row r="2" spans="1:16" x14ac:dyDescent="0.25">
      <c r="A2" s="412" t="s">
        <v>197</v>
      </c>
      <c r="B2" s="47"/>
      <c r="C2" s="47"/>
      <c r="D2" s="47"/>
      <c r="E2" s="47"/>
      <c r="F2" s="47"/>
      <c r="G2" s="47"/>
      <c r="H2" s="4"/>
      <c r="I2" s="4"/>
      <c r="J2" s="4"/>
      <c r="K2" s="6"/>
      <c r="L2" s="4"/>
      <c r="M2" s="4"/>
      <c r="N2" s="4"/>
      <c r="O2" s="4"/>
      <c r="P2" s="4"/>
    </row>
    <row r="3" spans="1:16" x14ac:dyDescent="0.25">
      <c r="A3" s="413" t="s">
        <v>182</v>
      </c>
      <c r="B3" s="4"/>
      <c r="C3" s="4"/>
      <c r="D3" s="4"/>
      <c r="E3" s="4"/>
      <c r="F3" s="4"/>
      <c r="G3" s="4"/>
      <c r="H3" s="4"/>
      <c r="I3" s="4"/>
      <c r="J3" s="4"/>
      <c r="K3" s="6"/>
      <c r="L3" s="4"/>
      <c r="M3" s="4"/>
      <c r="N3" s="4"/>
      <c r="O3" s="4"/>
      <c r="P3" s="4"/>
    </row>
    <row r="4" spans="1:16" ht="30.6" x14ac:dyDescent="0.25">
      <c r="A4" s="414" t="s">
        <v>179</v>
      </c>
      <c r="B4" s="48" t="s">
        <v>183</v>
      </c>
      <c r="C4" s="234" t="s">
        <v>10</v>
      </c>
      <c r="D4" s="272" t="s">
        <v>184</v>
      </c>
      <c r="E4" s="273"/>
      <c r="F4" s="272" t="s">
        <v>185</v>
      </c>
      <c r="G4" s="273"/>
      <c r="H4" s="50"/>
      <c r="I4" s="50"/>
      <c r="J4" s="50"/>
      <c r="K4" s="51"/>
      <c r="L4" s="50"/>
      <c r="M4" s="50"/>
      <c r="N4" s="50"/>
      <c r="O4" s="50"/>
      <c r="P4" s="50"/>
    </row>
    <row r="5" spans="1:16" ht="24" x14ac:dyDescent="0.25">
      <c r="A5" s="415"/>
      <c r="B5" s="92" t="s">
        <v>179</v>
      </c>
      <c r="C5" s="53" t="s">
        <v>45</v>
      </c>
      <c r="D5" s="54" t="s">
        <v>186</v>
      </c>
      <c r="E5" s="54" t="s">
        <v>45</v>
      </c>
      <c r="F5" s="54" t="s">
        <v>186</v>
      </c>
      <c r="G5" s="54" t="s">
        <v>45</v>
      </c>
      <c r="H5" s="55"/>
      <c r="I5" s="55"/>
      <c r="J5" s="55"/>
      <c r="K5" s="56"/>
      <c r="L5" s="55"/>
      <c r="M5" s="55"/>
      <c r="N5" s="55"/>
      <c r="O5" s="55"/>
      <c r="P5" s="55"/>
    </row>
    <row r="6" spans="1:16" x14ac:dyDescent="0.25">
      <c r="A6" s="416" t="s">
        <v>14</v>
      </c>
      <c r="B6" s="417">
        <f t="shared" ref="B6:B13" si="0">+G6-F6</f>
        <v>0.70833803702399223</v>
      </c>
      <c r="C6" s="418">
        <f>+'GVA-productivity2'!L63</f>
        <v>0.42441331223034695</v>
      </c>
      <c r="D6" s="419">
        <f>+'GVA-productivity2'!E50</f>
        <v>9631</v>
      </c>
      <c r="E6" s="419">
        <f>+'GVA-productivity2'!F50</f>
        <v>12572</v>
      </c>
      <c r="F6" s="418">
        <f>+'GVA-productivity2'!K50</f>
        <v>78.665359797435258</v>
      </c>
      <c r="G6" s="418">
        <f>+'GVA-productivity2'!L50</f>
        <v>79.37369783445925</v>
      </c>
      <c r="H6" s="4"/>
      <c r="I6" s="4"/>
      <c r="J6" s="4"/>
      <c r="K6" s="6"/>
      <c r="L6" s="4"/>
      <c r="M6" s="4"/>
      <c r="N6" s="4"/>
      <c r="O6" s="4"/>
      <c r="P6" s="4"/>
    </row>
    <row r="7" spans="1:16" x14ac:dyDescent="0.25">
      <c r="A7" s="416" t="s">
        <v>187</v>
      </c>
      <c r="B7" s="417">
        <f t="shared" si="0"/>
        <v>-0.62809489243166794</v>
      </c>
      <c r="C7" s="418">
        <f>+'GVA-productivity2'!L64</f>
        <v>12.793562164000218</v>
      </c>
      <c r="D7" s="419">
        <f>+'GVA-productivity2'!E51</f>
        <v>114</v>
      </c>
      <c r="E7" s="419">
        <f>+'GVA-productivity2'!F51</f>
        <v>48</v>
      </c>
      <c r="F7" s="418">
        <f>+'GVA-productivity2'!K51</f>
        <v>0.93114432737074238</v>
      </c>
      <c r="G7" s="418">
        <f>+'GVA-productivity2'!L51</f>
        <v>0.30304943493907444</v>
      </c>
      <c r="H7" s="4"/>
      <c r="I7" s="4"/>
      <c r="J7" s="4"/>
      <c r="K7" s="6"/>
      <c r="L7" s="4"/>
      <c r="M7" s="4"/>
      <c r="N7" s="4"/>
      <c r="O7" s="4"/>
      <c r="P7" s="4"/>
    </row>
    <row r="8" spans="1:16" x14ac:dyDescent="0.25">
      <c r="A8" s="416" t="s">
        <v>20</v>
      </c>
      <c r="B8" s="417">
        <f t="shared" si="0"/>
        <v>-0.54307186475574309</v>
      </c>
      <c r="C8" s="418">
        <f>+'GVA-productivity2'!L65</f>
        <v>4.7633023069320881</v>
      </c>
      <c r="D8" s="419">
        <f>+'GVA-productivity2'!E52</f>
        <v>252</v>
      </c>
      <c r="E8" s="419">
        <f>+'GVA-productivity2'!F52</f>
        <v>240</v>
      </c>
      <c r="F8" s="418">
        <f>+'GVA-productivity2'!K52</f>
        <v>2.0583190394511153</v>
      </c>
      <c r="G8" s="418">
        <f>+'GVA-productivity2'!L52</f>
        <v>1.5152471746953722</v>
      </c>
      <c r="H8" s="4"/>
      <c r="I8" s="4"/>
      <c r="J8" s="4"/>
      <c r="K8" s="6"/>
      <c r="L8" s="4"/>
      <c r="M8" s="4"/>
      <c r="N8" s="4"/>
      <c r="O8" s="4"/>
      <c r="P8" s="4"/>
    </row>
    <row r="9" spans="1:16" x14ac:dyDescent="0.25">
      <c r="A9" s="416" t="s">
        <v>22</v>
      </c>
      <c r="B9" s="417">
        <f t="shared" si="0"/>
        <v>8.8249667923437136E-2</v>
      </c>
      <c r="C9" s="418">
        <f>+'GVA-productivity2'!L66</f>
        <v>8.0940887728023689</v>
      </c>
      <c r="D9" s="419">
        <f>+'GVA-productivity2'!E53</f>
        <v>92</v>
      </c>
      <c r="E9" s="419">
        <f>+'GVA-productivity2'!F53</f>
        <v>133</v>
      </c>
      <c r="F9" s="418">
        <f>+'GVA-productivity2'!K53</f>
        <v>0.75144980805358164</v>
      </c>
      <c r="G9" s="418">
        <f>+'GVA-productivity2'!L53</f>
        <v>0.83969947597701877</v>
      </c>
      <c r="H9" s="4"/>
      <c r="I9" s="4"/>
      <c r="J9" s="4"/>
      <c r="K9" s="6"/>
      <c r="L9" s="4"/>
      <c r="M9" s="4"/>
      <c r="N9" s="4"/>
      <c r="O9" s="4"/>
      <c r="P9" s="4"/>
    </row>
    <row r="10" spans="1:16" x14ac:dyDescent="0.25">
      <c r="A10" s="416" t="s">
        <v>162</v>
      </c>
      <c r="B10" s="417">
        <f t="shared" si="0"/>
        <v>0.2882518575214057</v>
      </c>
      <c r="C10" s="418">
        <f>+'GVA-productivity2'!L67</f>
        <v>1.1770839304908742</v>
      </c>
      <c r="D10" s="419">
        <f>+'GVA-productivity2'!E54</f>
        <v>1203</v>
      </c>
      <c r="E10" s="419">
        <f>+'GVA-productivity2'!F54</f>
        <v>1602</v>
      </c>
      <c r="F10" s="418">
        <f>+'GVA-productivity2'!K54</f>
        <v>9.8260230335702037</v>
      </c>
      <c r="G10" s="418">
        <f>+'GVA-productivity2'!L54</f>
        <v>10.114274891091609</v>
      </c>
      <c r="H10" s="4"/>
      <c r="I10" s="4"/>
      <c r="J10" s="4"/>
      <c r="K10" s="6"/>
      <c r="L10" s="4"/>
      <c r="M10" s="4"/>
      <c r="N10" s="4"/>
      <c r="O10" s="4"/>
      <c r="P10" s="4"/>
    </row>
    <row r="11" spans="1:16" x14ac:dyDescent="0.25">
      <c r="A11" s="420" t="s">
        <v>163</v>
      </c>
      <c r="B11" s="417">
        <f t="shared" si="0"/>
        <v>-0.24296956886326082</v>
      </c>
      <c r="C11" s="418">
        <f>+'GVA-productivity2'!L68</f>
        <v>11.294370620811256</v>
      </c>
      <c r="D11" s="419">
        <f>+'GVA-productivity2'!E55</f>
        <v>114</v>
      </c>
      <c r="E11" s="419">
        <f>+'GVA-productivity2'!F55</f>
        <v>109</v>
      </c>
      <c r="F11" s="418">
        <f>+'GVA-productivity2'!K55</f>
        <v>0.93114432737074238</v>
      </c>
      <c r="G11" s="418">
        <f>+'GVA-productivity2'!L55</f>
        <v>0.68817475850748155</v>
      </c>
      <c r="H11" s="4"/>
      <c r="I11" s="4"/>
      <c r="J11" s="4"/>
      <c r="K11" s="6"/>
      <c r="L11" s="4"/>
      <c r="M11" s="4"/>
      <c r="N11" s="4"/>
      <c r="O11" s="4"/>
      <c r="P11" s="4"/>
    </row>
    <row r="12" spans="1:16" x14ac:dyDescent="0.25">
      <c r="A12" s="416" t="s">
        <v>164</v>
      </c>
      <c r="B12" s="417">
        <f t="shared" si="0"/>
        <v>0.32929676358185223</v>
      </c>
      <c r="C12" s="418">
        <f>+'GVA-productivity2'!L69</f>
        <v>4.0111926343672639</v>
      </c>
      <c r="D12" s="419">
        <f>+'GVA-productivity2'!E56</f>
        <v>837</v>
      </c>
      <c r="E12" s="419">
        <f>+'GVA-productivity2'!F56</f>
        <v>1135</v>
      </c>
      <c r="F12" s="418">
        <f>+'GVA-productivity2'!K56</f>
        <v>6.8365596667483457</v>
      </c>
      <c r="G12" s="418">
        <f>+'GVA-productivity2'!L56</f>
        <v>7.1658564303301979</v>
      </c>
      <c r="H12" s="4"/>
      <c r="I12" s="4"/>
      <c r="J12" s="4"/>
      <c r="K12" s="6"/>
      <c r="L12" s="4"/>
      <c r="M12" s="4"/>
      <c r="N12" s="4"/>
      <c r="O12" s="4"/>
      <c r="P12" s="4"/>
    </row>
    <row r="13" spans="1:16" x14ac:dyDescent="0.25">
      <c r="A13" s="89" t="s">
        <v>188</v>
      </c>
      <c r="B13" s="421">
        <f t="shared" si="0"/>
        <v>0</v>
      </c>
      <c r="C13" s="422">
        <f>+'GVA-productivity2'!L71</f>
        <v>1</v>
      </c>
      <c r="D13" s="423">
        <f>+'GVA-productivity2'!E58</f>
        <v>12243</v>
      </c>
      <c r="E13" s="423">
        <f>+'GVA-productivity2'!F58</f>
        <v>15839</v>
      </c>
      <c r="F13" s="422">
        <f>+'GVA-productivity2'!K58</f>
        <v>100</v>
      </c>
      <c r="G13" s="422">
        <f>+'GVA-productivity2'!L58</f>
        <v>100</v>
      </c>
      <c r="H13" s="9"/>
      <c r="I13" s="9"/>
      <c r="J13" s="9"/>
      <c r="K13" s="10"/>
      <c r="L13" s="9"/>
      <c r="M13" s="9"/>
      <c r="N13" s="9"/>
      <c r="O13" s="9"/>
      <c r="P13" s="9"/>
    </row>
    <row r="14" spans="1:16" x14ac:dyDescent="0.25">
      <c r="A14" s="60" t="s">
        <v>49</v>
      </c>
      <c r="B14" s="424"/>
      <c r="C14" s="424"/>
      <c r="D14" s="425">
        <f>SUM(D6:D12)</f>
        <v>12243</v>
      </c>
      <c r="E14" s="425">
        <f>SUM(E6:E12)</f>
        <v>15839</v>
      </c>
      <c r="F14" s="426">
        <f>SUM(F6:F12)</f>
        <v>100</v>
      </c>
      <c r="G14" s="426">
        <f>SUM(G6:G12)</f>
        <v>100</v>
      </c>
      <c r="H14" s="37"/>
      <c r="I14" s="37"/>
      <c r="J14" s="37"/>
      <c r="K14" s="43"/>
      <c r="L14" s="37"/>
      <c r="M14" s="37"/>
      <c r="N14" s="37"/>
      <c r="O14" s="37"/>
      <c r="P14" s="37"/>
    </row>
    <row r="15" spans="1:16" x14ac:dyDescent="0.25">
      <c r="A15" s="60"/>
      <c r="B15" s="62"/>
      <c r="C15" s="62"/>
      <c r="D15" s="63"/>
      <c r="E15" s="63"/>
      <c r="F15" s="64"/>
      <c r="G15" s="64"/>
      <c r="H15" s="37"/>
      <c r="I15" s="37"/>
      <c r="J15" s="37"/>
      <c r="K15" s="43"/>
      <c r="L15" s="37"/>
      <c r="M15" s="37"/>
      <c r="N15" s="37"/>
      <c r="O15" s="37"/>
      <c r="P15" s="37"/>
    </row>
    <row r="16" spans="1:16" x14ac:dyDescent="0.25">
      <c r="A16" s="60"/>
      <c r="B16" s="62"/>
      <c r="C16" s="62"/>
      <c r="D16" s="63"/>
      <c r="E16" s="63"/>
      <c r="F16" s="64"/>
      <c r="G16" s="64"/>
      <c r="H16" s="37"/>
      <c r="I16" s="37"/>
      <c r="J16" s="37"/>
      <c r="K16" s="43"/>
      <c r="L16" s="37"/>
      <c r="M16" s="37"/>
      <c r="N16" s="37"/>
      <c r="O16" s="37"/>
      <c r="P16" s="37"/>
    </row>
    <row r="17" spans="1:16" x14ac:dyDescent="0.25">
      <c r="A17" s="60"/>
      <c r="B17" s="62"/>
      <c r="C17" s="62"/>
      <c r="D17" s="63"/>
      <c r="E17" s="63"/>
      <c r="F17" s="64"/>
      <c r="G17" s="64"/>
      <c r="H17" s="37"/>
      <c r="I17" s="37"/>
      <c r="J17" s="37"/>
      <c r="K17" s="43"/>
      <c r="L17" s="37"/>
      <c r="M17" s="37"/>
      <c r="N17" s="37"/>
      <c r="O17" s="37"/>
      <c r="P17" s="37"/>
    </row>
    <row r="18" spans="1:16" x14ac:dyDescent="0.25">
      <c r="A18" s="60"/>
      <c r="B18" s="62"/>
      <c r="C18" s="62"/>
      <c r="D18" s="63"/>
      <c r="E18" s="63"/>
      <c r="F18" s="64"/>
      <c r="G18" s="64"/>
      <c r="H18" s="37"/>
      <c r="I18" s="37"/>
      <c r="J18" s="37"/>
      <c r="K18" s="43"/>
      <c r="L18" s="37"/>
      <c r="M18" s="37"/>
      <c r="N18" s="37"/>
      <c r="O18" s="37"/>
      <c r="P18" s="37"/>
    </row>
    <row r="19" spans="1:16" x14ac:dyDescent="0.25">
      <c r="A19" s="60"/>
      <c r="B19" s="62"/>
      <c r="C19" s="62"/>
      <c r="D19" s="63"/>
      <c r="E19" s="63"/>
      <c r="F19" s="64"/>
      <c r="G19" s="64"/>
      <c r="H19" s="37"/>
      <c r="I19" s="37"/>
      <c r="J19" s="37"/>
      <c r="K19" s="43"/>
      <c r="L19" s="37"/>
      <c r="M19" s="37"/>
      <c r="N19" s="37"/>
      <c r="O19" s="37"/>
      <c r="P19" s="37"/>
    </row>
    <row r="20" spans="1:16" x14ac:dyDescent="0.25">
      <c r="A20" s="4"/>
      <c r="B20" s="73"/>
      <c r="C20" s="4"/>
      <c r="D20" s="76"/>
      <c r="E20" s="4"/>
      <c r="F20" s="4"/>
      <c r="G20" s="4"/>
      <c r="H20" s="4"/>
      <c r="I20" s="4"/>
      <c r="J20" s="4"/>
      <c r="K20" s="6"/>
      <c r="L20" s="4"/>
      <c r="M20" s="4"/>
      <c r="N20" s="4"/>
      <c r="O20" s="4"/>
      <c r="P20" s="4"/>
    </row>
    <row r="21" spans="1:16" ht="30.6" x14ac:dyDescent="0.25">
      <c r="A21" s="414" t="s">
        <v>12</v>
      </c>
      <c r="B21" s="48" t="s">
        <v>183</v>
      </c>
      <c r="C21" s="234" t="s">
        <v>10</v>
      </c>
      <c r="D21" s="427" t="s">
        <v>184</v>
      </c>
      <c r="E21" s="428"/>
      <c r="F21" s="427" t="s">
        <v>185</v>
      </c>
      <c r="G21" s="428"/>
      <c r="H21" s="4"/>
      <c r="I21" s="4"/>
      <c r="J21" s="4"/>
      <c r="K21" s="6"/>
      <c r="L21" s="4"/>
      <c r="M21" s="4"/>
      <c r="N21" s="4"/>
      <c r="O21" s="4"/>
      <c r="P21" s="4"/>
    </row>
    <row r="22" spans="1:16" ht="12" customHeight="1" x14ac:dyDescent="0.25">
      <c r="A22" s="415"/>
      <c r="B22" s="53" t="s">
        <v>12</v>
      </c>
      <c r="C22" s="53">
        <v>2005</v>
      </c>
      <c r="D22" s="54">
        <v>2000</v>
      </c>
      <c r="E22" s="54">
        <v>2005</v>
      </c>
      <c r="F22" s="54">
        <v>2000</v>
      </c>
      <c r="G22" s="54">
        <v>2005</v>
      </c>
      <c r="H22" s="4"/>
      <c r="I22" s="4"/>
      <c r="J22" s="4"/>
      <c r="K22" s="6"/>
      <c r="L22" s="4"/>
      <c r="M22" s="4"/>
      <c r="N22" s="4"/>
      <c r="O22" s="4"/>
      <c r="P22" s="4"/>
    </row>
    <row r="23" spans="1:16" x14ac:dyDescent="0.25">
      <c r="A23" s="416" t="s">
        <v>14</v>
      </c>
      <c r="B23" s="417">
        <f t="shared" ref="B23:B30" si="1">+G23-F23</f>
        <v>-3.3690075029380893</v>
      </c>
      <c r="C23" s="418">
        <f>+'GVA-productivity2'!M63</f>
        <v>0.39526447515880014</v>
      </c>
      <c r="D23" s="419">
        <f>+'GVA-productivity2'!F50</f>
        <v>12572</v>
      </c>
      <c r="E23" s="419">
        <f>+'GVA-productivity2'!G50</f>
        <v>14260</v>
      </c>
      <c r="F23" s="418">
        <f>+'GVA-productivity2'!L50</f>
        <v>79.37369783445925</v>
      </c>
      <c r="G23" s="418">
        <f>+'GVA-productivity2'!M50</f>
        <v>76.004690331521161</v>
      </c>
      <c r="H23" s="4"/>
      <c r="I23" s="4"/>
      <c r="J23" s="4"/>
      <c r="K23" s="6"/>
      <c r="L23" s="4"/>
      <c r="M23" s="4"/>
      <c r="N23" s="4"/>
      <c r="O23" s="4"/>
      <c r="P23" s="4"/>
    </row>
    <row r="24" spans="1:16" x14ac:dyDescent="0.25">
      <c r="A24" s="416" t="s">
        <v>187</v>
      </c>
      <c r="B24" s="417">
        <f t="shared" si="1"/>
        <v>0.22994278337453822</v>
      </c>
      <c r="C24" s="418">
        <f>+'GVA-productivity2'!M64</f>
        <v>9.1757816278653301</v>
      </c>
      <c r="D24" s="419">
        <f>+'GVA-productivity2'!F51</f>
        <v>48</v>
      </c>
      <c r="E24" s="419">
        <f>+'GVA-productivity2'!G51</f>
        <v>100</v>
      </c>
      <c r="F24" s="418">
        <f>+'GVA-productivity2'!L51</f>
        <v>0.30304943493907444</v>
      </c>
      <c r="G24" s="418">
        <f>+'GVA-productivity2'!M51</f>
        <v>0.53299221831361265</v>
      </c>
      <c r="H24" s="4"/>
      <c r="I24" s="4"/>
      <c r="J24" s="4"/>
      <c r="K24" s="6"/>
      <c r="L24" s="4"/>
      <c r="M24" s="4"/>
      <c r="N24" s="4"/>
      <c r="O24" s="4"/>
      <c r="P24" s="4"/>
    </row>
    <row r="25" spans="1:16" x14ac:dyDescent="0.25">
      <c r="A25" s="416" t="s">
        <v>20</v>
      </c>
      <c r="B25" s="417">
        <f t="shared" si="1"/>
        <v>1.0111359401111517</v>
      </c>
      <c r="C25" s="418">
        <f>+'GVA-productivity2'!M65</f>
        <v>2.973962483277889</v>
      </c>
      <c r="D25" s="419">
        <f>+'GVA-productivity2'!F52</f>
        <v>240</v>
      </c>
      <c r="E25" s="419">
        <f>+'GVA-productivity2'!G52</f>
        <v>474</v>
      </c>
      <c r="F25" s="418">
        <f>+'GVA-productivity2'!L52</f>
        <v>1.5152471746953722</v>
      </c>
      <c r="G25" s="418">
        <f>+'GVA-productivity2'!M52</f>
        <v>2.5263831148065239</v>
      </c>
      <c r="H25" s="4"/>
      <c r="I25" s="4"/>
      <c r="J25" s="4"/>
      <c r="K25" s="6"/>
      <c r="L25" s="4"/>
      <c r="M25" s="4"/>
      <c r="N25" s="4"/>
      <c r="O25" s="4"/>
      <c r="P25" s="4"/>
    </row>
    <row r="26" spans="1:16" x14ac:dyDescent="0.25">
      <c r="A26" s="416" t="s">
        <v>22</v>
      </c>
      <c r="B26" s="417">
        <f t="shared" si="1"/>
        <v>0.30623379339724843</v>
      </c>
      <c r="C26" s="418">
        <f>+'GVA-productivity2'!M66</f>
        <v>7.2156542087612401</v>
      </c>
      <c r="D26" s="419">
        <f>+'GVA-productivity2'!F53</f>
        <v>133</v>
      </c>
      <c r="E26" s="419">
        <f>+'GVA-productivity2'!G53</f>
        <v>215</v>
      </c>
      <c r="F26" s="418">
        <f>+'GVA-productivity2'!L53</f>
        <v>0.83969947597701877</v>
      </c>
      <c r="G26" s="418">
        <f>+'GVA-productivity2'!M53</f>
        <v>1.1459332693742672</v>
      </c>
      <c r="H26" s="4"/>
      <c r="I26" s="4"/>
      <c r="J26" s="4"/>
      <c r="K26" s="6"/>
      <c r="L26" s="4"/>
      <c r="M26" s="4"/>
      <c r="N26" s="4"/>
      <c r="O26" s="4"/>
      <c r="P26" s="4"/>
    </row>
    <row r="27" spans="1:16" x14ac:dyDescent="0.25">
      <c r="A27" s="416" t="s">
        <v>162</v>
      </c>
      <c r="B27" s="417">
        <f t="shared" si="1"/>
        <v>0.61485846356141316</v>
      </c>
      <c r="C27" s="418">
        <f>+'GVA-productivity2'!M67</f>
        <v>1.09933325868642</v>
      </c>
      <c r="D27" s="419">
        <f>+'GVA-productivity2'!F54</f>
        <v>1602</v>
      </c>
      <c r="E27" s="419">
        <f>+'GVA-productivity2'!G54</f>
        <v>2013</v>
      </c>
      <c r="F27" s="418">
        <f>+'GVA-productivity2'!L54</f>
        <v>10.114274891091609</v>
      </c>
      <c r="G27" s="418">
        <f>+'GVA-productivity2'!M54</f>
        <v>10.729133354653023</v>
      </c>
      <c r="H27" s="4"/>
      <c r="I27" s="4"/>
      <c r="J27" s="4"/>
      <c r="K27" s="6"/>
      <c r="L27" s="4"/>
      <c r="M27" s="4"/>
      <c r="N27" s="4"/>
      <c r="O27" s="4"/>
      <c r="P27" s="4"/>
    </row>
    <row r="28" spans="1:16" x14ac:dyDescent="0.25">
      <c r="A28" s="420" t="s">
        <v>163</v>
      </c>
      <c r="B28" s="417">
        <f t="shared" si="1"/>
        <v>0.47374827741619385</v>
      </c>
      <c r="C28" s="418">
        <f>+'GVA-productivity2'!M68</f>
        <v>6.9577998231713218</v>
      </c>
      <c r="D28" s="419">
        <f>+'GVA-productivity2'!F55</f>
        <v>109</v>
      </c>
      <c r="E28" s="419">
        <f>+'GVA-productivity2'!G55</f>
        <v>218</v>
      </c>
      <c r="F28" s="418">
        <f>+'GVA-productivity2'!L55</f>
        <v>0.68817475850748155</v>
      </c>
      <c r="G28" s="418">
        <f>+'GVA-productivity2'!M55</f>
        <v>1.1619230359236754</v>
      </c>
      <c r="H28" s="4"/>
      <c r="I28" s="4"/>
      <c r="J28" s="4"/>
      <c r="K28" s="6"/>
      <c r="L28" s="4"/>
      <c r="M28" s="4"/>
      <c r="N28" s="4"/>
      <c r="O28" s="4"/>
      <c r="P28" s="4"/>
    </row>
    <row r="29" spans="1:16" x14ac:dyDescent="0.25">
      <c r="A29" s="416" t="s">
        <v>164</v>
      </c>
      <c r="B29" s="417">
        <f t="shared" si="1"/>
        <v>0.73308824507754089</v>
      </c>
      <c r="C29" s="418">
        <f>+'GVA-productivity2'!M69</f>
        <v>3.7227856533768424</v>
      </c>
      <c r="D29" s="419">
        <f>+'GVA-productivity2'!F56</f>
        <v>1135</v>
      </c>
      <c r="E29" s="419">
        <f>+'GVA-productivity2'!G56</f>
        <v>1482</v>
      </c>
      <c r="F29" s="418">
        <f>+'GVA-productivity2'!L56</f>
        <v>7.1658564303301979</v>
      </c>
      <c r="G29" s="418">
        <f>+'GVA-productivity2'!M56</f>
        <v>7.8989446754077388</v>
      </c>
      <c r="H29" s="4"/>
      <c r="I29" s="4"/>
      <c r="J29" s="4"/>
      <c r="K29" s="6"/>
      <c r="L29" s="4"/>
      <c r="M29" s="4"/>
      <c r="N29" s="4"/>
      <c r="O29" s="4"/>
      <c r="P29" s="4"/>
    </row>
    <row r="30" spans="1:16" x14ac:dyDescent="0.25">
      <c r="A30" s="89" t="s">
        <v>188</v>
      </c>
      <c r="B30" s="421">
        <f t="shared" si="1"/>
        <v>0</v>
      </c>
      <c r="C30" s="422">
        <f>+'GVA-productivity2'!M71</f>
        <v>1</v>
      </c>
      <c r="D30" s="423">
        <f>+'GVA-productivity2'!F58</f>
        <v>15839</v>
      </c>
      <c r="E30" s="423">
        <f>+'GVA-productivity2'!G58</f>
        <v>18762</v>
      </c>
      <c r="F30" s="422">
        <f>+'GVA-productivity2'!L58</f>
        <v>100</v>
      </c>
      <c r="G30" s="422">
        <f>+'GVA-productivity2'!M58</f>
        <v>100</v>
      </c>
      <c r="H30" s="4"/>
      <c r="I30" s="4"/>
      <c r="J30" s="4"/>
      <c r="K30" s="6"/>
      <c r="L30" s="4"/>
      <c r="M30" s="4"/>
      <c r="N30" s="4"/>
      <c r="O30" s="4"/>
      <c r="P30" s="4"/>
    </row>
    <row r="31" spans="1:16" x14ac:dyDescent="0.25">
      <c r="A31" s="60" t="s">
        <v>49</v>
      </c>
      <c r="B31" s="424"/>
      <c r="C31" s="424"/>
      <c r="D31" s="425">
        <f>SUM(D23:D29)</f>
        <v>15839</v>
      </c>
      <c r="E31" s="425">
        <f>SUM(E23:E29)</f>
        <v>18762</v>
      </c>
      <c r="F31" s="426">
        <f>SUM(F23:F29)</f>
        <v>100</v>
      </c>
      <c r="G31" s="426">
        <f>SUM(G23:G29)</f>
        <v>100</v>
      </c>
      <c r="H31" s="4"/>
      <c r="I31" s="4"/>
      <c r="J31" s="4"/>
      <c r="K31" s="6"/>
      <c r="L31" s="4"/>
      <c r="M31" s="4"/>
      <c r="N31" s="4"/>
      <c r="O31" s="4"/>
      <c r="P31" s="4"/>
    </row>
    <row r="32" spans="1:16" x14ac:dyDescent="0.25">
      <c r="A32" s="60"/>
      <c r="B32" s="45"/>
      <c r="C32" s="62"/>
      <c r="D32" s="63"/>
      <c r="E32" s="63"/>
      <c r="F32" s="61"/>
      <c r="G32" s="61"/>
      <c r="H32" s="4"/>
      <c r="I32" s="4"/>
      <c r="J32" s="4"/>
      <c r="K32" s="6"/>
      <c r="L32" s="4"/>
      <c r="M32" s="4"/>
      <c r="N32" s="4"/>
      <c r="O32" s="4"/>
      <c r="P32" s="4"/>
    </row>
    <row r="33" spans="1:16" x14ac:dyDescent="0.25">
      <c r="A33" s="60"/>
      <c r="B33" s="45"/>
      <c r="C33" s="62"/>
      <c r="D33" s="63"/>
      <c r="E33" s="63"/>
      <c r="F33" s="61"/>
      <c r="G33" s="61"/>
      <c r="H33" s="4"/>
      <c r="I33" s="4"/>
      <c r="J33" s="4"/>
      <c r="K33" s="6"/>
      <c r="L33" s="4"/>
      <c r="M33" s="4"/>
      <c r="N33" s="4"/>
      <c r="O33" s="4"/>
      <c r="P33" s="4"/>
    </row>
    <row r="34" spans="1:16" x14ac:dyDescent="0.25">
      <c r="A34" s="60"/>
      <c r="B34" s="45"/>
      <c r="C34" s="62"/>
      <c r="D34" s="63"/>
      <c r="E34" s="63"/>
      <c r="F34" s="61"/>
      <c r="G34" s="61"/>
      <c r="H34" s="4"/>
      <c r="I34" s="4"/>
      <c r="J34" s="4"/>
      <c r="K34" s="6"/>
      <c r="L34" s="4"/>
      <c r="M34" s="4"/>
      <c r="N34" s="4"/>
      <c r="O34" s="4"/>
      <c r="P34" s="4"/>
    </row>
    <row r="35" spans="1:16" x14ac:dyDescent="0.25">
      <c r="A35" s="60"/>
      <c r="B35" s="45"/>
      <c r="C35" s="62"/>
      <c r="D35" s="63"/>
      <c r="E35" s="63"/>
      <c r="F35" s="61"/>
      <c r="G35" s="61"/>
      <c r="H35" s="4"/>
      <c r="I35" s="4"/>
      <c r="J35" s="4"/>
      <c r="K35" s="6"/>
      <c r="L35" s="4"/>
      <c r="M35" s="4"/>
      <c r="N35" s="4"/>
      <c r="O35" s="4"/>
      <c r="P35" s="4"/>
    </row>
    <row r="36" spans="1:16" x14ac:dyDescent="0.25">
      <c r="A36" s="60"/>
      <c r="B36" s="45"/>
      <c r="C36" s="62"/>
      <c r="D36" s="63"/>
      <c r="E36" s="63"/>
      <c r="F36" s="61"/>
      <c r="G36" s="61"/>
      <c r="H36" s="4"/>
      <c r="I36" s="4"/>
      <c r="J36" s="4"/>
      <c r="K36" s="6"/>
      <c r="L36" s="4"/>
      <c r="M36" s="4"/>
      <c r="N36" s="4"/>
      <c r="O36" s="4"/>
      <c r="P36" s="4"/>
    </row>
    <row r="37" spans="1:16" x14ac:dyDescent="0.25">
      <c r="A37" s="4"/>
      <c r="B37" s="73"/>
      <c r="C37" s="4"/>
      <c r="D37" s="4"/>
      <c r="E37" s="4"/>
      <c r="F37" s="4"/>
      <c r="G37" s="4"/>
      <c r="H37" s="4"/>
      <c r="I37" s="4"/>
      <c r="J37" s="4"/>
      <c r="K37" s="6"/>
      <c r="L37" s="4"/>
      <c r="M37" s="4"/>
      <c r="N37" s="4"/>
      <c r="O37" s="4"/>
      <c r="P37" s="4"/>
    </row>
    <row r="38" spans="1:16" ht="30.6" x14ac:dyDescent="0.25">
      <c r="A38" s="414" t="s">
        <v>13</v>
      </c>
      <c r="B38" s="48" t="s">
        <v>183</v>
      </c>
      <c r="C38" s="429" t="s">
        <v>10</v>
      </c>
      <c r="D38" s="272" t="s">
        <v>184</v>
      </c>
      <c r="E38" s="273"/>
      <c r="F38" s="272" t="s">
        <v>185</v>
      </c>
      <c r="G38" s="273"/>
      <c r="H38" s="37"/>
      <c r="I38" s="37"/>
      <c r="J38" s="37"/>
      <c r="K38" s="43"/>
      <c r="L38" s="37"/>
      <c r="M38" s="37"/>
      <c r="N38" s="37"/>
      <c r="O38" s="37"/>
      <c r="P38" s="37"/>
    </row>
    <row r="39" spans="1:16" ht="12" customHeight="1" x14ac:dyDescent="0.25">
      <c r="A39" s="415"/>
      <c r="B39" s="95" t="s">
        <v>13</v>
      </c>
      <c r="C39" s="96">
        <v>2010</v>
      </c>
      <c r="D39" s="97">
        <v>2005</v>
      </c>
      <c r="E39" s="97">
        <v>2010</v>
      </c>
      <c r="F39" s="97">
        <v>2005</v>
      </c>
      <c r="G39" s="97">
        <v>2010</v>
      </c>
      <c r="H39" s="4"/>
      <c r="I39" s="4"/>
      <c r="J39" s="4"/>
      <c r="K39" s="6"/>
      <c r="L39" s="4"/>
      <c r="M39" s="4"/>
      <c r="N39" s="4"/>
      <c r="O39" s="4"/>
      <c r="P39" s="4"/>
    </row>
    <row r="40" spans="1:16" x14ac:dyDescent="0.25">
      <c r="A40" s="416" t="s">
        <v>14</v>
      </c>
      <c r="B40" s="417">
        <f t="shared" ref="B40:B47" si="2">+G40-F40</f>
        <v>-3.0066911690810798</v>
      </c>
      <c r="C40" s="418">
        <f>+'GVA-productivity2'!N63</f>
        <v>0.38192642247146785</v>
      </c>
      <c r="D40" s="419">
        <f>+'GVA-productivity2'!G50</f>
        <v>14260</v>
      </c>
      <c r="E40" s="419">
        <f>+'GVA-productivity2'!H50</f>
        <v>15688</v>
      </c>
      <c r="F40" s="418">
        <f>+'GVA-productivity2'!M50</f>
        <v>76.004690331521161</v>
      </c>
      <c r="G40" s="418">
        <f>+'GVA-productivity2'!N50</f>
        <v>72.997999162440081</v>
      </c>
      <c r="H40" s="4"/>
      <c r="I40" s="4"/>
      <c r="J40" s="4"/>
      <c r="K40" s="6"/>
      <c r="L40" s="4"/>
      <c r="M40" s="4"/>
      <c r="N40" s="4"/>
      <c r="O40" s="4"/>
      <c r="P40" s="4"/>
    </row>
    <row r="41" spans="1:16" x14ac:dyDescent="0.25">
      <c r="A41" s="416" t="s">
        <v>187</v>
      </c>
      <c r="B41" s="417">
        <f t="shared" si="2"/>
        <v>0.20219925718776011</v>
      </c>
      <c r="C41" s="418">
        <f>+'GVA-productivity2'!N64</f>
        <v>6.8733761468469314</v>
      </c>
      <c r="D41" s="419">
        <f>+'GVA-productivity2'!G51</f>
        <v>100</v>
      </c>
      <c r="E41" s="419">
        <f>+'GVA-productivity2'!H51</f>
        <v>158</v>
      </c>
      <c r="F41" s="418">
        <f>+'GVA-productivity2'!M51</f>
        <v>0.53299221831361265</v>
      </c>
      <c r="G41" s="418">
        <f>+'GVA-productivity2'!N51</f>
        <v>0.73519147550137276</v>
      </c>
      <c r="H41" s="4"/>
      <c r="I41" s="4"/>
      <c r="J41" s="4"/>
      <c r="K41" s="6"/>
      <c r="L41" s="4"/>
      <c r="M41" s="4"/>
      <c r="N41" s="4"/>
      <c r="O41" s="4"/>
      <c r="P41" s="4"/>
    </row>
    <row r="42" spans="1:16" x14ac:dyDescent="0.25">
      <c r="A42" s="416" t="s">
        <v>20</v>
      </c>
      <c r="B42" s="417">
        <f t="shared" si="2"/>
        <v>0.63773209621204208</v>
      </c>
      <c r="C42" s="418">
        <f>+'GVA-productivity2'!N65</f>
        <v>2.6183703211406817</v>
      </c>
      <c r="D42" s="419">
        <f>+'GVA-productivity2'!G52</f>
        <v>474</v>
      </c>
      <c r="E42" s="419">
        <f>+'GVA-productivity2'!H52</f>
        <v>680</v>
      </c>
      <c r="F42" s="418">
        <f>+'GVA-productivity2'!M52</f>
        <v>2.5263831148065239</v>
      </c>
      <c r="G42" s="418">
        <f>+'GVA-productivity2'!N52</f>
        <v>3.164115211018566</v>
      </c>
      <c r="H42" s="4"/>
      <c r="I42" s="4"/>
      <c r="J42" s="4"/>
      <c r="K42" s="6"/>
      <c r="L42" s="4"/>
      <c r="M42" s="4"/>
      <c r="N42" s="4"/>
      <c r="O42" s="4"/>
      <c r="P42" s="4"/>
    </row>
    <row r="43" spans="1:16" x14ac:dyDescent="0.25">
      <c r="A43" s="416" t="s">
        <v>22</v>
      </c>
      <c r="B43" s="417">
        <f t="shared" si="2"/>
        <v>0.16624392107754993</v>
      </c>
      <c r="C43" s="418">
        <f>+'GVA-productivity2'!N66</f>
        <v>6.5190525256220724</v>
      </c>
      <c r="D43" s="419">
        <f>+'GVA-productivity2'!G53</f>
        <v>215</v>
      </c>
      <c r="E43" s="419">
        <f>+'GVA-productivity2'!H53</f>
        <v>282</v>
      </c>
      <c r="F43" s="418">
        <f>+'GVA-productivity2'!M53</f>
        <v>1.1459332693742672</v>
      </c>
      <c r="G43" s="418">
        <f>+'GVA-productivity2'!N53</f>
        <v>1.3121771904518171</v>
      </c>
      <c r="H43" s="4"/>
      <c r="I43" s="4"/>
      <c r="J43" s="4"/>
      <c r="K43" s="6"/>
      <c r="L43" s="4"/>
      <c r="M43" s="4"/>
      <c r="N43" s="4"/>
      <c r="O43" s="4"/>
      <c r="P43" s="4"/>
    </row>
    <row r="44" spans="1:16" x14ac:dyDescent="0.25">
      <c r="A44" s="416" t="s">
        <v>162</v>
      </c>
      <c r="B44" s="417">
        <f t="shared" si="2"/>
        <v>0.801274723146987</v>
      </c>
      <c r="C44" s="418">
        <f>+'GVA-productivity2'!N67</f>
        <v>1.0577722550386852</v>
      </c>
      <c r="D44" s="419">
        <f>+'GVA-productivity2'!G54</f>
        <v>2013</v>
      </c>
      <c r="E44" s="419">
        <f>+'GVA-productivity2'!H54</f>
        <v>2478</v>
      </c>
      <c r="F44" s="418">
        <f>+'GVA-productivity2'!M54</f>
        <v>10.729133354653023</v>
      </c>
      <c r="G44" s="418">
        <f>+'GVA-productivity2'!N54</f>
        <v>11.53040807780001</v>
      </c>
      <c r="H44" s="4"/>
      <c r="I44" s="4"/>
      <c r="J44" s="4"/>
      <c r="K44" s="6"/>
      <c r="L44" s="4"/>
      <c r="M44" s="4"/>
      <c r="N44" s="4"/>
      <c r="O44" s="4"/>
      <c r="P44" s="4"/>
    </row>
    <row r="45" spans="1:16" x14ac:dyDescent="0.25">
      <c r="A45" s="420" t="s">
        <v>163</v>
      </c>
      <c r="B45" s="417">
        <f t="shared" si="2"/>
        <v>0.36895035293677769</v>
      </c>
      <c r="C45" s="418">
        <f>+'GVA-productivity2'!N68</f>
        <v>6.4424166815762636</v>
      </c>
      <c r="D45" s="419">
        <f>+'GVA-productivity2'!G55</f>
        <v>218</v>
      </c>
      <c r="E45" s="419">
        <f>+'GVA-productivity2'!H55</f>
        <v>329</v>
      </c>
      <c r="F45" s="418">
        <f>+'GVA-productivity2'!M55</f>
        <v>1.1619230359236754</v>
      </c>
      <c r="G45" s="418">
        <f>+'GVA-productivity2'!N55</f>
        <v>1.5308733888604531</v>
      </c>
      <c r="H45" s="4"/>
      <c r="I45" s="4"/>
      <c r="J45" s="4"/>
      <c r="K45" s="6"/>
      <c r="L45" s="4"/>
      <c r="M45" s="4"/>
      <c r="N45" s="4"/>
      <c r="O45" s="4"/>
      <c r="P45" s="4"/>
    </row>
    <row r="46" spans="1:16" x14ac:dyDescent="0.25">
      <c r="A46" s="416" t="s">
        <v>164</v>
      </c>
      <c r="B46" s="417">
        <f t="shared" si="2"/>
        <v>0.83029081851995201</v>
      </c>
      <c r="C46" s="418">
        <f>+'GVA-productivity2'!N69</f>
        <v>3.2269538839233767</v>
      </c>
      <c r="D46" s="419">
        <f>+'GVA-productivity2'!G56</f>
        <v>1482</v>
      </c>
      <c r="E46" s="419">
        <f>+'GVA-productivity2'!H56</f>
        <v>1876</v>
      </c>
      <c r="F46" s="418">
        <f>+'GVA-productivity2'!M56</f>
        <v>7.8989446754077388</v>
      </c>
      <c r="G46" s="418">
        <f>+'GVA-productivity2'!N56</f>
        <v>8.7292354939276908</v>
      </c>
      <c r="H46" s="4"/>
      <c r="I46" s="4"/>
      <c r="J46" s="4"/>
      <c r="K46" s="6"/>
      <c r="L46" s="4"/>
      <c r="M46" s="4"/>
      <c r="N46" s="4"/>
      <c r="O46" s="4"/>
      <c r="P46" s="4"/>
    </row>
    <row r="47" spans="1:16" x14ac:dyDescent="0.25">
      <c r="A47" s="89" t="s">
        <v>188</v>
      </c>
      <c r="B47" s="421">
        <f t="shared" si="2"/>
        <v>0</v>
      </c>
      <c r="C47" s="422">
        <f>+'GVA-productivity2'!N71</f>
        <v>1</v>
      </c>
      <c r="D47" s="423">
        <f>+'GVA-productivity2'!G58</f>
        <v>18762</v>
      </c>
      <c r="E47" s="423">
        <f>+'GVA-productivity2'!H58</f>
        <v>21491</v>
      </c>
      <c r="F47" s="422">
        <f>+'GVA-productivity2'!M58</f>
        <v>100</v>
      </c>
      <c r="G47" s="422">
        <f>+'GVA-productivity2'!N58</f>
        <v>99.999999999999986</v>
      </c>
      <c r="H47" s="4"/>
      <c r="I47" s="4"/>
      <c r="J47" s="4"/>
      <c r="K47" s="6"/>
      <c r="L47" s="4"/>
      <c r="M47" s="4"/>
      <c r="N47" s="4"/>
      <c r="O47" s="4"/>
      <c r="P47" s="4"/>
    </row>
    <row r="48" spans="1:16" x14ac:dyDescent="0.25">
      <c r="A48" s="60" t="s">
        <v>49</v>
      </c>
      <c r="B48" s="424"/>
      <c r="C48" s="424"/>
      <c r="D48" s="425">
        <f>SUM(D40:D46)</f>
        <v>18762</v>
      </c>
      <c r="E48" s="425">
        <f>SUM(E40:E46)</f>
        <v>21491</v>
      </c>
      <c r="F48" s="426">
        <f>SUM(F40:F46)</f>
        <v>100</v>
      </c>
      <c r="G48" s="426">
        <f>SUM(G40:G46)</f>
        <v>99.999999999999986</v>
      </c>
      <c r="H48" s="4"/>
      <c r="I48" s="4"/>
      <c r="J48" s="4"/>
      <c r="K48" s="6"/>
      <c r="L48" s="4"/>
      <c r="M48" s="4"/>
      <c r="N48" s="4"/>
      <c r="O48" s="4"/>
      <c r="P48" s="4"/>
    </row>
    <row r="55" spans="1:7" ht="40.799999999999997" x14ac:dyDescent="0.25">
      <c r="A55" s="414" t="s">
        <v>180</v>
      </c>
      <c r="B55" s="430" t="s">
        <v>42</v>
      </c>
      <c r="C55" s="429" t="s">
        <v>10</v>
      </c>
      <c r="D55" s="272" t="s">
        <v>184</v>
      </c>
      <c r="E55" s="273"/>
      <c r="F55" s="272" t="s">
        <v>185</v>
      </c>
      <c r="G55" s="273"/>
    </row>
    <row r="56" spans="1:7" ht="12" customHeight="1" x14ac:dyDescent="0.25">
      <c r="A56" s="415"/>
      <c r="B56" s="95" t="s">
        <v>180</v>
      </c>
      <c r="C56" s="96">
        <v>2013</v>
      </c>
      <c r="D56" s="97">
        <v>2010</v>
      </c>
      <c r="E56" s="97">
        <v>2013</v>
      </c>
      <c r="F56" s="97">
        <v>2010</v>
      </c>
      <c r="G56" s="97">
        <v>2013</v>
      </c>
    </row>
    <row r="57" spans="1:7" x14ac:dyDescent="0.25">
      <c r="A57" s="416" t="s">
        <v>14</v>
      </c>
      <c r="B57" s="417">
        <f t="shared" ref="B57:B64" si="3">+G57-F57</f>
        <v>-1.7018997962398998</v>
      </c>
      <c r="C57" s="418">
        <f>+'GVA-productivity2'!O63</f>
        <v>0.35536354298737183</v>
      </c>
      <c r="D57" s="419">
        <f>+'GVA-productivity2'!H50</f>
        <v>15688</v>
      </c>
      <c r="E57" s="419">
        <f>+'GVA-productivity2'!I50</f>
        <v>16761</v>
      </c>
      <c r="F57" s="418">
        <f>+'GVA-productivity2'!N50</f>
        <v>72.997999162440081</v>
      </c>
      <c r="G57" s="418">
        <f>+'GVA-productivity2'!O50</f>
        <v>71.296099366200181</v>
      </c>
    </row>
    <row r="58" spans="1:7" x14ac:dyDescent="0.25">
      <c r="A58" s="416" t="s">
        <v>187</v>
      </c>
      <c r="B58" s="417">
        <f t="shared" si="3"/>
        <v>1.3457977899452467E-2</v>
      </c>
      <c r="C58" s="418">
        <f>+'GVA-productivity2'!O64</f>
        <v>6.3752549781679386</v>
      </c>
      <c r="D58" s="419">
        <f>+'GVA-productivity2'!H51</f>
        <v>158</v>
      </c>
      <c r="E58" s="419">
        <f>+'GVA-productivity2'!I51</f>
        <v>176</v>
      </c>
      <c r="F58" s="418">
        <f>+'GVA-productivity2'!N51</f>
        <v>0.73519147550137276</v>
      </c>
      <c r="G58" s="418">
        <f>+'GVA-productivity2'!O51</f>
        <v>0.74864945340082523</v>
      </c>
    </row>
    <row r="59" spans="1:7" x14ac:dyDescent="0.25">
      <c r="A59" s="416" t="s">
        <v>20</v>
      </c>
      <c r="B59" s="417">
        <f t="shared" si="3"/>
        <v>9.4211387305480176E-2</v>
      </c>
      <c r="C59" s="418">
        <f>+'GVA-productivity2'!O65</f>
        <v>2.4846590100494717</v>
      </c>
      <c r="D59" s="419">
        <f>+'GVA-productivity2'!H52</f>
        <v>680</v>
      </c>
      <c r="E59" s="419">
        <f>+'GVA-productivity2'!I52</f>
        <v>766</v>
      </c>
      <c r="F59" s="418">
        <f>+'GVA-productivity2'!N52</f>
        <v>3.164115211018566</v>
      </c>
      <c r="G59" s="418">
        <f>+'GVA-productivity2'!O52</f>
        <v>3.2583265983240461</v>
      </c>
    </row>
    <row r="60" spans="1:7" x14ac:dyDescent="0.25">
      <c r="A60" s="416" t="s">
        <v>22</v>
      </c>
      <c r="B60" s="417">
        <f t="shared" si="3"/>
        <v>0.10430160490315332</v>
      </c>
      <c r="C60" s="418">
        <f>+'GVA-productivity2'!O66</f>
        <v>7.4891440227304766</v>
      </c>
      <c r="D60" s="419">
        <f>+'GVA-productivity2'!H53</f>
        <v>282</v>
      </c>
      <c r="E60" s="419">
        <f>+'GVA-productivity2'!I53</f>
        <v>333</v>
      </c>
      <c r="F60" s="418">
        <f>+'GVA-productivity2'!N53</f>
        <v>1.3121771904518171</v>
      </c>
      <c r="G60" s="418">
        <f>+'GVA-productivity2'!O53</f>
        <v>1.4164787953549705</v>
      </c>
    </row>
    <row r="61" spans="1:7" x14ac:dyDescent="0.25">
      <c r="A61" s="416" t="s">
        <v>162</v>
      </c>
      <c r="B61" s="417">
        <f t="shared" si="3"/>
        <v>0.69044351095323364</v>
      </c>
      <c r="C61" s="418">
        <f>+'GVA-productivity2'!O67</f>
        <v>0.99700640259863005</v>
      </c>
      <c r="D61" s="419">
        <f>+'GVA-productivity2'!H54</f>
        <v>2478</v>
      </c>
      <c r="E61" s="419">
        <f>+'GVA-productivity2'!I54</f>
        <v>2873</v>
      </c>
      <c r="F61" s="418">
        <f>+'GVA-productivity2'!N54</f>
        <v>11.53040807780001</v>
      </c>
      <c r="G61" s="418">
        <f>+'GVA-productivity2'!O54</f>
        <v>12.220851588753243</v>
      </c>
    </row>
    <row r="62" spans="1:7" x14ac:dyDescent="0.25">
      <c r="A62" s="420" t="s">
        <v>163</v>
      </c>
      <c r="B62" s="417">
        <f t="shared" si="3"/>
        <v>0.13231943091069831</v>
      </c>
      <c r="C62" s="418">
        <f>+'GVA-productivity2'!O68</f>
        <v>6.2894886338449272</v>
      </c>
      <c r="D62" s="419">
        <f>+'GVA-productivity2'!H55</f>
        <v>329</v>
      </c>
      <c r="E62" s="419">
        <f>+'GVA-productivity2'!I55</f>
        <v>391</v>
      </c>
      <c r="F62" s="418">
        <f>+'GVA-productivity2'!N55</f>
        <v>1.5308733888604531</v>
      </c>
      <c r="G62" s="418">
        <f>+'GVA-productivity2'!O55</f>
        <v>1.6631928197711514</v>
      </c>
    </row>
    <row r="63" spans="1:7" x14ac:dyDescent="0.25">
      <c r="A63" s="416" t="s">
        <v>164</v>
      </c>
      <c r="B63" s="417">
        <f t="shared" si="3"/>
        <v>0.66716588426789336</v>
      </c>
      <c r="C63" s="418">
        <f>+'GVA-productivity2'!O69</f>
        <v>3.0375661240673266</v>
      </c>
      <c r="D63" s="419">
        <f>+'GVA-productivity2'!H56</f>
        <v>1876</v>
      </c>
      <c r="E63" s="419">
        <f>+'GVA-productivity2'!I56</f>
        <v>2209</v>
      </c>
      <c r="F63" s="418">
        <f>+'GVA-productivity2'!N56</f>
        <v>8.7292354939276908</v>
      </c>
      <c r="G63" s="418">
        <f>+'GVA-productivity2'!O56</f>
        <v>9.3964013781955842</v>
      </c>
    </row>
    <row r="64" spans="1:7" x14ac:dyDescent="0.25">
      <c r="A64" s="89" t="s">
        <v>188</v>
      </c>
      <c r="B64" s="421">
        <f t="shared" si="3"/>
        <v>0</v>
      </c>
      <c r="C64" s="422">
        <f>+'GVA-productivity2'!O71</f>
        <v>1</v>
      </c>
      <c r="D64" s="423">
        <f>+'GVA-productivity2'!H58</f>
        <v>21491</v>
      </c>
      <c r="E64" s="423">
        <f>+'GVA-productivity2'!I58</f>
        <v>23509</v>
      </c>
      <c r="F64" s="422">
        <f>+'GVA-productivity2'!N58</f>
        <v>99.999999999999986</v>
      </c>
      <c r="G64" s="422">
        <f>+'GVA-productivity2'!O58</f>
        <v>100.00000000000003</v>
      </c>
    </row>
    <row r="65" spans="1:7" x14ac:dyDescent="0.25">
      <c r="A65" s="60" t="s">
        <v>49</v>
      </c>
      <c r="B65" s="424"/>
      <c r="C65" s="424"/>
      <c r="D65" s="425">
        <f>SUM(D57:D63)</f>
        <v>21491</v>
      </c>
      <c r="E65" s="425">
        <f>SUM(E57:E63)</f>
        <v>23509</v>
      </c>
      <c r="F65" s="426">
        <f>SUM(F57:F63)</f>
        <v>99.999999999999986</v>
      </c>
      <c r="G65" s="426">
        <f>SUM(G57:G63)</f>
        <v>100.00000000000003</v>
      </c>
    </row>
  </sheetData>
  <mergeCells count="12">
    <mergeCell ref="A38:A39"/>
    <mergeCell ref="D38:E38"/>
    <mergeCell ref="F38:G38"/>
    <mergeCell ref="A55:A56"/>
    <mergeCell ref="D55:E55"/>
    <mergeCell ref="F55:G55"/>
    <mergeCell ref="A4:A5"/>
    <mergeCell ref="D4:E4"/>
    <mergeCell ref="F4:G4"/>
    <mergeCell ref="A21:A22"/>
    <mergeCell ref="D21:E21"/>
    <mergeCell ref="F21:G2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49"/>
  <sheetViews>
    <sheetView showGridLines="0" workbookViewId="0">
      <selection activeCell="A2" sqref="A2"/>
    </sheetView>
  </sheetViews>
  <sheetFormatPr defaultRowHeight="12" x14ac:dyDescent="0.25"/>
  <cols>
    <col min="1" max="1" width="28.140625" customWidth="1"/>
    <col min="2" max="6" width="12.85546875" customWidth="1"/>
    <col min="7" max="7" width="3.42578125" customWidth="1"/>
  </cols>
  <sheetData>
    <row r="1" spans="1:6" ht="14.4" x14ac:dyDescent="0.3">
      <c r="A1" s="116" t="s">
        <v>50</v>
      </c>
      <c r="B1" s="99"/>
      <c r="C1" s="100"/>
      <c r="D1" s="100"/>
      <c r="E1" s="100"/>
      <c r="F1" s="100"/>
    </row>
    <row r="2" spans="1:6" ht="11.25" customHeight="1" x14ac:dyDescent="0.25">
      <c r="A2" s="456" t="s">
        <v>197</v>
      </c>
      <c r="B2" s="99"/>
      <c r="C2" s="100"/>
      <c r="D2" s="100"/>
      <c r="E2" s="100"/>
      <c r="F2" s="100"/>
    </row>
    <row r="3" spans="1:6" ht="11.25" customHeight="1" x14ac:dyDescent="0.25">
      <c r="A3" s="412"/>
      <c r="B3" s="99"/>
      <c r="C3" s="100"/>
      <c r="D3" s="100"/>
      <c r="E3" s="100"/>
      <c r="F3" s="100"/>
    </row>
    <row r="4" spans="1:6" ht="24" x14ac:dyDescent="0.25">
      <c r="A4" s="113"/>
      <c r="B4" s="138" t="s">
        <v>54</v>
      </c>
      <c r="C4" s="138" t="s">
        <v>55</v>
      </c>
      <c r="D4" s="100"/>
    </row>
    <row r="5" spans="1:6" ht="11.25" customHeight="1" x14ac:dyDescent="0.25">
      <c r="A5" s="137" t="s">
        <v>179</v>
      </c>
      <c r="B5" s="431">
        <f>+F19</f>
        <v>8.1478747562835543E-3</v>
      </c>
      <c r="C5" s="431">
        <f>+B19-F19</f>
        <v>1.3958999054872554E-3</v>
      </c>
      <c r="D5" s="100"/>
    </row>
    <row r="6" spans="1:6" ht="11.25" customHeight="1" x14ac:dyDescent="0.25">
      <c r="A6" s="137" t="s">
        <v>12</v>
      </c>
      <c r="B6" s="431">
        <f>+F29</f>
        <v>1.8892633241556218E-2</v>
      </c>
      <c r="C6" s="431">
        <f>+B29-F29</f>
        <v>1.6602222045194008E-2</v>
      </c>
      <c r="D6" s="100"/>
    </row>
    <row r="7" spans="1:6" ht="11.25" customHeight="1" x14ac:dyDescent="0.25">
      <c r="A7" s="137" t="s">
        <v>13</v>
      </c>
      <c r="B7" s="431">
        <f>+F39</f>
        <v>2.3977585371266045E-2</v>
      </c>
      <c r="C7" s="431">
        <f>+B39-F39</f>
        <v>9.917548932012684E-3</v>
      </c>
      <c r="D7" s="100"/>
    </row>
    <row r="8" spans="1:6" ht="11.25" customHeight="1" x14ac:dyDescent="0.25">
      <c r="A8" s="137" t="s">
        <v>180</v>
      </c>
      <c r="B8" s="431">
        <f>+F49</f>
        <v>1.272285417679209E-2</v>
      </c>
      <c r="C8" s="431">
        <f>+B49-F49</f>
        <v>2.231185679357028E-2</v>
      </c>
      <c r="D8" s="100"/>
      <c r="E8" s="432"/>
      <c r="F8" s="432"/>
    </row>
    <row r="9" spans="1:6" s="136" customFormat="1" ht="11.25" customHeight="1" x14ac:dyDescent="0.3">
      <c r="A9" s="131"/>
      <c r="B9" s="132"/>
      <c r="C9" s="133"/>
      <c r="D9" s="133"/>
      <c r="E9" s="433"/>
      <c r="F9" s="434"/>
    </row>
    <row r="10" spans="1:6" ht="49.8" customHeight="1" x14ac:dyDescent="0.25">
      <c r="A10" s="435"/>
      <c r="B10" s="137" t="s">
        <v>51</v>
      </c>
      <c r="C10" s="137" t="s">
        <v>52</v>
      </c>
      <c r="D10" s="137" t="s">
        <v>52</v>
      </c>
      <c r="E10" s="137" t="s">
        <v>53</v>
      </c>
      <c r="F10" s="138" t="s">
        <v>54</v>
      </c>
    </row>
    <row r="11" spans="1:6" ht="12.6" customHeight="1" x14ac:dyDescent="0.25">
      <c r="A11" s="436" t="s">
        <v>179</v>
      </c>
      <c r="B11" s="139" t="s">
        <v>179</v>
      </c>
      <c r="C11" s="139" t="s">
        <v>186</v>
      </c>
      <c r="D11" s="139" t="s">
        <v>45</v>
      </c>
      <c r="E11" s="139" t="s">
        <v>189</v>
      </c>
      <c r="F11" s="103" t="s">
        <v>114</v>
      </c>
    </row>
    <row r="12" spans="1:6" x14ac:dyDescent="0.25">
      <c r="A12" s="416" t="s">
        <v>14</v>
      </c>
      <c r="B12" s="67">
        <f>+'GVA-productivity2'!K77</f>
        <v>5.7836624090497057E-3</v>
      </c>
      <c r="C12" s="67">
        <f>(+'GVA-productivity2'!K50)/100</f>
        <v>0.78665359797435253</v>
      </c>
      <c r="D12" s="67">
        <f>(+'GVA-productivity2'!L50)/100</f>
        <v>0.79373697834459245</v>
      </c>
      <c r="E12" s="437">
        <f t="shared" ref="E12:E19" si="0">+D12-C12</f>
        <v>7.0833803702399223E-3</v>
      </c>
      <c r="F12" s="438">
        <f t="shared" ref="F12:F18" si="1">+B12*C12</f>
        <v>4.5497388435479626E-3</v>
      </c>
    </row>
    <row r="13" spans="1:6" x14ac:dyDescent="0.25">
      <c r="A13" s="416" t="s">
        <v>187</v>
      </c>
      <c r="B13" s="67">
        <f>+'GVA-productivity2'!K78</f>
        <v>0.17716747851066605</v>
      </c>
      <c r="C13" s="67">
        <f>(+'GVA-productivity2'!K51)/100</f>
        <v>9.3114432737074239E-3</v>
      </c>
      <c r="D13" s="67">
        <f>(+'GVA-productivity2'!L51)/100</f>
        <v>3.0304943493907445E-3</v>
      </c>
      <c r="E13" s="437">
        <f t="shared" si="0"/>
        <v>-6.2809489243166794E-3</v>
      </c>
      <c r="F13" s="438">
        <f t="shared" si="1"/>
        <v>1.649684926097846E-3</v>
      </c>
    </row>
    <row r="14" spans="1:6" x14ac:dyDescent="0.25">
      <c r="A14" s="416" t="s">
        <v>20</v>
      </c>
      <c r="B14" s="67">
        <f>+'GVA-productivity2'!K79</f>
        <v>4.1856170563347561E-2</v>
      </c>
      <c r="C14" s="67">
        <f>(+'GVA-productivity2'!K52)/100</f>
        <v>2.0583190394511154E-2</v>
      </c>
      <c r="D14" s="67">
        <f>(+'GVA-productivity2'!L52)/100</f>
        <v>1.5152471746953722E-2</v>
      </c>
      <c r="E14" s="437">
        <f t="shared" si="0"/>
        <v>-5.4307186475574323E-3</v>
      </c>
      <c r="F14" s="438">
        <f t="shared" si="1"/>
        <v>8.6153352789051607E-4</v>
      </c>
    </row>
    <row r="15" spans="1:6" x14ac:dyDescent="0.25">
      <c r="A15" s="416" t="s">
        <v>22</v>
      </c>
      <c r="B15" s="67">
        <f>+'GVA-productivity2'!K80</f>
        <v>3.3853471841542859E-2</v>
      </c>
      <c r="C15" s="67">
        <f>(+'GVA-productivity2'!K53)/100</f>
        <v>7.5144980805358164E-3</v>
      </c>
      <c r="D15" s="67">
        <f>(+'GVA-productivity2'!L53)/100</f>
        <v>8.3969947597701874E-3</v>
      </c>
      <c r="E15" s="437">
        <f t="shared" si="0"/>
        <v>8.8249667923437098E-4</v>
      </c>
      <c r="F15" s="438">
        <f t="shared" si="1"/>
        <v>2.5439184917274712E-4</v>
      </c>
    </row>
    <row r="16" spans="1:6" x14ac:dyDescent="0.25">
      <c r="A16" s="416" t="s">
        <v>162</v>
      </c>
      <c r="B16" s="67">
        <f>+'GVA-productivity2'!K81</f>
        <v>6.934072293704574E-3</v>
      </c>
      <c r="C16" s="67">
        <f>(+'GVA-productivity2'!K54)/100</f>
        <v>9.826023033570204E-2</v>
      </c>
      <c r="D16" s="67">
        <f>(+'GVA-productivity2'!L54)/100</f>
        <v>0.1011427489109161</v>
      </c>
      <c r="E16" s="437">
        <f t="shared" si="0"/>
        <v>2.8825185752140575E-3</v>
      </c>
      <c r="F16" s="438">
        <f t="shared" si="1"/>
        <v>6.8134354074382119E-4</v>
      </c>
    </row>
    <row r="17" spans="1:6" x14ac:dyDescent="0.25">
      <c r="A17" s="420" t="s">
        <v>163</v>
      </c>
      <c r="B17" s="67">
        <f>+'GVA-productivity2'!K82</f>
        <v>5.7447372299324728E-2</v>
      </c>
      <c r="C17" s="67">
        <f>(+'GVA-productivity2'!K55)/100</f>
        <v>9.3114432737074239E-3</v>
      </c>
      <c r="D17" s="67">
        <f>(+'GVA-productivity2'!L55)/100</f>
        <v>6.8817475850748155E-3</v>
      </c>
      <c r="E17" s="437">
        <f t="shared" si="0"/>
        <v>-2.4296956886326083E-3</v>
      </c>
      <c r="F17" s="438">
        <f t="shared" si="1"/>
        <v>5.3491794838871347E-4</v>
      </c>
    </row>
    <row r="18" spans="1:6" x14ac:dyDescent="0.25">
      <c r="A18" s="416" t="s">
        <v>164</v>
      </c>
      <c r="B18" s="67">
        <f>+'GVA-productivity2'!K83</f>
        <v>-5.6129968619226256E-3</v>
      </c>
      <c r="C18" s="67">
        <f>(+'GVA-productivity2'!K56)/100</f>
        <v>6.8365596667483458E-2</v>
      </c>
      <c r="D18" s="67">
        <f>(+'GVA-productivity2'!L56)/100</f>
        <v>7.1658564303301975E-2</v>
      </c>
      <c r="E18" s="437">
        <f t="shared" si="0"/>
        <v>3.2929676358185167E-3</v>
      </c>
      <c r="F18" s="438">
        <f t="shared" si="1"/>
        <v>-3.8373587955805254E-4</v>
      </c>
    </row>
    <row r="19" spans="1:6" s="441" customFormat="1" x14ac:dyDescent="0.25">
      <c r="A19" s="439" t="s">
        <v>190</v>
      </c>
      <c r="B19" s="127">
        <f>+'GVA-productivity2'!K85</f>
        <v>9.5437746617708097E-3</v>
      </c>
      <c r="C19" s="127">
        <f>(+'GVA-productivity2'!K58)/100</f>
        <v>1</v>
      </c>
      <c r="D19" s="127">
        <f>(+'GVA-productivity2'!L58)/100</f>
        <v>1</v>
      </c>
      <c r="E19" s="440">
        <f t="shared" si="0"/>
        <v>0</v>
      </c>
      <c r="F19" s="431">
        <f>SUM(F12:F18)</f>
        <v>8.1478747562835543E-3</v>
      </c>
    </row>
    <row r="20" spans="1:6" x14ac:dyDescent="0.25">
      <c r="A20" s="111"/>
      <c r="B20" s="112"/>
      <c r="C20" s="112"/>
      <c r="D20" s="112"/>
      <c r="E20" s="111"/>
      <c r="F20" s="111"/>
    </row>
    <row r="21" spans="1:6" ht="14.4" x14ac:dyDescent="0.25">
      <c r="A21" s="442" t="s">
        <v>12</v>
      </c>
      <c r="B21" s="139" t="s">
        <v>12</v>
      </c>
      <c r="C21" s="139">
        <v>2000</v>
      </c>
      <c r="D21" s="139">
        <v>2005</v>
      </c>
      <c r="E21" s="139" t="s">
        <v>58</v>
      </c>
      <c r="F21" s="103" t="s">
        <v>114</v>
      </c>
    </row>
    <row r="22" spans="1:6" x14ac:dyDescent="0.25">
      <c r="A22" s="416" t="s">
        <v>14</v>
      </c>
      <c r="B22" s="67">
        <f>+'GVA-productivity2'!L77</f>
        <v>2.0863561940396513E-2</v>
      </c>
      <c r="C22" s="67">
        <f>(+'GVA-productivity2'!L50)/100</f>
        <v>0.79373697834459245</v>
      </c>
      <c r="D22" s="67">
        <f>(+'GVA-productivity2'!M50)/100</f>
        <v>0.76004690331521163</v>
      </c>
      <c r="E22" s="437">
        <f>+D22-C22</f>
        <v>-3.3690075029380817E-2</v>
      </c>
      <c r="F22" s="438">
        <f>+B22*C22</f>
        <v>1.6560180612075572E-2</v>
      </c>
    </row>
    <row r="23" spans="1:6" x14ac:dyDescent="0.25">
      <c r="A23" s="416" t="s">
        <v>187</v>
      </c>
      <c r="B23" s="67">
        <f>+'GVA-productivity2'!L78</f>
        <v>-3.1101546678627967E-2</v>
      </c>
      <c r="C23" s="67">
        <f>(+'GVA-productivity2'!L51)/100</f>
        <v>3.0304943493907445E-3</v>
      </c>
      <c r="D23" s="67">
        <f>(+'GVA-productivity2'!M51)/100</f>
        <v>5.3299221831361269E-3</v>
      </c>
      <c r="E23" s="437">
        <f t="shared" ref="E23:E29" si="2">+D23-C23</f>
        <v>2.2994278337453824E-3</v>
      </c>
      <c r="F23" s="438">
        <f t="shared" ref="F23:F28" si="3">+B23*C23</f>
        <v>-9.4253061466894529E-5</v>
      </c>
    </row>
    <row r="24" spans="1:6" x14ac:dyDescent="0.25">
      <c r="A24" s="416" t="s">
        <v>20</v>
      </c>
      <c r="B24" s="67">
        <f>+'GVA-productivity2'!L79</f>
        <v>-5.7604044520233044E-2</v>
      </c>
      <c r="C24" s="67">
        <f>(+'GVA-productivity2'!L52)/100</f>
        <v>1.5152471746953722E-2</v>
      </c>
      <c r="D24" s="67">
        <f>(+'GVA-productivity2'!M52)/100</f>
        <v>2.5263831148065238E-2</v>
      </c>
      <c r="E24" s="437">
        <f t="shared" si="2"/>
        <v>1.0111359401111516E-2</v>
      </c>
      <c r="F24" s="438">
        <f t="shared" si="3"/>
        <v>-8.7284365710309556E-4</v>
      </c>
    </row>
    <row r="25" spans="1:6" x14ac:dyDescent="0.25">
      <c r="A25" s="416" t="s">
        <v>22</v>
      </c>
      <c r="B25" s="67">
        <f>+'GVA-productivity2'!L80</f>
        <v>1.1974328033141912E-2</v>
      </c>
      <c r="C25" s="67">
        <f>(+'GVA-productivity2'!L53)/100</f>
        <v>8.3969947597701874E-3</v>
      </c>
      <c r="D25" s="67">
        <f>(+'GVA-productivity2'!M53)/100</f>
        <v>1.1459332693742672E-2</v>
      </c>
      <c r="E25" s="437">
        <f t="shared" si="2"/>
        <v>3.0623379339724845E-3</v>
      </c>
      <c r="F25" s="438">
        <f t="shared" si="3"/>
        <v>1.0054836974606189E-4</v>
      </c>
    </row>
    <row r="26" spans="1:6" x14ac:dyDescent="0.25">
      <c r="A26" s="416" t="s">
        <v>162</v>
      </c>
      <c r="B26" s="67">
        <f>+'GVA-productivity2'!L81</f>
        <v>2.1438757628734706E-2</v>
      </c>
      <c r="C26" s="67">
        <f>(+'GVA-productivity2'!L54)/100</f>
        <v>0.1011427489109161</v>
      </c>
      <c r="D26" s="67">
        <f>(+'GVA-productivity2'!M54)/100</f>
        <v>0.10729133354653023</v>
      </c>
      <c r="E26" s="437">
        <f t="shared" si="2"/>
        <v>6.1485846356141294E-3</v>
      </c>
      <c r="F26" s="438">
        <f t="shared" si="3"/>
        <v>2.1683748798051014E-3</v>
      </c>
    </row>
    <row r="27" spans="1:6" x14ac:dyDescent="0.25">
      <c r="A27" s="420" t="s">
        <v>163</v>
      </c>
      <c r="B27" s="67">
        <f>+'GVA-productivity2'!L82</f>
        <v>-6.0125375101965139E-2</v>
      </c>
      <c r="C27" s="67">
        <f>(+'GVA-productivity2'!L55)/100</f>
        <v>6.8817475850748155E-3</v>
      </c>
      <c r="D27" s="67">
        <f>(+'GVA-productivity2'!M55)/100</f>
        <v>1.1619230359236754E-2</v>
      </c>
      <c r="E27" s="437">
        <f t="shared" si="2"/>
        <v>4.7374827741619389E-3</v>
      </c>
      <c r="F27" s="438">
        <f t="shared" si="3"/>
        <v>-4.1376765490966605E-4</v>
      </c>
    </row>
    <row r="28" spans="1:6" x14ac:dyDescent="0.25">
      <c r="A28" s="416" t="s">
        <v>164</v>
      </c>
      <c r="B28" s="67">
        <f>+'GVA-productivity2'!L83</f>
        <v>2.0156610273345699E-2</v>
      </c>
      <c r="C28" s="67">
        <f>(+'GVA-productivity2'!L56)/100</f>
        <v>7.1658564303301975E-2</v>
      </c>
      <c r="D28" s="67">
        <f>(+'GVA-productivity2'!M56)/100</f>
        <v>7.8989446754077389E-2</v>
      </c>
      <c r="E28" s="437">
        <f t="shared" si="2"/>
        <v>7.3308824507754139E-3</v>
      </c>
      <c r="F28" s="438">
        <f t="shared" si="3"/>
        <v>1.44439375340914E-3</v>
      </c>
    </row>
    <row r="29" spans="1:6" s="441" customFormat="1" x14ac:dyDescent="0.25">
      <c r="A29" s="439" t="s">
        <v>190</v>
      </c>
      <c r="B29" s="127">
        <f>+'GVA-productivity2'!L85</f>
        <v>3.5494855286750226E-2</v>
      </c>
      <c r="C29" s="127">
        <f>(+'GVA-productivity2'!L58)/100</f>
        <v>1</v>
      </c>
      <c r="D29" s="127">
        <f>(+'GVA-productivity2'!M58)/100</f>
        <v>1</v>
      </c>
      <c r="E29" s="443">
        <f t="shared" si="2"/>
        <v>0</v>
      </c>
      <c r="F29" s="72">
        <f>SUM(F22:F28)</f>
        <v>1.8892633241556218E-2</v>
      </c>
    </row>
    <row r="30" spans="1:6" x14ac:dyDescent="0.25">
      <c r="A30" s="111"/>
      <c r="B30" s="112"/>
      <c r="C30" s="112"/>
      <c r="D30" s="112"/>
      <c r="E30" s="100"/>
      <c r="F30" s="100"/>
    </row>
    <row r="31" spans="1:6" ht="14.4" x14ac:dyDescent="0.25">
      <c r="A31" s="442" t="s">
        <v>13</v>
      </c>
      <c r="B31" s="139" t="s">
        <v>13</v>
      </c>
      <c r="C31" s="139">
        <v>2005</v>
      </c>
      <c r="D31" s="139">
        <v>2010</v>
      </c>
      <c r="E31" s="139" t="s">
        <v>59</v>
      </c>
      <c r="F31" s="103" t="s">
        <v>114</v>
      </c>
    </row>
    <row r="32" spans="1:6" x14ac:dyDescent="0.25">
      <c r="A32" s="416" t="s">
        <v>14</v>
      </c>
      <c r="B32" s="67">
        <f>+'GVA-productivity2'!M77</f>
        <v>2.6821316105603454E-2</v>
      </c>
      <c r="C32" s="67">
        <f>(+'GVA-productivity2'!M50)/100</f>
        <v>0.76004690331521163</v>
      </c>
      <c r="D32" s="67">
        <f>(+'GVA-productivity2'!N50)/100</f>
        <v>0.72997999162440086</v>
      </c>
      <c r="E32" s="437">
        <f>+D32-C32</f>
        <v>-3.0066911690810771E-2</v>
      </c>
      <c r="F32" s="438">
        <f>+B32*C32</f>
        <v>2.0385458248902318E-2</v>
      </c>
    </row>
    <row r="33" spans="1:6" x14ac:dyDescent="0.25">
      <c r="A33" s="416" t="s">
        <v>187</v>
      </c>
      <c r="B33" s="67">
        <f>+'GVA-productivity2'!M78</f>
        <v>-2.4152621285048914E-2</v>
      </c>
      <c r="C33" s="67">
        <f>(+'GVA-productivity2'!M51)/100</f>
        <v>5.3299221831361269E-3</v>
      </c>
      <c r="D33" s="67">
        <f>(+'GVA-productivity2'!N51)/100</f>
        <v>7.3519147550137279E-3</v>
      </c>
      <c r="E33" s="437">
        <f t="shared" ref="E33:E39" si="4">+D33-C33</f>
        <v>2.0219925718776011E-3</v>
      </c>
      <c r="F33" s="438">
        <f t="shared" ref="F33:F38" si="5">+B33*C33</f>
        <v>-1.28731591968068E-4</v>
      </c>
    </row>
    <row r="34" spans="1:6" x14ac:dyDescent="0.25">
      <c r="A34" s="416" t="s">
        <v>20</v>
      </c>
      <c r="B34" s="67">
        <f>+'GVA-productivity2'!M79</f>
        <v>7.8957369283318979E-3</v>
      </c>
      <c r="C34" s="67">
        <f>(+'GVA-productivity2'!M52)/100</f>
        <v>2.5263831148065238E-2</v>
      </c>
      <c r="D34" s="67">
        <f>(+'GVA-productivity2'!N52)/100</f>
        <v>3.1641152110185658E-2</v>
      </c>
      <c r="E34" s="437">
        <f t="shared" si="4"/>
        <v>6.3773209621204204E-3</v>
      </c>
      <c r="F34" s="438">
        <f t="shared" si="5"/>
        <v>1.9947656454692033E-4</v>
      </c>
    </row>
    <row r="35" spans="1:6" x14ac:dyDescent="0.25">
      <c r="A35" s="416" t="s">
        <v>22</v>
      </c>
      <c r="B35" s="67">
        <f>+'GVA-productivity2'!M80</f>
        <v>1.3113832455762697E-2</v>
      </c>
      <c r="C35" s="67">
        <f>(+'GVA-productivity2'!M53)/100</f>
        <v>1.1459332693742672E-2</v>
      </c>
      <c r="D35" s="67">
        <f>(+'GVA-productivity2'!N53)/100</f>
        <v>1.3121771904518171E-2</v>
      </c>
      <c r="E35" s="437">
        <f t="shared" si="4"/>
        <v>1.6624392107754994E-3</v>
      </c>
      <c r="F35" s="438">
        <f t="shared" si="5"/>
        <v>1.5027576900058522E-4</v>
      </c>
    </row>
    <row r="36" spans="1:6" x14ac:dyDescent="0.25">
      <c r="A36" s="416" t="s">
        <v>162</v>
      </c>
      <c r="B36" s="67">
        <f>+'GVA-productivity2'!M81</f>
        <v>2.5956748091049864E-2</v>
      </c>
      <c r="C36" s="67">
        <f>(+'GVA-productivity2'!M54)/100</f>
        <v>0.10729133354653023</v>
      </c>
      <c r="D36" s="67">
        <f>(+'GVA-productivity2'!N54)/100</f>
        <v>0.1153040807780001</v>
      </c>
      <c r="E36" s="437">
        <f t="shared" si="4"/>
        <v>8.0127472314698717E-3</v>
      </c>
      <c r="F36" s="438">
        <f t="shared" si="5"/>
        <v>2.7849341172200928E-3</v>
      </c>
    </row>
    <row r="37" spans="1:6" x14ac:dyDescent="0.25">
      <c r="A37" s="420" t="s">
        <v>163</v>
      </c>
      <c r="B37" s="67">
        <f>+'GVA-productivity2'!M82</f>
        <v>1.8103352686149599E-2</v>
      </c>
      <c r="C37" s="67">
        <f>(+'GVA-productivity2'!M55)/100</f>
        <v>1.1619230359236754E-2</v>
      </c>
      <c r="D37" s="67">
        <f>(+'GVA-productivity2'!N55)/100</f>
        <v>1.5308733888604532E-2</v>
      </c>
      <c r="E37" s="437">
        <f t="shared" si="4"/>
        <v>3.6895035293677773E-3</v>
      </c>
      <c r="F37" s="438">
        <f t="shared" si="5"/>
        <v>2.1034702513487966E-4</v>
      </c>
    </row>
    <row r="38" spans="1:6" x14ac:dyDescent="0.25">
      <c r="A38" s="416" t="s">
        <v>164</v>
      </c>
      <c r="B38" s="67">
        <f>+'GVA-productivity2'!M83</f>
        <v>4.7579170873217613E-3</v>
      </c>
      <c r="C38" s="67">
        <f>(+'GVA-productivity2'!M56)/100</f>
        <v>7.8989446754077389E-2</v>
      </c>
      <c r="D38" s="67">
        <f>(+'GVA-productivity2'!N56)/100</f>
        <v>8.7292354939276909E-2</v>
      </c>
      <c r="E38" s="437">
        <f t="shared" si="4"/>
        <v>8.3029081851995201E-3</v>
      </c>
      <c r="F38" s="438">
        <f t="shared" si="5"/>
        <v>3.7582523842931724E-4</v>
      </c>
    </row>
    <row r="39" spans="1:6" s="441" customFormat="1" x14ac:dyDescent="0.25">
      <c r="A39" s="439" t="s">
        <v>190</v>
      </c>
      <c r="B39" s="127">
        <f>+'GVA-productivity2'!M85</f>
        <v>3.3895134303278729E-2</v>
      </c>
      <c r="C39" s="127">
        <f>(+'GVA-productivity2'!M58)/100</f>
        <v>1</v>
      </c>
      <c r="D39" s="127">
        <f>(+'GVA-productivity2'!N58)/100</f>
        <v>0.99999999999999989</v>
      </c>
      <c r="E39" s="440">
        <f t="shared" si="4"/>
        <v>0</v>
      </c>
      <c r="F39" s="431">
        <f>SUM(F32:F38)</f>
        <v>2.3977585371266045E-2</v>
      </c>
    </row>
    <row r="40" spans="1:6" x14ac:dyDescent="0.25">
      <c r="A40" s="111"/>
      <c r="B40" s="112"/>
      <c r="C40" s="112"/>
      <c r="D40" s="112"/>
      <c r="E40" s="113"/>
      <c r="F40" s="114"/>
    </row>
    <row r="41" spans="1:6" ht="14.4" x14ac:dyDescent="0.25">
      <c r="A41" s="442" t="s">
        <v>180</v>
      </c>
      <c r="B41" s="139" t="s">
        <v>180</v>
      </c>
      <c r="C41" s="139">
        <v>2010</v>
      </c>
      <c r="D41" s="139">
        <v>2013</v>
      </c>
      <c r="E41" s="139" t="s">
        <v>191</v>
      </c>
      <c r="F41" s="103" t="s">
        <v>114</v>
      </c>
    </row>
    <row r="42" spans="1:6" x14ac:dyDescent="0.25">
      <c r="A42" s="416" t="s">
        <v>14</v>
      </c>
      <c r="B42" s="67">
        <f>+'GVA-productivity2'!N77</f>
        <v>1.0460412045515177E-2</v>
      </c>
      <c r="C42" s="67">
        <f>(+'GVA-productivity2'!N50)/100</f>
        <v>0.72997999162440086</v>
      </c>
      <c r="D42" s="67">
        <f>(+'GVA-productivity2'!O50)/100</f>
        <v>0.71296099366200183</v>
      </c>
      <c r="E42" s="437">
        <f>+D42-C42</f>
        <v>-1.701899796239903E-2</v>
      </c>
      <c r="F42" s="438">
        <f>+B42*C42</f>
        <v>7.6358914973729507E-3</v>
      </c>
    </row>
    <row r="43" spans="1:6" x14ac:dyDescent="0.25">
      <c r="A43" s="416" t="s">
        <v>187</v>
      </c>
      <c r="B43" s="67">
        <f>+'GVA-productivity2'!N78</f>
        <v>9.4017742541026017E-3</v>
      </c>
      <c r="C43" s="67">
        <f>(+'GVA-productivity2'!N51)/100</f>
        <v>7.3519147550137279E-3</v>
      </c>
      <c r="D43" s="67">
        <f>(+'GVA-productivity2'!O51)/100</f>
        <v>7.4864945340082523E-3</v>
      </c>
      <c r="E43" s="437">
        <f t="shared" ref="E43:E49" si="6">+D43-C43</f>
        <v>1.3457977899452439E-4</v>
      </c>
      <c r="F43" s="438">
        <f t="shared" ref="F43:F48" si="7">+B43*C43</f>
        <v>6.9121042862045108E-5</v>
      </c>
    </row>
    <row r="44" spans="1:6" x14ac:dyDescent="0.25">
      <c r="A44" s="416" t="s">
        <v>20</v>
      </c>
      <c r="B44" s="67">
        <f>+'GVA-productivity2'!N79</f>
        <v>1.7107421281097768E-2</v>
      </c>
      <c r="C44" s="67">
        <f>(+'GVA-productivity2'!N52)/100</f>
        <v>3.1641152110185658E-2</v>
      </c>
      <c r="D44" s="67">
        <f>(+'GVA-productivity2'!O52)/100</f>
        <v>3.2583265983240461E-2</v>
      </c>
      <c r="E44" s="437">
        <f t="shared" si="6"/>
        <v>9.4211387305480343E-4</v>
      </c>
      <c r="F44" s="438">
        <f t="shared" si="7"/>
        <v>5.4129851896824171E-4</v>
      </c>
    </row>
    <row r="45" spans="1:6" x14ac:dyDescent="0.25">
      <c r="A45" s="416" t="s">
        <v>22</v>
      </c>
      <c r="B45" s="67">
        <f>+'GVA-productivity2'!N80</f>
        <v>8.4020466842015473E-2</v>
      </c>
      <c r="C45" s="67">
        <f>(+'GVA-productivity2'!N53)/100</f>
        <v>1.3121771904518171E-2</v>
      </c>
      <c r="D45" s="67">
        <f>(+'GVA-productivity2'!O53)/100</f>
        <v>1.4164787953549704E-2</v>
      </c>
      <c r="E45" s="437">
        <f t="shared" si="6"/>
        <v>1.0430160490315331E-3</v>
      </c>
      <c r="F45" s="438">
        <f t="shared" si="7"/>
        <v>1.1024974012120593E-3</v>
      </c>
    </row>
    <row r="46" spans="1:6" x14ac:dyDescent="0.25">
      <c r="A46" s="416" t="s">
        <v>162</v>
      </c>
      <c r="B46" s="67">
        <f>+'GVA-productivity2'!N81</f>
        <v>1.4822700041427606E-2</v>
      </c>
      <c r="C46" s="67">
        <f>(+'GVA-productivity2'!N54)/100</f>
        <v>0.1153040807780001</v>
      </c>
      <c r="D46" s="67">
        <f>(+'GVA-productivity2'!O54)/100</f>
        <v>0.12220851588753243</v>
      </c>
      <c r="E46" s="437">
        <f t="shared" si="6"/>
        <v>6.9044351095323281E-3</v>
      </c>
      <c r="F46" s="438">
        <f t="shared" si="7"/>
        <v>1.7091178029248341E-3</v>
      </c>
    </row>
    <row r="47" spans="1:6" x14ac:dyDescent="0.25">
      <c r="A47" s="420" t="s">
        <v>163</v>
      </c>
      <c r="B47" s="67">
        <f>+'GVA-productivity2'!N82</f>
        <v>2.677926508633055E-2</v>
      </c>
      <c r="C47" s="67">
        <f>(+'GVA-productivity2'!N55)/100</f>
        <v>1.5308733888604532E-2</v>
      </c>
      <c r="D47" s="67">
        <f>(+'GVA-productivity2'!O55)/100</f>
        <v>1.6631928197711515E-2</v>
      </c>
      <c r="E47" s="437">
        <f t="shared" si="6"/>
        <v>1.3231943091069828E-3</v>
      </c>
      <c r="F47" s="438">
        <f t="shared" si="7"/>
        <v>4.0995664293903264E-4</v>
      </c>
    </row>
    <row r="48" spans="1:6" x14ac:dyDescent="0.25">
      <c r="A48" s="416" t="s">
        <v>164</v>
      </c>
      <c r="B48" s="67">
        <f>+'GVA-productivity2'!N83</f>
        <v>1.4376645828674484E-2</v>
      </c>
      <c r="C48" s="67">
        <f>(+'GVA-productivity2'!N56)/100</f>
        <v>8.7292354939276909E-2</v>
      </c>
      <c r="D48" s="67">
        <f>(+'GVA-productivity2'!O56)/100</f>
        <v>9.3964013781955846E-2</v>
      </c>
      <c r="E48" s="437">
        <f t="shared" si="6"/>
        <v>6.6716588426789375E-3</v>
      </c>
      <c r="F48" s="438">
        <f t="shared" si="7"/>
        <v>1.2549712705129277E-3</v>
      </c>
    </row>
    <row r="49" spans="1:6" s="441" customFormat="1" x14ac:dyDescent="0.25">
      <c r="A49" s="439" t="s">
        <v>190</v>
      </c>
      <c r="B49" s="127">
        <f>+'GVA-productivity2'!N85</f>
        <v>3.503471097036237E-2</v>
      </c>
      <c r="C49" s="127">
        <f>(+'GVA-productivity2'!N58)/100</f>
        <v>0.99999999999999989</v>
      </c>
      <c r="D49" s="127">
        <f>(+'GVA-productivity2'!O58)/100</f>
        <v>1.0000000000000002</v>
      </c>
      <c r="E49" s="440">
        <f t="shared" si="6"/>
        <v>0</v>
      </c>
      <c r="F49" s="431">
        <f>SUM(F42:F48)</f>
        <v>1.272285417679209E-2</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EFDF39-966F-499D-8D3E-DC265C8F1369}"/>
</file>

<file path=customXml/itemProps2.xml><?xml version="1.0" encoding="utf-8"?>
<ds:datastoreItem xmlns:ds="http://schemas.openxmlformats.org/officeDocument/2006/customXml" ds:itemID="{B8D6852E-592A-465B-9E8B-9F10129FB11E}"/>
</file>

<file path=customXml/itemProps3.xml><?xml version="1.0" encoding="utf-8"?>
<ds:datastoreItem xmlns:ds="http://schemas.openxmlformats.org/officeDocument/2006/customXml" ds:itemID="{71AD1E95-6248-48BA-8A04-A831F0E2C9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VERSION</vt:lpstr>
      <vt:lpstr>GVA-productivity1</vt:lpstr>
      <vt:lpstr>Rel. prod. cf employment1</vt:lpstr>
      <vt:lpstr>Decomp. of prod change1</vt:lpstr>
      <vt:lpstr>Productivity gaps1</vt:lpstr>
      <vt:lpstr>Sector emp1</vt:lpstr>
      <vt:lpstr>GVA-productivity2</vt:lpstr>
      <vt:lpstr>Rel. prod. cf employment2</vt:lpstr>
      <vt:lpstr>Decomp. of prod change2</vt:lpstr>
      <vt:lpstr>Productivity gaps2</vt:lpstr>
      <vt:lpstr>Sectoral employ by sex2</vt:lpstr>
      <vt:lpstr>Emp by sex (ILO)</vt:lpstr>
      <vt:lpstr>Agriculture (DHS)</vt:lpstr>
      <vt:lpstr>'GVA-productivity1'!Labour_productivity</vt:lpstr>
      <vt:lpstr>'GVA-productivity1'!Persons_engaged</vt:lpstr>
      <vt:lpstr>'GVA-productivity1'!VA_constant_2005</vt:lpstr>
      <vt:lpstr>'GVA-productivity1'!VA_current</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cp:lastPrinted>2015-01-07T15:48:40Z</cp:lastPrinted>
  <dcterms:created xsi:type="dcterms:W3CDTF">2014-12-17T09:29:00Z</dcterms:created>
  <dcterms:modified xsi:type="dcterms:W3CDTF">2015-08-06T12:52:22Z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