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drawings/drawing6.xml" ContentType="application/vnd.openxmlformats-officedocument.drawing+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8.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9.xml" ContentType="application/vnd.openxmlformats-officedocument.drawing+xml"/>
  <Override PartName="/xl/charts/chart2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8" yWindow="252" windowWidth="15072" windowHeight="8916" tabRatio="931"/>
  </bookViews>
  <sheets>
    <sheet name="VERSION " sheetId="10" r:id="rId1"/>
    <sheet name="GVA-productivity1" sheetId="5" r:id="rId2"/>
    <sheet name="Rel. prod. cf employment1" sheetId="1" r:id="rId3"/>
    <sheet name="Decomp.of prod change1" sheetId="2" r:id="rId4"/>
    <sheet name="Productivity gaps1" sheetId="3" r:id="rId5"/>
    <sheet name="GVA-productivity2" sheetId="11" r:id="rId6"/>
    <sheet name="Rel. prod. cf employment2" sheetId="12" r:id="rId7"/>
    <sheet name="Decomp.of prod change2" sheetId="13" r:id="rId8"/>
    <sheet name="Productivity gaps2" sheetId="14" r:id="rId9"/>
    <sheet name="Sectoral employ by sex" sheetId="15" r:id="rId10"/>
    <sheet name="Emp by sex (ILO)" sheetId="8" r:id="rId11"/>
    <sheet name="Wages (ILO)" sheetId="9" r:id="rId12"/>
  </sheets>
  <externalReferences>
    <externalReference r:id="rId13"/>
  </externalReferences>
  <definedNames>
    <definedName name="_xlnm._FilterDatabase" localSheetId="1" hidden="1">'GVA-productivity1'!$A$8:$AG$106</definedName>
    <definedName name="_xlnm._FilterDatabase" localSheetId="11" hidden="1">'Wages (ILO)'!$A$7:$AJ$7</definedName>
    <definedName name="Decomposition_of_labour_productivity_change" localSheetId="1">'GVA-productivity1'!#REF!</definedName>
    <definedName name="Labour_productivity" localSheetId="1">'GVA-productivity1'!$V$6</definedName>
    <definedName name="Labour_productivity_levels_and_change_over_time" localSheetId="1">'GVA-productivity1'!#REF!</definedName>
    <definedName name="Persons_engaged" localSheetId="1">'GVA-productivity1'!$P$6</definedName>
    <definedName name="Productivity_gaps" localSheetId="1">'GVA-productivity1'!#REF!</definedName>
    <definedName name="Relative_productivity_and_changes_in_employment" localSheetId="1">'GVA-productivity1'!#REF!</definedName>
    <definedName name="Relative_productivity_levels" localSheetId="1">'GVA-productivity1'!#REF!</definedName>
    <definedName name="VA_constant_2005" localSheetId="1">'GVA-productivity1'!$J$6</definedName>
    <definedName name="VA_current" localSheetId="1">'GVA-productivity1'!$D$6</definedName>
  </definedNames>
  <calcPr calcId="145621" calcOnSave="0"/>
</workbook>
</file>

<file path=xl/calcChain.xml><?xml version="1.0" encoding="utf-8"?>
<calcChain xmlns="http://schemas.openxmlformats.org/spreadsheetml/2006/main">
  <c r="C9" i="14" l="1"/>
  <c r="C28" i="13"/>
  <c r="C24" i="13"/>
  <c r="C18" i="13"/>
  <c r="D13" i="13"/>
  <c r="E63" i="12"/>
  <c r="D63" i="12"/>
  <c r="E62" i="12"/>
  <c r="D62" i="12"/>
  <c r="E61" i="12"/>
  <c r="D61" i="12"/>
  <c r="E60" i="12"/>
  <c r="D60" i="12"/>
  <c r="E59" i="12"/>
  <c r="D59" i="12"/>
  <c r="E58" i="12"/>
  <c r="D58" i="12"/>
  <c r="E57" i="12"/>
  <c r="D57" i="12"/>
  <c r="D65" i="12" s="1"/>
  <c r="E46" i="12"/>
  <c r="D46" i="12"/>
  <c r="G45" i="12"/>
  <c r="E45" i="12"/>
  <c r="D45" i="12"/>
  <c r="G44" i="12"/>
  <c r="E44" i="12"/>
  <c r="D44" i="12"/>
  <c r="E43" i="12"/>
  <c r="E48" i="12" s="1"/>
  <c r="D43" i="12"/>
  <c r="E42" i="12"/>
  <c r="D42" i="12"/>
  <c r="E41" i="12"/>
  <c r="D41" i="12"/>
  <c r="E40" i="12"/>
  <c r="D40" i="12"/>
  <c r="D48" i="12" s="1"/>
  <c r="E31" i="12"/>
  <c r="E29" i="12"/>
  <c r="D29" i="12"/>
  <c r="E28" i="12"/>
  <c r="D28" i="12"/>
  <c r="E27" i="12"/>
  <c r="D27" i="12"/>
  <c r="G26" i="12"/>
  <c r="E26" i="12"/>
  <c r="D26" i="12"/>
  <c r="E25" i="12"/>
  <c r="D25" i="12"/>
  <c r="E24" i="12"/>
  <c r="D24" i="12"/>
  <c r="E23" i="12"/>
  <c r="D23" i="12"/>
  <c r="D13" i="12"/>
  <c r="E12" i="12"/>
  <c r="D12" i="12"/>
  <c r="E11" i="12"/>
  <c r="D11" i="12"/>
  <c r="E10" i="12"/>
  <c r="D10" i="12"/>
  <c r="E9" i="12"/>
  <c r="D9" i="12"/>
  <c r="E8" i="12"/>
  <c r="D8" i="12"/>
  <c r="E7" i="12"/>
  <c r="D7" i="12"/>
  <c r="E6" i="12"/>
  <c r="E14" i="12" s="1"/>
  <c r="D6" i="12"/>
  <c r="D14" i="12" s="1"/>
  <c r="I92" i="11"/>
  <c r="I93" i="11" s="1"/>
  <c r="I94" i="11" s="1"/>
  <c r="I95" i="11" s="1"/>
  <c r="I96" i="11" s="1"/>
  <c r="I97" i="11" s="1"/>
  <c r="I98" i="11" s="1"/>
  <c r="I99" i="11" s="1"/>
  <c r="I100" i="11" s="1"/>
  <c r="I101" i="11" s="1"/>
  <c r="I84" i="11"/>
  <c r="I85" i="11" s="1"/>
  <c r="I86" i="11" s="1"/>
  <c r="I87" i="11" s="1"/>
  <c r="I88" i="11" s="1"/>
  <c r="I89" i="11" s="1"/>
  <c r="I90" i="11" s="1"/>
  <c r="I91" i="11" s="1"/>
  <c r="I80" i="11"/>
  <c r="I81" i="11" s="1"/>
  <c r="I82" i="11" s="1"/>
  <c r="I83" i="11" s="1"/>
  <c r="J75" i="11"/>
  <c r="L74" i="11"/>
  <c r="B27" i="13" s="1"/>
  <c r="K73" i="11"/>
  <c r="B16" i="13" s="1"/>
  <c r="J73" i="11"/>
  <c r="L72" i="11"/>
  <c r="B25" i="13" s="1"/>
  <c r="J72" i="11"/>
  <c r="E72" i="11"/>
  <c r="J71" i="11"/>
  <c r="G71" i="11"/>
  <c r="N70" i="11"/>
  <c r="B43" i="13" s="1"/>
  <c r="I70" i="11"/>
  <c r="N69" i="11"/>
  <c r="B42" i="13" s="1"/>
  <c r="J69" i="11"/>
  <c r="H69" i="11"/>
  <c r="I61" i="11"/>
  <c r="I75" i="11" s="1"/>
  <c r="H61" i="11"/>
  <c r="G61" i="11"/>
  <c r="G75" i="11" s="1"/>
  <c r="F61" i="11"/>
  <c r="K75" i="11" s="1"/>
  <c r="B18" i="13" s="1"/>
  <c r="E61" i="11"/>
  <c r="E75" i="11" s="1"/>
  <c r="I60" i="11"/>
  <c r="H60" i="11"/>
  <c r="M74" i="11" s="1"/>
  <c r="B37" i="13" s="1"/>
  <c r="G60" i="11"/>
  <c r="F60" i="11"/>
  <c r="E60" i="11"/>
  <c r="F74" i="11" s="1"/>
  <c r="I59" i="11"/>
  <c r="I73" i="11" s="1"/>
  <c r="H59" i="11"/>
  <c r="G59" i="11"/>
  <c r="F59" i="11"/>
  <c r="E59" i="11"/>
  <c r="E73" i="11" s="1"/>
  <c r="I58" i="11"/>
  <c r="N72" i="11" s="1"/>
  <c r="B45" i="13" s="1"/>
  <c r="H58" i="11"/>
  <c r="G58" i="11"/>
  <c r="G72" i="11" s="1"/>
  <c r="F58" i="11"/>
  <c r="E58" i="11"/>
  <c r="F72" i="11" s="1"/>
  <c r="I57" i="11"/>
  <c r="I71" i="11" s="1"/>
  <c r="H57" i="11"/>
  <c r="G57" i="11"/>
  <c r="F57" i="11"/>
  <c r="K71" i="11" s="1"/>
  <c r="B14" i="13" s="1"/>
  <c r="E57" i="11"/>
  <c r="E71" i="11" s="1"/>
  <c r="I56" i="11"/>
  <c r="H56" i="11"/>
  <c r="M70" i="11" s="1"/>
  <c r="B33" i="13" s="1"/>
  <c r="G56" i="11"/>
  <c r="F56" i="11"/>
  <c r="L70" i="11" s="1"/>
  <c r="B23" i="13" s="1"/>
  <c r="E56" i="11"/>
  <c r="I55" i="11"/>
  <c r="I69" i="11" s="1"/>
  <c r="H55" i="11"/>
  <c r="G55" i="11"/>
  <c r="F55" i="11"/>
  <c r="E55" i="11"/>
  <c r="E69" i="11" s="1"/>
  <c r="I50" i="11"/>
  <c r="H50" i="11"/>
  <c r="G50" i="11"/>
  <c r="D47" i="12" s="1"/>
  <c r="F50" i="11"/>
  <c r="E50" i="11"/>
  <c r="M48" i="11"/>
  <c r="L48" i="11"/>
  <c r="K48" i="11"/>
  <c r="F12" i="12" s="1"/>
  <c r="N47" i="11"/>
  <c r="D37" i="13" s="1"/>
  <c r="M47" i="11"/>
  <c r="L47" i="11"/>
  <c r="O46" i="11"/>
  <c r="N46" i="11"/>
  <c r="M46" i="11"/>
  <c r="O45" i="11"/>
  <c r="N45" i="11"/>
  <c r="M45" i="11"/>
  <c r="C35" i="13" s="1"/>
  <c r="L45" i="11"/>
  <c r="K45" i="11"/>
  <c r="C15" i="13" s="1"/>
  <c r="M44" i="11"/>
  <c r="L44" i="11"/>
  <c r="K44" i="11"/>
  <c r="C14" i="13" s="1"/>
  <c r="N43" i="11"/>
  <c r="D33" i="13" s="1"/>
  <c r="M43" i="11"/>
  <c r="L43" i="11"/>
  <c r="O42" i="11"/>
  <c r="N42" i="11"/>
  <c r="G40" i="12" s="1"/>
  <c r="M42" i="11"/>
  <c r="I37" i="11"/>
  <c r="H37" i="11"/>
  <c r="G37" i="11"/>
  <c r="F37" i="11"/>
  <c r="L35" i="11" s="1"/>
  <c r="E37" i="11"/>
  <c r="D37" i="11"/>
  <c r="O35" i="11"/>
  <c r="K35" i="11"/>
  <c r="O34" i="11"/>
  <c r="M34" i="11"/>
  <c r="K34" i="11"/>
  <c r="O33" i="11"/>
  <c r="L33" i="11"/>
  <c r="K33" i="11"/>
  <c r="J33" i="11"/>
  <c r="O32" i="11"/>
  <c r="M32" i="11"/>
  <c r="L32" i="11"/>
  <c r="K32" i="11"/>
  <c r="O31" i="11"/>
  <c r="K31" i="11"/>
  <c r="O30" i="11"/>
  <c r="M30" i="11"/>
  <c r="K30" i="11"/>
  <c r="O29" i="11"/>
  <c r="O37" i="11" s="1"/>
  <c r="L29" i="11"/>
  <c r="K29" i="11"/>
  <c r="K37" i="11" s="1"/>
  <c r="O28" i="11"/>
  <c r="N28" i="11"/>
  <c r="M28" i="11"/>
  <c r="L28" i="11"/>
  <c r="K28" i="11"/>
  <c r="J28" i="11"/>
  <c r="K23" i="11"/>
  <c r="I23" i="11"/>
  <c r="H23" i="11"/>
  <c r="N21" i="11" s="1"/>
  <c r="G23" i="11"/>
  <c r="F23" i="11"/>
  <c r="E23" i="11"/>
  <c r="D23" i="11"/>
  <c r="J18" i="11" s="1"/>
  <c r="O21" i="11"/>
  <c r="L21" i="11"/>
  <c r="K21" i="11"/>
  <c r="J21" i="11"/>
  <c r="O20" i="11"/>
  <c r="N20" i="11"/>
  <c r="L20" i="11"/>
  <c r="K20" i="11"/>
  <c r="J20" i="11"/>
  <c r="O19" i="11"/>
  <c r="N19" i="11"/>
  <c r="L19" i="11"/>
  <c r="K19" i="11"/>
  <c r="J19" i="11"/>
  <c r="O18" i="11"/>
  <c r="L18" i="11"/>
  <c r="K18" i="11"/>
  <c r="O17" i="11"/>
  <c r="N17" i="11"/>
  <c r="L17" i="11"/>
  <c r="K17" i="11"/>
  <c r="J17" i="11"/>
  <c r="O16" i="11"/>
  <c r="N16" i="11"/>
  <c r="L16" i="11"/>
  <c r="K16" i="11"/>
  <c r="J16" i="11"/>
  <c r="O15" i="11"/>
  <c r="O23" i="11" s="1"/>
  <c r="N15" i="11"/>
  <c r="L15" i="11"/>
  <c r="L23" i="11" s="1"/>
  <c r="K15" i="11"/>
  <c r="O14" i="11"/>
  <c r="N14" i="11"/>
  <c r="M14" i="11"/>
  <c r="L14" i="11"/>
  <c r="K14" i="11"/>
  <c r="J14" i="11"/>
  <c r="C33" i="13" l="1"/>
  <c r="F33" i="13" s="1"/>
  <c r="F41" i="12"/>
  <c r="G24" i="12"/>
  <c r="B24" i="12" s="1"/>
  <c r="D23" i="13"/>
  <c r="F23" i="13"/>
  <c r="M75" i="11"/>
  <c r="B38" i="13" s="1"/>
  <c r="N61" i="11"/>
  <c r="C46" i="12" s="1"/>
  <c r="H75" i="11"/>
  <c r="N75" i="11"/>
  <c r="B48" i="13" s="1"/>
  <c r="N34" i="11"/>
  <c r="N29" i="11"/>
  <c r="N37" i="11" s="1"/>
  <c r="N33" i="11"/>
  <c r="N30" i="11"/>
  <c r="N35" i="11"/>
  <c r="N32" i="11"/>
  <c r="N31" i="11"/>
  <c r="D26" i="13"/>
  <c r="F44" i="12"/>
  <c r="C36" i="13"/>
  <c r="G27" i="12"/>
  <c r="C37" i="13"/>
  <c r="F37" i="13" s="1"/>
  <c r="F45" i="12"/>
  <c r="D27" i="13"/>
  <c r="G28" i="12"/>
  <c r="B28" i="12" s="1"/>
  <c r="D28" i="13"/>
  <c r="E28" i="13" s="1"/>
  <c r="F46" i="12"/>
  <c r="G29" i="12"/>
  <c r="C38" i="13"/>
  <c r="L55" i="11"/>
  <c r="C6" i="12" s="1"/>
  <c r="K69" i="11"/>
  <c r="B12" i="13" s="1"/>
  <c r="F69" i="11"/>
  <c r="F14" i="13"/>
  <c r="L59" i="11"/>
  <c r="C10" i="12" s="1"/>
  <c r="D22" i="13"/>
  <c r="F40" i="12"/>
  <c r="C32" i="13"/>
  <c r="G23" i="12"/>
  <c r="D24" i="13"/>
  <c r="E24" i="13" s="1"/>
  <c r="F42" i="12"/>
  <c r="G25" i="12"/>
  <c r="C34" i="13"/>
  <c r="M50" i="11"/>
  <c r="M71" i="11"/>
  <c r="B34" i="13" s="1"/>
  <c r="N57" i="11"/>
  <c r="C42" i="12" s="1"/>
  <c r="N71" i="11"/>
  <c r="B44" i="13" s="1"/>
  <c r="H71" i="11"/>
  <c r="N23" i="11"/>
  <c r="M21" i="11"/>
  <c r="M19" i="11"/>
  <c r="M17" i="11"/>
  <c r="M15" i="11"/>
  <c r="M20" i="11"/>
  <c r="M16" i="11"/>
  <c r="M23" i="11" s="1"/>
  <c r="M18" i="11"/>
  <c r="J34" i="11"/>
  <c r="J31" i="11"/>
  <c r="J35" i="11"/>
  <c r="J30" i="11"/>
  <c r="J32" i="11"/>
  <c r="J29" i="11"/>
  <c r="J37" i="11" s="1"/>
  <c r="E37" i="13"/>
  <c r="L69" i="11"/>
  <c r="B22" i="13" s="1"/>
  <c r="E70" i="11"/>
  <c r="J70" i="11"/>
  <c r="L73" i="11"/>
  <c r="B26" i="13" s="1"/>
  <c r="H74" i="11"/>
  <c r="E74" i="11"/>
  <c r="N74" i="11"/>
  <c r="B47" i="13" s="1"/>
  <c r="J74" i="11"/>
  <c r="I74" i="11"/>
  <c r="H63" i="11"/>
  <c r="F42" i="13"/>
  <c r="F73" i="11"/>
  <c r="F27" i="13"/>
  <c r="B45" i="12"/>
  <c r="D42" i="13"/>
  <c r="E42" i="13" s="1"/>
  <c r="C6" i="14"/>
  <c r="G57" i="12"/>
  <c r="C7" i="14"/>
  <c r="G60" i="12"/>
  <c r="B60" i="12" s="1"/>
  <c r="D45" i="13"/>
  <c r="D46" i="13"/>
  <c r="E46" i="13" s="1"/>
  <c r="G61" i="12"/>
  <c r="K47" i="11"/>
  <c r="K43" i="11"/>
  <c r="E64" i="12"/>
  <c r="O47" i="11"/>
  <c r="O43" i="11"/>
  <c r="M69" i="11"/>
  <c r="B32" i="13" s="1"/>
  <c r="F32" i="13" s="1"/>
  <c r="N55" i="11"/>
  <c r="C40" i="12" s="1"/>
  <c r="G70" i="11"/>
  <c r="M73" i="11"/>
  <c r="B36" i="13" s="1"/>
  <c r="F36" i="13" s="1"/>
  <c r="N59" i="11"/>
  <c r="C44" i="12" s="1"/>
  <c r="G74" i="11"/>
  <c r="F18" i="13"/>
  <c r="E63" i="11"/>
  <c r="K58" i="11" s="1"/>
  <c r="F70" i="11"/>
  <c r="L71" i="11"/>
  <c r="B24" i="13" s="1"/>
  <c r="F24" i="13" s="1"/>
  <c r="H72" i="11"/>
  <c r="M72" i="11"/>
  <c r="B35" i="13" s="1"/>
  <c r="F35" i="13" s="1"/>
  <c r="H73" i="11"/>
  <c r="N73" i="11"/>
  <c r="B46" i="13" s="1"/>
  <c r="F75" i="11"/>
  <c r="F8" i="12"/>
  <c r="F9" i="12"/>
  <c r="G41" i="12"/>
  <c r="B41" i="12" s="1"/>
  <c r="J15" i="11"/>
  <c r="J23" i="11" s="1"/>
  <c r="N18" i="11"/>
  <c r="L31" i="11"/>
  <c r="L34" i="11"/>
  <c r="G63" i="11"/>
  <c r="M35" i="11"/>
  <c r="M33" i="11"/>
  <c r="M31" i="11"/>
  <c r="M37" i="11" s="1"/>
  <c r="M29" i="11"/>
  <c r="K42" i="11"/>
  <c r="C23" i="13"/>
  <c r="G7" i="12"/>
  <c r="D14" i="13"/>
  <c r="E14" i="13" s="1"/>
  <c r="G8" i="12"/>
  <c r="C25" i="13"/>
  <c r="F25" i="13" s="1"/>
  <c r="G9" i="12"/>
  <c r="B9" i="12" s="1"/>
  <c r="D15" i="13"/>
  <c r="E15" i="13" s="1"/>
  <c r="K46" i="11"/>
  <c r="C27" i="13"/>
  <c r="G11" i="12"/>
  <c r="F28" i="12"/>
  <c r="D18" i="13"/>
  <c r="E18" i="13" s="1"/>
  <c r="F29" i="12"/>
  <c r="G12" i="12"/>
  <c r="B12" i="12" s="1"/>
  <c r="D30" i="12"/>
  <c r="E13" i="12"/>
  <c r="L46" i="11"/>
  <c r="L42" i="11"/>
  <c r="N56" i="11"/>
  <c r="C41" i="12" s="1"/>
  <c r="L57" i="11"/>
  <c r="C8" i="12" s="1"/>
  <c r="K72" i="11"/>
  <c r="B15" i="13" s="1"/>
  <c r="F15" i="13" s="1"/>
  <c r="L58" i="11"/>
  <c r="C9" i="12" s="1"/>
  <c r="N60" i="11"/>
  <c r="C45" i="12" s="1"/>
  <c r="L61" i="11"/>
  <c r="C12" i="12" s="1"/>
  <c r="F63" i="11"/>
  <c r="G69" i="11"/>
  <c r="H70" i="11"/>
  <c r="I72" i="11"/>
  <c r="F24" i="12"/>
  <c r="F25" i="12"/>
  <c r="F26" i="12"/>
  <c r="B26" i="12" s="1"/>
  <c r="D17" i="13"/>
  <c r="B44" i="12"/>
  <c r="L30" i="11"/>
  <c r="L37" i="11" s="1"/>
  <c r="D32" i="13"/>
  <c r="E32" i="13" s="1"/>
  <c r="F57" i="12"/>
  <c r="C42" i="13"/>
  <c r="C43" i="13"/>
  <c r="F43" i="13" s="1"/>
  <c r="F58" i="12"/>
  <c r="O44" i="11"/>
  <c r="F60" i="12"/>
  <c r="C45" i="13"/>
  <c r="F45" i="13" s="1"/>
  <c r="D35" i="13"/>
  <c r="E35" i="13" s="1"/>
  <c r="D36" i="13"/>
  <c r="E36" i="13" s="1"/>
  <c r="F61" i="12"/>
  <c r="C46" i="13"/>
  <c r="C47" i="13"/>
  <c r="F62" i="12"/>
  <c r="O48" i="11"/>
  <c r="D64" i="12"/>
  <c r="E47" i="12"/>
  <c r="N48" i="11"/>
  <c r="N44" i="11"/>
  <c r="K70" i="11"/>
  <c r="B13" i="13" s="1"/>
  <c r="L56" i="11"/>
  <c r="C7" i="12" s="1"/>
  <c r="K74" i="11"/>
  <c r="B17" i="13" s="1"/>
  <c r="L60" i="11"/>
  <c r="C11" i="12" s="1"/>
  <c r="I63" i="11"/>
  <c r="F71" i="11"/>
  <c r="G73" i="11"/>
  <c r="L75" i="11"/>
  <c r="B28" i="13" s="1"/>
  <c r="F28" i="13" s="1"/>
  <c r="D31" i="12"/>
  <c r="G43" i="12"/>
  <c r="B43" i="12" s="1"/>
  <c r="E65" i="12"/>
  <c r="E30" i="12"/>
  <c r="F43" i="12"/>
  <c r="D25" i="13"/>
  <c r="E25" i="13" s="1"/>
  <c r="D38" i="13" l="1"/>
  <c r="E38" i="13" s="1"/>
  <c r="F63" i="12"/>
  <c r="G46" i="12"/>
  <c r="B46" i="12" s="1"/>
  <c r="C48" i="13"/>
  <c r="F48" i="13" s="1"/>
  <c r="D44" i="13"/>
  <c r="E44" i="13" s="1"/>
  <c r="G59" i="12"/>
  <c r="C8" i="14"/>
  <c r="E26" i="13"/>
  <c r="N50" i="11"/>
  <c r="C16" i="13"/>
  <c r="F16" i="13" s="1"/>
  <c r="F10" i="12"/>
  <c r="B8" i="12"/>
  <c r="C12" i="13"/>
  <c r="K50" i="11"/>
  <c r="F6" i="12"/>
  <c r="F46" i="13"/>
  <c r="G58" i="12"/>
  <c r="B58" i="12" s="1"/>
  <c r="C12" i="14"/>
  <c r="D43" i="13"/>
  <c r="E43" i="13" s="1"/>
  <c r="C17" i="13"/>
  <c r="E17" i="13" s="1"/>
  <c r="F11" i="12"/>
  <c r="F47" i="13"/>
  <c r="F26" i="13"/>
  <c r="F34" i="13"/>
  <c r="F48" i="12"/>
  <c r="B29" i="12"/>
  <c r="E27" i="13"/>
  <c r="D34" i="13"/>
  <c r="E34" i="13" s="1"/>
  <c r="F59" i="12"/>
  <c r="F65" i="12" s="1"/>
  <c r="C44" i="13"/>
  <c r="G42" i="12"/>
  <c r="B42" i="12" s="1"/>
  <c r="D48" i="13"/>
  <c r="E48" i="13" s="1"/>
  <c r="G63" i="12"/>
  <c r="B63" i="12" s="1"/>
  <c r="C11" i="14"/>
  <c r="K77" i="11"/>
  <c r="B19" i="13" s="1"/>
  <c r="L63" i="11"/>
  <c r="C13" i="12" s="1"/>
  <c r="F77" i="11"/>
  <c r="G77" i="11"/>
  <c r="M63" i="11"/>
  <c r="C30" i="12" s="1"/>
  <c r="L77" i="11"/>
  <c r="B29" i="13" s="1"/>
  <c r="M60" i="11"/>
  <c r="C28" i="12" s="1"/>
  <c r="M59" i="11"/>
  <c r="C27" i="12" s="1"/>
  <c r="M56" i="11"/>
  <c r="C24" i="12" s="1"/>
  <c r="M55" i="11"/>
  <c r="C23" i="12" s="1"/>
  <c r="M58" i="11"/>
  <c r="C26" i="12" s="1"/>
  <c r="M61" i="11"/>
  <c r="C29" i="12" s="1"/>
  <c r="M57" i="11"/>
  <c r="C25" i="12" s="1"/>
  <c r="C10" i="14"/>
  <c r="C13" i="14" s="1"/>
  <c r="G62" i="12"/>
  <c r="B62" i="12" s="1"/>
  <c r="D47" i="13"/>
  <c r="E47" i="13" s="1"/>
  <c r="B61" i="12"/>
  <c r="M77" i="11"/>
  <c r="B39" i="13" s="1"/>
  <c r="N99" i="11"/>
  <c r="N100" i="11" s="1"/>
  <c r="N101" i="11" s="1"/>
  <c r="N78" i="11" s="1"/>
  <c r="H77" i="11"/>
  <c r="N63" i="11"/>
  <c r="C47" i="12" s="1"/>
  <c r="F22" i="13"/>
  <c r="F29" i="13" s="1"/>
  <c r="B6" i="13" s="1"/>
  <c r="E33" i="13"/>
  <c r="C39" i="13"/>
  <c r="D29" i="13"/>
  <c r="G30" i="12"/>
  <c r="F47" i="12"/>
  <c r="E22" i="13"/>
  <c r="N58" i="11"/>
  <c r="C43" i="12" s="1"/>
  <c r="F12" i="13"/>
  <c r="B40" i="12"/>
  <c r="F38" i="13"/>
  <c r="F39" i="13" s="1"/>
  <c r="B7" i="13" s="1"/>
  <c r="D12" i="13"/>
  <c r="E12" i="13" s="1"/>
  <c r="C22" i="13"/>
  <c r="G6" i="12"/>
  <c r="L50" i="11"/>
  <c r="F23" i="12"/>
  <c r="B11" i="12"/>
  <c r="J80" i="11"/>
  <c r="J81" i="11" s="1"/>
  <c r="J82" i="11" s="1"/>
  <c r="J83" i="11" s="1"/>
  <c r="J84" i="11" s="1"/>
  <c r="J85" i="11" s="1"/>
  <c r="J86" i="11" s="1"/>
  <c r="J87" i="11" s="1"/>
  <c r="J88" i="11" s="1"/>
  <c r="J89" i="11" s="1"/>
  <c r="J90" i="11" s="1"/>
  <c r="J91" i="11" s="1"/>
  <c r="J92" i="11" s="1"/>
  <c r="J93" i="11" s="1"/>
  <c r="J94" i="11" s="1"/>
  <c r="J95" i="11" s="1"/>
  <c r="J96" i="11" s="1"/>
  <c r="J97" i="11" s="1"/>
  <c r="J98" i="11" s="1"/>
  <c r="J99" i="11" s="1"/>
  <c r="J100" i="11" s="1"/>
  <c r="J101" i="11" s="1"/>
  <c r="E77" i="11"/>
  <c r="K63" i="11"/>
  <c r="K61" i="11"/>
  <c r="K57" i="11"/>
  <c r="K59" i="11"/>
  <c r="K55" i="11"/>
  <c r="B57" i="12"/>
  <c r="G65" i="12"/>
  <c r="K60" i="11"/>
  <c r="F44" i="13"/>
  <c r="G31" i="12"/>
  <c r="B23" i="12"/>
  <c r="I77" i="11"/>
  <c r="J78" i="11"/>
  <c r="J77" i="11"/>
  <c r="O63" i="11"/>
  <c r="C64" i="12" s="1"/>
  <c r="O61" i="11"/>
  <c r="O57" i="11"/>
  <c r="N77" i="11"/>
  <c r="B49" i="13" s="1"/>
  <c r="O59" i="11"/>
  <c r="O55" i="11"/>
  <c r="O60" i="11"/>
  <c r="O56" i="11"/>
  <c r="F13" i="13"/>
  <c r="D16" i="13"/>
  <c r="E16" i="13" s="1"/>
  <c r="F27" i="12"/>
  <c r="C26" i="13"/>
  <c r="G10" i="12"/>
  <c r="B10" i="12" s="1"/>
  <c r="O58" i="11"/>
  <c r="O50" i="11"/>
  <c r="C13" i="13"/>
  <c r="E13" i="13" s="1"/>
  <c r="F7" i="12"/>
  <c r="B7" i="12" s="1"/>
  <c r="E45" i="13"/>
  <c r="E6" i="14"/>
  <c r="K56" i="11"/>
  <c r="B25" i="12"/>
  <c r="B27" i="12"/>
  <c r="E23" i="13"/>
  <c r="F49" i="13" l="1"/>
  <c r="B8" i="13" s="1"/>
  <c r="D49" i="13"/>
  <c r="G64" i="12"/>
  <c r="D8" i="14"/>
  <c r="F8" i="14" s="1"/>
  <c r="C59" i="12"/>
  <c r="B59" i="12"/>
  <c r="D7" i="14"/>
  <c r="F7" i="14" s="1"/>
  <c r="C60" i="12"/>
  <c r="D6" i="14"/>
  <c r="F6" i="14" s="1"/>
  <c r="C57" i="12"/>
  <c r="D11" i="14"/>
  <c r="F11" i="14" s="1"/>
  <c r="C63" i="12"/>
  <c r="C29" i="13"/>
  <c r="D19" i="13"/>
  <c r="G13" i="12"/>
  <c r="F30" i="12"/>
  <c r="C7" i="13"/>
  <c r="D9" i="14"/>
  <c r="F9" i="14" s="1"/>
  <c r="C61" i="12"/>
  <c r="G14" i="12"/>
  <c r="B6" i="12"/>
  <c r="M94" i="11"/>
  <c r="M95" i="11" s="1"/>
  <c r="M96" i="11" s="1"/>
  <c r="M97" i="11" s="1"/>
  <c r="M98" i="11" s="1"/>
  <c r="M78" i="11" s="1"/>
  <c r="C6" i="13"/>
  <c r="L89" i="11"/>
  <c r="L90" i="11" s="1"/>
  <c r="L91" i="11" s="1"/>
  <c r="L92" i="11" s="1"/>
  <c r="L93" i="11" s="1"/>
  <c r="L78" i="11" s="1"/>
  <c r="F17" i="13"/>
  <c r="F19" i="13" s="1"/>
  <c r="C19" i="13"/>
  <c r="F13" i="12"/>
  <c r="D12" i="14"/>
  <c r="F12" i="14" s="1"/>
  <c r="C58" i="12"/>
  <c r="C8" i="13"/>
  <c r="K80" i="11"/>
  <c r="K81" i="11" s="1"/>
  <c r="K82" i="11" s="1"/>
  <c r="K83" i="11" s="1"/>
  <c r="K84" i="11" s="1"/>
  <c r="K85" i="11" s="1"/>
  <c r="K86" i="11" s="1"/>
  <c r="K87" i="11" s="1"/>
  <c r="K88" i="11" s="1"/>
  <c r="K78" i="11" s="1"/>
  <c r="G48" i="12"/>
  <c r="F64" i="12"/>
  <c r="C49" i="13"/>
  <c r="D39" i="13"/>
  <c r="E39" i="13" s="1"/>
  <c r="G47" i="12"/>
  <c r="B47" i="12" s="1"/>
  <c r="E7" i="14"/>
  <c r="H10" i="14"/>
  <c r="H9" i="14"/>
  <c r="H8" i="14" s="1"/>
  <c r="D10" i="14"/>
  <c r="F10" i="14" s="1"/>
  <c r="C62" i="12"/>
  <c r="F31" i="12"/>
  <c r="B30" i="12"/>
  <c r="E29" i="13"/>
  <c r="F14" i="12"/>
  <c r="B5" i="13" l="1"/>
  <c r="C5" i="13"/>
  <c r="L17" i="14"/>
  <c r="L18" i="14"/>
  <c r="L16" i="14"/>
  <c r="E49" i="13"/>
  <c r="H13" i="14"/>
  <c r="H12" i="14"/>
  <c r="H11" i="14" s="1"/>
  <c r="E8" i="14"/>
  <c r="I8" i="14"/>
  <c r="I9" i="14"/>
  <c r="I7" i="14"/>
  <c r="M19" i="14"/>
  <c r="M21" i="14"/>
  <c r="M20" i="14"/>
  <c r="O27" i="14"/>
  <c r="O25" i="14"/>
  <c r="O26" i="14"/>
  <c r="K15" i="14"/>
  <c r="K13" i="14"/>
  <c r="K14" i="14"/>
  <c r="B13" i="12"/>
  <c r="N23" i="14"/>
  <c r="N24" i="14"/>
  <c r="N22" i="14"/>
  <c r="J12" i="14"/>
  <c r="J10" i="14"/>
  <c r="J11" i="14"/>
  <c r="B64" i="12"/>
  <c r="E19" i="13"/>
  <c r="H16" i="14" l="1"/>
  <c r="H15" i="14"/>
  <c r="H14" i="14" s="1"/>
  <c r="E9" i="14"/>
  <c r="H18" i="14" l="1"/>
  <c r="H19" i="14"/>
  <c r="E10" i="14"/>
  <c r="H17" i="14"/>
  <c r="H22" i="14" l="1"/>
  <c r="H21" i="14"/>
  <c r="H20" i="14" s="1"/>
  <c r="E11" i="14"/>
  <c r="H24" i="14" l="1"/>
  <c r="H23" i="14" s="1"/>
  <c r="H25" i="14"/>
  <c r="E12" i="14"/>
  <c r="H28" i="14" l="1"/>
  <c r="H27" i="14"/>
  <c r="H26" i="14" s="1"/>
  <c r="V9" i="9" l="1"/>
  <c r="W9" i="9"/>
  <c r="X9" i="9"/>
  <c r="Y9" i="9"/>
  <c r="Z9" i="9"/>
  <c r="AA9" i="9"/>
  <c r="AB9" i="9"/>
  <c r="AC9" i="9"/>
  <c r="AD9" i="9"/>
  <c r="AE9" i="9"/>
  <c r="AF9" i="9"/>
  <c r="AG9" i="9"/>
  <c r="AH9" i="9"/>
  <c r="AI9" i="9"/>
  <c r="V10" i="9"/>
  <c r="W10" i="9"/>
  <c r="X10" i="9"/>
  <c r="Y10" i="9"/>
  <c r="AB10" i="9"/>
  <c r="AC10" i="9"/>
  <c r="AD10" i="9"/>
  <c r="AE10" i="9"/>
  <c r="AF10" i="9"/>
  <c r="AG10" i="9"/>
  <c r="AH10" i="9"/>
  <c r="AI10" i="9"/>
  <c r="AJ10" i="9"/>
  <c r="Z11" i="9"/>
  <c r="AA11" i="9"/>
  <c r="AB11" i="9"/>
  <c r="AC11" i="9"/>
  <c r="AD11" i="9"/>
  <c r="AE11" i="9"/>
  <c r="AF11" i="9"/>
  <c r="AG11" i="9"/>
  <c r="AH11" i="9"/>
  <c r="AI11" i="9"/>
  <c r="V12" i="9"/>
  <c r="W12" i="9"/>
  <c r="X12" i="9"/>
  <c r="Y12" i="9"/>
  <c r="Z12" i="9"/>
  <c r="AA12" i="9"/>
  <c r="AB12" i="9"/>
  <c r="AC12" i="9"/>
  <c r="AD12" i="9"/>
  <c r="AE12" i="9"/>
  <c r="AF12" i="9"/>
  <c r="AG12" i="9"/>
  <c r="AH12" i="9"/>
  <c r="AI12" i="9"/>
  <c r="J11" i="8" l="1"/>
  <c r="J10" i="8"/>
  <c r="J9" i="8"/>
  <c r="J8" i="8"/>
  <c r="J7" i="8"/>
  <c r="O57" i="5" l="1"/>
  <c r="O58" i="5" s="1"/>
  <c r="O59" i="5" s="1"/>
  <c r="O60" i="5" s="1"/>
  <c r="O61" i="5" s="1"/>
  <c r="O62" i="5" s="1"/>
  <c r="O63" i="5" s="1"/>
  <c r="O64" i="5" s="1"/>
  <c r="O65" i="5" s="1"/>
  <c r="O66" i="5" s="1"/>
  <c r="O67" i="5" s="1"/>
  <c r="O68" i="5" s="1"/>
  <c r="O69" i="5" s="1"/>
  <c r="O70" i="5" s="1"/>
  <c r="O71" i="5" s="1"/>
  <c r="O72" i="5" s="1"/>
  <c r="O73" i="5" s="1"/>
  <c r="O74" i="5" s="1"/>
  <c r="O75" i="5" s="1"/>
  <c r="O76" i="5" s="1"/>
  <c r="O77" i="5" s="1"/>
  <c r="O78" i="5" s="1"/>
  <c r="O79" i="5" s="1"/>
  <c r="O80" i="5" s="1"/>
  <c r="O81" i="5" s="1"/>
  <c r="O82" i="5" s="1"/>
  <c r="O83" i="5" s="1"/>
  <c r="O84" i="5" s="1"/>
  <c r="O85" i="5" s="1"/>
  <c r="O86" i="5" s="1"/>
  <c r="O87" i="5" s="1"/>
  <c r="O88" i="5" s="1"/>
  <c r="O89" i="5" s="1"/>
  <c r="O90" i="5" s="1"/>
  <c r="O91" i="5" s="1"/>
  <c r="O92" i="5" s="1"/>
  <c r="O93" i="5" s="1"/>
  <c r="O94" i="5" s="1"/>
  <c r="O95" i="5" s="1"/>
  <c r="O96" i="5" s="1"/>
  <c r="O97" i="5" s="1"/>
  <c r="O98" i="5" s="1"/>
  <c r="O99" i="5" s="1"/>
  <c r="O100" i="5" s="1"/>
  <c r="O101" i="5" s="1"/>
  <c r="O102" i="5" s="1"/>
  <c r="O103" i="5" s="1"/>
  <c r="O104" i="5" s="1"/>
  <c r="O105" i="5" s="1"/>
  <c r="O106" i="5" s="1"/>
  <c r="E48" i="1" l="1"/>
  <c r="E47" i="1"/>
  <c r="E46" i="1"/>
  <c r="E45" i="1"/>
  <c r="E44" i="1"/>
  <c r="E43" i="1"/>
  <c r="E42" i="1"/>
  <c r="E41" i="1"/>
  <c r="E40" i="1"/>
  <c r="E39" i="1"/>
  <c r="D48" i="1"/>
  <c r="D47" i="1"/>
  <c r="D46" i="1"/>
  <c r="D45" i="1"/>
  <c r="D44" i="1"/>
  <c r="D43" i="1"/>
  <c r="D42" i="1"/>
  <c r="D41" i="1"/>
  <c r="D40" i="1"/>
  <c r="D39" i="1"/>
  <c r="E31" i="1"/>
  <c r="E30" i="1"/>
  <c r="E29" i="1"/>
  <c r="E28" i="1"/>
  <c r="E27" i="1"/>
  <c r="E26" i="1"/>
  <c r="E25" i="1"/>
  <c r="E24" i="1"/>
  <c r="E23" i="1"/>
  <c r="E22" i="1"/>
  <c r="D31" i="1"/>
  <c r="D30" i="1"/>
  <c r="D29" i="1"/>
  <c r="D28" i="1"/>
  <c r="D27" i="1"/>
  <c r="D26" i="1"/>
  <c r="D25" i="1"/>
  <c r="D24" i="1"/>
  <c r="D23" i="1"/>
  <c r="D22" i="1"/>
  <c r="E15" i="1"/>
  <c r="E14" i="1"/>
  <c r="E13" i="1"/>
  <c r="E12" i="1"/>
  <c r="E11" i="1"/>
  <c r="E10" i="1"/>
  <c r="E9" i="1"/>
  <c r="E8" i="1"/>
  <c r="E7" i="1"/>
  <c r="E6" i="1"/>
  <c r="D15" i="1"/>
  <c r="D14" i="1"/>
  <c r="D13" i="1"/>
  <c r="D12" i="1"/>
  <c r="D11" i="1"/>
  <c r="D10" i="1"/>
  <c r="D9" i="1"/>
  <c r="D8" i="1"/>
  <c r="D7" i="1"/>
  <c r="D6" i="1"/>
  <c r="B10" i="5"/>
  <c r="B11" i="5" s="1"/>
  <c r="AA29" i="5"/>
  <c r="Z29" i="5"/>
  <c r="Y29" i="5"/>
  <c r="X29" i="5"/>
  <c r="W29" i="5"/>
  <c r="V29" i="5"/>
  <c r="U28" i="5"/>
  <c r="O49" i="5" s="1"/>
  <c r="C11" i="3" s="1"/>
  <c r="T28" i="5"/>
  <c r="D49" i="1" s="1"/>
  <c r="F49" i="1" s="1"/>
  <c r="S28" i="5"/>
  <c r="E16" i="1" s="1"/>
  <c r="R28" i="5"/>
  <c r="D16" i="1" s="1"/>
  <c r="F16" i="1" s="1"/>
  <c r="Q28" i="5"/>
  <c r="K49" i="5" s="1"/>
  <c r="P28" i="5"/>
  <c r="J44" i="5" s="1"/>
  <c r="O28" i="5"/>
  <c r="N28" i="5"/>
  <c r="M28" i="5"/>
  <c r="L28" i="5"/>
  <c r="K28" i="5"/>
  <c r="J28" i="5"/>
  <c r="I28" i="5"/>
  <c r="I51" i="5" s="1"/>
  <c r="H28" i="5"/>
  <c r="H39" i="5" s="1"/>
  <c r="G28" i="5"/>
  <c r="G38" i="5" s="1"/>
  <c r="F28" i="5"/>
  <c r="F44" i="5" s="1"/>
  <c r="E28" i="5"/>
  <c r="E51" i="5" s="1"/>
  <c r="D28" i="5"/>
  <c r="D45" i="5" s="1"/>
  <c r="U27" i="5"/>
  <c r="U24" i="5" s="1"/>
  <c r="T27" i="5"/>
  <c r="S27" i="5"/>
  <c r="S24" i="5" s="1"/>
  <c r="R27" i="5"/>
  <c r="Q27" i="5"/>
  <c r="Q24" i="5" s="1"/>
  <c r="P27" i="5"/>
  <c r="O27" i="5"/>
  <c r="N27" i="5"/>
  <c r="N24" i="5" s="1"/>
  <c r="M27" i="5"/>
  <c r="M24" i="5" s="1"/>
  <c r="L27" i="5"/>
  <c r="L24" i="5" s="1"/>
  <c r="K27" i="5"/>
  <c r="J27" i="5"/>
  <c r="J24" i="5" s="1"/>
  <c r="I27" i="5"/>
  <c r="H27" i="5"/>
  <c r="G27" i="5"/>
  <c r="F27" i="5"/>
  <c r="F24" i="5" s="1"/>
  <c r="E27" i="5"/>
  <c r="D27" i="5"/>
  <c r="D24" i="5" s="1"/>
  <c r="AA26" i="5"/>
  <c r="Z26" i="5"/>
  <c r="Y26" i="5"/>
  <c r="X26" i="5"/>
  <c r="W26" i="5"/>
  <c r="W27" i="5" s="1"/>
  <c r="V26" i="5"/>
  <c r="V27" i="5" s="1"/>
  <c r="D71" i="5" s="1"/>
  <c r="AA25" i="5"/>
  <c r="Z25" i="5"/>
  <c r="Y25" i="5"/>
  <c r="X25" i="5"/>
  <c r="W25" i="5"/>
  <c r="V25" i="5"/>
  <c r="U23" i="5"/>
  <c r="O47" i="5" s="1"/>
  <c r="D46" i="2" s="1"/>
  <c r="T23" i="5"/>
  <c r="N47" i="5" s="1"/>
  <c r="C46" i="2" s="1"/>
  <c r="S23" i="5"/>
  <c r="M47" i="5" s="1"/>
  <c r="D18" i="2" s="1"/>
  <c r="R23" i="5"/>
  <c r="L47" i="5" s="1"/>
  <c r="C18" i="2" s="1"/>
  <c r="Q23" i="5"/>
  <c r="K47" i="5" s="1"/>
  <c r="P23" i="5"/>
  <c r="J47" i="5" s="1"/>
  <c r="O23" i="5"/>
  <c r="N23" i="5"/>
  <c r="M23" i="5"/>
  <c r="L23" i="5"/>
  <c r="K23" i="5"/>
  <c r="J23" i="5"/>
  <c r="I23" i="5"/>
  <c r="I47" i="5" s="1"/>
  <c r="H23" i="5"/>
  <c r="H47" i="5" s="1"/>
  <c r="G23" i="5"/>
  <c r="G47" i="5" s="1"/>
  <c r="F23" i="5"/>
  <c r="F47" i="5" s="1"/>
  <c r="E23" i="5"/>
  <c r="E47" i="5" s="1"/>
  <c r="D23" i="5"/>
  <c r="D47" i="5" s="1"/>
  <c r="U20" i="5"/>
  <c r="T20" i="5"/>
  <c r="S20" i="5"/>
  <c r="R20" i="5"/>
  <c r="Q20" i="5"/>
  <c r="P20" i="5"/>
  <c r="O20" i="5"/>
  <c r="N20" i="5"/>
  <c r="M20" i="5"/>
  <c r="L20" i="5"/>
  <c r="K20" i="5"/>
  <c r="J20" i="5"/>
  <c r="I20" i="5"/>
  <c r="H20" i="5"/>
  <c r="G20" i="5"/>
  <c r="F20" i="5"/>
  <c r="E20" i="5"/>
  <c r="D20" i="5"/>
  <c r="AA19" i="5"/>
  <c r="Z19" i="5"/>
  <c r="Y19" i="5"/>
  <c r="X19" i="5"/>
  <c r="W19" i="5"/>
  <c r="V19" i="5"/>
  <c r="AA18" i="5"/>
  <c r="Z18" i="5"/>
  <c r="Y18" i="5"/>
  <c r="X18" i="5"/>
  <c r="W18" i="5"/>
  <c r="V18" i="5"/>
  <c r="U15" i="5"/>
  <c r="O41" i="5" s="1"/>
  <c r="C8" i="3" s="1"/>
  <c r="T15" i="5"/>
  <c r="T10" i="5" s="1"/>
  <c r="N36" i="5" s="1"/>
  <c r="S15" i="5"/>
  <c r="R15" i="5"/>
  <c r="L41" i="5" s="1"/>
  <c r="Q15" i="5"/>
  <c r="Q10" i="5" s="1"/>
  <c r="K36" i="5" s="1"/>
  <c r="P15" i="5"/>
  <c r="J41" i="5" s="1"/>
  <c r="O15" i="5"/>
  <c r="N15" i="5"/>
  <c r="N10" i="5" s="1"/>
  <c r="M15" i="5"/>
  <c r="L15" i="5"/>
  <c r="K15" i="5"/>
  <c r="K10" i="5" s="1"/>
  <c r="J15" i="5"/>
  <c r="J10" i="5" s="1"/>
  <c r="I15" i="5"/>
  <c r="I41" i="5" s="1"/>
  <c r="H15" i="5"/>
  <c r="H41" i="5" s="1"/>
  <c r="G15" i="5"/>
  <c r="G41" i="5" s="1"/>
  <c r="F15" i="5"/>
  <c r="F10" i="5" s="1"/>
  <c r="F36" i="5" s="1"/>
  <c r="E15" i="5"/>
  <c r="E10" i="5" s="1"/>
  <c r="E36" i="5" s="1"/>
  <c r="D15" i="5"/>
  <c r="D41" i="5" s="1"/>
  <c r="AA14" i="5"/>
  <c r="Z14" i="5"/>
  <c r="Y14" i="5"/>
  <c r="X14" i="5"/>
  <c r="W14" i="5"/>
  <c r="V14" i="5"/>
  <c r="D61" i="5" s="1"/>
  <c r="AA13" i="5"/>
  <c r="Z13" i="5"/>
  <c r="Y13" i="5"/>
  <c r="X13" i="5"/>
  <c r="W13" i="5"/>
  <c r="V13" i="5"/>
  <c r="D60" i="5" s="1"/>
  <c r="AA12" i="5"/>
  <c r="Z12" i="5"/>
  <c r="Y12" i="5"/>
  <c r="X12" i="5"/>
  <c r="W12" i="5"/>
  <c r="V12" i="5"/>
  <c r="D59" i="5" s="1"/>
  <c r="AA11" i="5"/>
  <c r="Z11" i="5"/>
  <c r="Y11" i="5"/>
  <c r="X11" i="5"/>
  <c r="W11" i="5"/>
  <c r="V11" i="5"/>
  <c r="AA9" i="5"/>
  <c r="Z9" i="5"/>
  <c r="Y9" i="5"/>
  <c r="X9" i="5"/>
  <c r="W9" i="5"/>
  <c r="V9" i="5"/>
  <c r="J58" i="5" l="1"/>
  <c r="J60" i="5"/>
  <c r="J66" i="5"/>
  <c r="J56" i="5"/>
  <c r="J59" i="5"/>
  <c r="J61" i="5"/>
  <c r="J65" i="5"/>
  <c r="J70" i="5"/>
  <c r="F40" i="5"/>
  <c r="G40" i="5"/>
  <c r="F45" i="5"/>
  <c r="G45" i="5"/>
  <c r="D39" i="5"/>
  <c r="D44" i="5"/>
  <c r="H44" i="5"/>
  <c r="I39" i="5"/>
  <c r="E44" i="5"/>
  <c r="F39" i="5"/>
  <c r="D40" i="5"/>
  <c r="H40" i="5"/>
  <c r="H45" i="5"/>
  <c r="E39" i="5"/>
  <c r="I44" i="5"/>
  <c r="G39" i="5"/>
  <c r="E40" i="5"/>
  <c r="I40" i="5"/>
  <c r="G44" i="5"/>
  <c r="E45" i="5"/>
  <c r="I45" i="5"/>
  <c r="F60" i="5"/>
  <c r="D46" i="5"/>
  <c r="H46" i="5"/>
  <c r="J46" i="5"/>
  <c r="N46" i="5"/>
  <c r="M45" i="5"/>
  <c r="D17" i="2" s="1"/>
  <c r="E60" i="5"/>
  <c r="M60" i="5"/>
  <c r="B42" i="2" s="1"/>
  <c r="K61" i="5"/>
  <c r="B15" i="2" s="1"/>
  <c r="K65" i="5"/>
  <c r="B16" i="2" s="1"/>
  <c r="E32" i="1"/>
  <c r="G32" i="1" s="1"/>
  <c r="M40" i="5"/>
  <c r="D15" i="2" s="1"/>
  <c r="G60" i="5"/>
  <c r="D32" i="2"/>
  <c r="E46" i="2"/>
  <c r="C12" i="3"/>
  <c r="L39" i="5"/>
  <c r="C14" i="2" s="1"/>
  <c r="J40" i="5"/>
  <c r="N40" i="5"/>
  <c r="L44" i="5"/>
  <c r="C16" i="2" s="1"/>
  <c r="J45" i="5"/>
  <c r="N45" i="5"/>
  <c r="C32" i="2"/>
  <c r="K39" i="5"/>
  <c r="K44" i="5"/>
  <c r="E61" i="5"/>
  <c r="M61" i="5"/>
  <c r="B43" i="2" s="1"/>
  <c r="I65" i="5"/>
  <c r="M39" i="5"/>
  <c r="K40" i="5"/>
  <c r="O40" i="5"/>
  <c r="D43" i="2" s="1"/>
  <c r="M44" i="5"/>
  <c r="K45" i="5"/>
  <c r="O45" i="5"/>
  <c r="D45" i="2" s="1"/>
  <c r="O39" i="5"/>
  <c r="D42" i="2" s="1"/>
  <c r="O44" i="5"/>
  <c r="D44" i="2" s="1"/>
  <c r="J39" i="5"/>
  <c r="N39" i="5"/>
  <c r="L40" i="5"/>
  <c r="C15" i="2" s="1"/>
  <c r="N44" i="5"/>
  <c r="L45" i="5"/>
  <c r="C17" i="2" s="1"/>
  <c r="D47" i="2"/>
  <c r="E18" i="2"/>
  <c r="E46" i="5"/>
  <c r="I46" i="5"/>
  <c r="K46" i="5"/>
  <c r="O46" i="5"/>
  <c r="C10" i="3" s="1"/>
  <c r="K48" i="5"/>
  <c r="O48" i="5"/>
  <c r="I60" i="5"/>
  <c r="L60" i="5"/>
  <c r="B28" i="2" s="1"/>
  <c r="F41" i="1"/>
  <c r="F45" i="1"/>
  <c r="G56" i="5"/>
  <c r="L59" i="5"/>
  <c r="B27" i="2" s="1"/>
  <c r="L61" i="5"/>
  <c r="B29" i="2" s="1"/>
  <c r="L65" i="5"/>
  <c r="B30" i="2" s="1"/>
  <c r="E70" i="5"/>
  <c r="H60" i="5"/>
  <c r="F8" i="1"/>
  <c r="F61" i="5"/>
  <c r="H65" i="5"/>
  <c r="F66" i="5"/>
  <c r="G61" i="5"/>
  <c r="E65" i="5"/>
  <c r="G66" i="5"/>
  <c r="K60" i="5"/>
  <c r="B14" i="2" s="1"/>
  <c r="K66" i="5"/>
  <c r="B17" i="2" s="1"/>
  <c r="D32" i="1"/>
  <c r="F32" i="1" s="1"/>
  <c r="H61" i="5"/>
  <c r="F65" i="5"/>
  <c r="D66" i="5"/>
  <c r="H66" i="5"/>
  <c r="L66" i="5"/>
  <c r="B31" i="2" s="1"/>
  <c r="F12" i="1"/>
  <c r="D65" i="5"/>
  <c r="G8" i="1"/>
  <c r="G12" i="1"/>
  <c r="E49" i="1"/>
  <c r="G49" i="1" s="1"/>
  <c r="B49" i="1" s="1"/>
  <c r="I61" i="5"/>
  <c r="G65" i="5"/>
  <c r="E66" i="5"/>
  <c r="I66" i="5"/>
  <c r="M65" i="5"/>
  <c r="B44" i="2" s="1"/>
  <c r="M66" i="5"/>
  <c r="B45" i="2" s="1"/>
  <c r="G6" i="1"/>
  <c r="G10" i="1"/>
  <c r="G14" i="1"/>
  <c r="F39" i="1"/>
  <c r="F43" i="1"/>
  <c r="F47" i="1"/>
  <c r="F40" i="1"/>
  <c r="F44" i="1"/>
  <c r="F48" i="1"/>
  <c r="F9" i="1"/>
  <c r="F13" i="1"/>
  <c r="F7" i="1"/>
  <c r="F11" i="1"/>
  <c r="F15" i="1"/>
  <c r="G15" i="1"/>
  <c r="F42" i="1"/>
  <c r="F46" i="1"/>
  <c r="G7" i="1"/>
  <c r="G11" i="1"/>
  <c r="G13" i="1"/>
  <c r="F14" i="1"/>
  <c r="G16" i="1"/>
  <c r="B16" i="1" s="1"/>
  <c r="E33" i="1"/>
  <c r="E50" i="1"/>
  <c r="G9" i="1"/>
  <c r="F6" i="1"/>
  <c r="F10" i="1"/>
  <c r="E17" i="1"/>
  <c r="D33" i="1"/>
  <c r="D50" i="1"/>
  <c r="D17" i="1"/>
  <c r="G58" i="5"/>
  <c r="F70" i="5"/>
  <c r="G46" i="5"/>
  <c r="G50" i="5"/>
  <c r="K38" i="5"/>
  <c r="F59" i="5"/>
  <c r="E56" i="5"/>
  <c r="K51" i="5"/>
  <c r="O38" i="5"/>
  <c r="H58" i="5"/>
  <c r="L58" i="5"/>
  <c r="B26" i="2" s="1"/>
  <c r="M58" i="5"/>
  <c r="B40" i="2" s="1"/>
  <c r="D37" i="5"/>
  <c r="D38" i="5"/>
  <c r="H51" i="5"/>
  <c r="H38" i="5"/>
  <c r="J38" i="5"/>
  <c r="J35" i="5"/>
  <c r="N35" i="5"/>
  <c r="N51" i="5"/>
  <c r="D49" i="5"/>
  <c r="J51" i="5"/>
  <c r="N41" i="5"/>
  <c r="B12" i="5"/>
  <c r="L56" i="5"/>
  <c r="M56" i="5"/>
  <c r="H56" i="5"/>
  <c r="K59" i="5"/>
  <c r="B13" i="2" s="1"/>
  <c r="E71" i="5"/>
  <c r="I56" i="5"/>
  <c r="K70" i="5"/>
  <c r="B19" i="2" s="1"/>
  <c r="I58" i="5"/>
  <c r="E58" i="5"/>
  <c r="D58" i="5"/>
  <c r="K58" i="5"/>
  <c r="B12" i="2" s="1"/>
  <c r="F58" i="5"/>
  <c r="G70" i="5"/>
  <c r="D70" i="5"/>
  <c r="L70" i="5"/>
  <c r="B33" i="2" s="1"/>
  <c r="M70" i="5"/>
  <c r="B47" i="2" s="1"/>
  <c r="H70" i="5"/>
  <c r="D48" i="5"/>
  <c r="H50" i="5"/>
  <c r="J50" i="5"/>
  <c r="H49" i="5"/>
  <c r="F56" i="5"/>
  <c r="R10" i="5"/>
  <c r="L36" i="5" s="1"/>
  <c r="E59" i="5"/>
  <c r="H37" i="5"/>
  <c r="D56" i="5"/>
  <c r="H59" i="5"/>
  <c r="K56" i="5"/>
  <c r="I37" i="5"/>
  <c r="E49" i="5"/>
  <c r="K35" i="5"/>
  <c r="G59" i="5"/>
  <c r="I70" i="5"/>
  <c r="M59" i="5"/>
  <c r="B41" i="2" s="1"/>
  <c r="E37" i="5"/>
  <c r="I49" i="5"/>
  <c r="K41" i="5"/>
  <c r="O35" i="5"/>
  <c r="O51" i="5"/>
  <c r="D38" i="2" s="1"/>
  <c r="I59" i="5"/>
  <c r="F38" i="5"/>
  <c r="F49" i="5"/>
  <c r="F37" i="5"/>
  <c r="L50" i="5"/>
  <c r="L38" i="5"/>
  <c r="C13" i="2" s="1"/>
  <c r="L51" i="5"/>
  <c r="C10" i="2" s="1"/>
  <c r="L35" i="5"/>
  <c r="C11" i="2" s="1"/>
  <c r="L46" i="5"/>
  <c r="S10" i="5"/>
  <c r="M36" i="5" s="1"/>
  <c r="M41" i="5"/>
  <c r="E24" i="5"/>
  <c r="E48" i="5" s="1"/>
  <c r="E50" i="5"/>
  <c r="I24" i="5"/>
  <c r="I48" i="5" s="1"/>
  <c r="I50" i="5"/>
  <c r="G49" i="5"/>
  <c r="G37" i="5"/>
  <c r="M51" i="5"/>
  <c r="M35" i="5"/>
  <c r="M49" i="5"/>
  <c r="M38" i="5"/>
  <c r="M37" i="5"/>
  <c r="G35" i="5"/>
  <c r="M48" i="5"/>
  <c r="T24" i="5"/>
  <c r="N48" i="5" s="1"/>
  <c r="N50" i="5"/>
  <c r="F35" i="5"/>
  <c r="L37" i="5"/>
  <c r="C12" i="2" s="1"/>
  <c r="F46" i="5"/>
  <c r="D50" i="5"/>
  <c r="F41" i="5"/>
  <c r="F51" i="5"/>
  <c r="K50" i="5"/>
  <c r="L49" i="5"/>
  <c r="C19" i="2" s="1"/>
  <c r="M46" i="5"/>
  <c r="F48" i="5"/>
  <c r="G51" i="5"/>
  <c r="O50" i="5"/>
  <c r="D35" i="5"/>
  <c r="H35" i="5"/>
  <c r="E38" i="5"/>
  <c r="I38" i="5"/>
  <c r="J37" i="5"/>
  <c r="J49" i="5"/>
  <c r="M50" i="5"/>
  <c r="N37" i="5"/>
  <c r="N49" i="5"/>
  <c r="D51" i="5"/>
  <c r="E35" i="5"/>
  <c r="I35" i="5"/>
  <c r="E41" i="5"/>
  <c r="F50" i="5"/>
  <c r="K37" i="5"/>
  <c r="N38" i="5"/>
  <c r="O37" i="5"/>
  <c r="U17" i="5"/>
  <c r="O43" i="5" s="1"/>
  <c r="X23" i="5"/>
  <c r="V28" i="5"/>
  <c r="P39" i="5" s="1"/>
  <c r="W20" i="5"/>
  <c r="AA20" i="5"/>
  <c r="E17" i="5"/>
  <c r="M17" i="5"/>
  <c r="M16" i="5" s="1"/>
  <c r="AA27" i="5"/>
  <c r="J71" i="5" s="1"/>
  <c r="Y15" i="5"/>
  <c r="AA23" i="5"/>
  <c r="Z28" i="5"/>
  <c r="P10" i="5"/>
  <c r="J36" i="5" s="1"/>
  <c r="D17" i="5"/>
  <c r="V15" i="5"/>
  <c r="D62" i="5" s="1"/>
  <c r="Z15" i="5"/>
  <c r="H10" i="5"/>
  <c r="H36" i="5" s="1"/>
  <c r="D10" i="5"/>
  <c r="D36" i="5" s="1"/>
  <c r="L10" i="5"/>
  <c r="P17" i="5"/>
  <c r="J43" i="5" s="1"/>
  <c r="Y20" i="5"/>
  <c r="S17" i="5"/>
  <c r="S16" i="5" s="1"/>
  <c r="M42" i="5" s="1"/>
  <c r="U10" i="5"/>
  <c r="O36" i="5" s="1"/>
  <c r="V20" i="5"/>
  <c r="Z20" i="5"/>
  <c r="O17" i="5"/>
  <c r="Z27" i="5"/>
  <c r="G17" i="5"/>
  <c r="G43" i="5" s="1"/>
  <c r="Y24" i="5"/>
  <c r="W28" i="5"/>
  <c r="G10" i="5"/>
  <c r="G36" i="5" s="1"/>
  <c r="W15" i="5"/>
  <c r="O10" i="5"/>
  <c r="AA15" i="5"/>
  <c r="K17" i="5"/>
  <c r="H17" i="5"/>
  <c r="H43" i="5" s="1"/>
  <c r="L17" i="5"/>
  <c r="T17" i="5"/>
  <c r="N43" i="5" s="1"/>
  <c r="Y23" i="5"/>
  <c r="Q17" i="5"/>
  <c r="K43" i="5" s="1"/>
  <c r="R24" i="5"/>
  <c r="I10" i="5"/>
  <c r="I36" i="5" s="1"/>
  <c r="M10" i="5"/>
  <c r="I17" i="5"/>
  <c r="I43" i="5" s="1"/>
  <c r="W10" i="5"/>
  <c r="V23" i="5"/>
  <c r="D68" i="5" s="1"/>
  <c r="K24" i="5"/>
  <c r="X15" i="5"/>
  <c r="X20" i="5"/>
  <c r="W23" i="5"/>
  <c r="G24" i="5"/>
  <c r="G48" i="5" s="1"/>
  <c r="X27" i="5"/>
  <c r="F71" i="5" s="1"/>
  <c r="AA28" i="5"/>
  <c r="Y27" i="5"/>
  <c r="Z10" i="5"/>
  <c r="F17" i="5"/>
  <c r="F43" i="5" s="1"/>
  <c r="J17" i="5"/>
  <c r="N17" i="5"/>
  <c r="R17" i="5"/>
  <c r="L43" i="5" s="1"/>
  <c r="Z23" i="5"/>
  <c r="O24" i="5"/>
  <c r="H24" i="5"/>
  <c r="H48" i="5" s="1"/>
  <c r="P24" i="5"/>
  <c r="J48" i="5" s="1"/>
  <c r="Y28" i="5"/>
  <c r="S40" i="5" s="1"/>
  <c r="C10" i="1" s="1"/>
  <c r="X28" i="5"/>
  <c r="R39" i="5" s="1"/>
  <c r="B12" i="1" l="1"/>
  <c r="J67" i="5"/>
  <c r="J68" i="5"/>
  <c r="B11" i="2"/>
  <c r="F11" i="2" s="1"/>
  <c r="U39" i="5"/>
  <c r="C42" i="1" s="1"/>
  <c r="J72" i="5"/>
  <c r="B39" i="2"/>
  <c r="B25" i="2"/>
  <c r="J62" i="5"/>
  <c r="G44" i="1"/>
  <c r="B44" i="1" s="1"/>
  <c r="C29" i="2"/>
  <c r="F29" i="2" s="1"/>
  <c r="F15" i="2"/>
  <c r="F16" i="2"/>
  <c r="Z24" i="5"/>
  <c r="T48" i="5" s="1"/>
  <c r="E17" i="2"/>
  <c r="E32" i="2"/>
  <c r="G29" i="1"/>
  <c r="G42" i="1"/>
  <c r="B42" i="1" s="1"/>
  <c r="G22" i="1"/>
  <c r="G41" i="1"/>
  <c r="B41" i="1" s="1"/>
  <c r="F17" i="2"/>
  <c r="F14" i="2"/>
  <c r="C31" i="2"/>
  <c r="F31" i="2" s="1"/>
  <c r="E15" i="2"/>
  <c r="G25" i="1"/>
  <c r="G28" i="1"/>
  <c r="E72" i="5"/>
  <c r="G23" i="1"/>
  <c r="G43" i="1"/>
  <c r="B43" i="1" s="1"/>
  <c r="G31" i="1"/>
  <c r="G30" i="1"/>
  <c r="G24" i="1"/>
  <c r="G27" i="1"/>
  <c r="G26" i="1"/>
  <c r="B32" i="1"/>
  <c r="D19" i="2"/>
  <c r="E19" i="2" s="1"/>
  <c r="C33" i="2"/>
  <c r="F33" i="2" s="1"/>
  <c r="D31" i="2"/>
  <c r="C45" i="2"/>
  <c r="E45" i="2" s="1"/>
  <c r="C34" i="2"/>
  <c r="D20" i="2"/>
  <c r="D13" i="2"/>
  <c r="E13" i="2" s="1"/>
  <c r="C27" i="2"/>
  <c r="F27" i="2" s="1"/>
  <c r="C38" i="2"/>
  <c r="D24" i="2"/>
  <c r="P45" i="5"/>
  <c r="C42" i="2"/>
  <c r="F42" i="2" s="1"/>
  <c r="D28" i="2"/>
  <c r="C43" i="2"/>
  <c r="D29" i="2"/>
  <c r="D25" i="2"/>
  <c r="C39" i="2"/>
  <c r="D40" i="2"/>
  <c r="C13" i="3"/>
  <c r="D33" i="2"/>
  <c r="C47" i="2"/>
  <c r="E47" i="2" s="1"/>
  <c r="D11" i="2"/>
  <c r="E11" i="2" s="1"/>
  <c r="C25" i="2"/>
  <c r="D30" i="2"/>
  <c r="C44" i="2"/>
  <c r="E44" i="2" s="1"/>
  <c r="D14" i="2"/>
  <c r="E14" i="2" s="1"/>
  <c r="C28" i="2"/>
  <c r="F28" i="2" s="1"/>
  <c r="D27" i="2"/>
  <c r="C41" i="2"/>
  <c r="F41" i="2" s="1"/>
  <c r="D26" i="2"/>
  <c r="C40" i="2"/>
  <c r="F40" i="2" s="1"/>
  <c r="C7" i="3"/>
  <c r="D48" i="2"/>
  <c r="D34" i="2"/>
  <c r="C48" i="2"/>
  <c r="D12" i="2"/>
  <c r="E12" i="2" s="1"/>
  <c r="C26" i="2"/>
  <c r="F26" i="2" s="1"/>
  <c r="D10" i="2"/>
  <c r="C24" i="2"/>
  <c r="D39" i="2"/>
  <c r="C6" i="3"/>
  <c r="E6" i="3" s="1"/>
  <c r="C9" i="3"/>
  <c r="D41" i="2"/>
  <c r="P44" i="5"/>
  <c r="C30" i="2"/>
  <c r="F30" i="2" s="1"/>
  <c r="D16" i="2"/>
  <c r="E16" i="2" s="1"/>
  <c r="F19" i="2"/>
  <c r="F30" i="1"/>
  <c r="F24" i="1"/>
  <c r="B8" i="1"/>
  <c r="C20" i="2"/>
  <c r="F25" i="1"/>
  <c r="Q45" i="5"/>
  <c r="F23" i="1"/>
  <c r="F31" i="1"/>
  <c r="F22" i="1"/>
  <c r="F13" i="2"/>
  <c r="U44" i="5"/>
  <c r="C44" i="1" s="1"/>
  <c r="T44" i="5"/>
  <c r="C27" i="1" s="1"/>
  <c r="G39" i="1"/>
  <c r="B39" i="1" s="1"/>
  <c r="F27" i="1"/>
  <c r="G46" i="1"/>
  <c r="B46" i="1" s="1"/>
  <c r="F29" i="1"/>
  <c r="F28" i="1"/>
  <c r="G48" i="1"/>
  <c r="B48" i="1" s="1"/>
  <c r="F12" i="2"/>
  <c r="G45" i="1"/>
  <c r="B45" i="1" s="1"/>
  <c r="U45" i="5"/>
  <c r="C45" i="1" s="1"/>
  <c r="R44" i="5"/>
  <c r="R45" i="5"/>
  <c r="G47" i="1"/>
  <c r="B47" i="1" s="1"/>
  <c r="F26" i="1"/>
  <c r="G40" i="1"/>
  <c r="B40" i="1" s="1"/>
  <c r="S44" i="5"/>
  <c r="C11" i="1" s="1"/>
  <c r="T45" i="5"/>
  <c r="C28" i="1" s="1"/>
  <c r="S45" i="5"/>
  <c r="C12" i="1" s="1"/>
  <c r="Q44" i="5"/>
  <c r="B11" i="1"/>
  <c r="B10" i="1"/>
  <c r="B6" i="1"/>
  <c r="B13" i="1"/>
  <c r="B7" i="1"/>
  <c r="B14" i="1"/>
  <c r="F50" i="1"/>
  <c r="B9" i="1"/>
  <c r="B15" i="1"/>
  <c r="G17" i="1"/>
  <c r="V10" i="5"/>
  <c r="H57" i="5" s="1"/>
  <c r="U16" i="5"/>
  <c r="O42" i="5" s="1"/>
  <c r="U40" i="5"/>
  <c r="C43" i="1" s="1"/>
  <c r="T40" i="5"/>
  <c r="C26" i="1" s="1"/>
  <c r="Q39" i="5"/>
  <c r="S39" i="5"/>
  <c r="T39" i="5"/>
  <c r="Q40" i="5"/>
  <c r="P40" i="5"/>
  <c r="F72" i="5"/>
  <c r="F68" i="5"/>
  <c r="Q35" i="5"/>
  <c r="R40" i="5"/>
  <c r="E67" i="5"/>
  <c r="T47" i="5"/>
  <c r="C29" i="1" s="1"/>
  <c r="H68" i="5"/>
  <c r="L68" i="5"/>
  <c r="B32" i="2" s="1"/>
  <c r="Q36" i="5"/>
  <c r="T50" i="5"/>
  <c r="C31" i="1" s="1"/>
  <c r="H71" i="5"/>
  <c r="L71" i="5"/>
  <c r="B34" i="2" s="1"/>
  <c r="B13" i="5"/>
  <c r="U49" i="5"/>
  <c r="I72" i="5"/>
  <c r="M72" i="5"/>
  <c r="B38" i="2" s="1"/>
  <c r="T35" i="5"/>
  <c r="C22" i="1" s="1"/>
  <c r="H72" i="5"/>
  <c r="L72" i="5"/>
  <c r="B24" i="2" s="1"/>
  <c r="P49" i="5"/>
  <c r="D72" i="5"/>
  <c r="U35" i="5"/>
  <c r="U38" i="5"/>
  <c r="Q38" i="5"/>
  <c r="S35" i="5"/>
  <c r="C6" i="1" s="1"/>
  <c r="K72" i="5"/>
  <c r="B10" i="2" s="1"/>
  <c r="G72" i="5"/>
  <c r="K68" i="5"/>
  <c r="B18" i="2" s="1"/>
  <c r="G68" i="5"/>
  <c r="G71" i="5"/>
  <c r="K71" i="5"/>
  <c r="B20" i="2" s="1"/>
  <c r="Q47" i="5"/>
  <c r="E68" i="5"/>
  <c r="F62" i="5"/>
  <c r="U41" i="5"/>
  <c r="D8" i="3" s="1"/>
  <c r="F8" i="3" s="1"/>
  <c r="I62" i="5"/>
  <c r="I68" i="5"/>
  <c r="M68" i="5"/>
  <c r="B46" i="2" s="1"/>
  <c r="M71" i="5"/>
  <c r="B48" i="2" s="1"/>
  <c r="I71" i="5"/>
  <c r="Q50" i="5"/>
  <c r="R37" i="5"/>
  <c r="G62" i="5"/>
  <c r="K62" i="5"/>
  <c r="H67" i="5"/>
  <c r="L67" i="5"/>
  <c r="K67" i="5"/>
  <c r="M62" i="5"/>
  <c r="L62" i="5"/>
  <c r="M67" i="5"/>
  <c r="F17" i="1"/>
  <c r="Q41" i="5"/>
  <c r="E62" i="5"/>
  <c r="R46" i="5"/>
  <c r="F67" i="5"/>
  <c r="S46" i="5"/>
  <c r="G67" i="5"/>
  <c r="P46" i="5"/>
  <c r="D67" i="5"/>
  <c r="T41" i="5"/>
  <c r="H62" i="5"/>
  <c r="I67" i="5"/>
  <c r="P47" i="5"/>
  <c r="D16" i="5"/>
  <c r="D42" i="5" s="1"/>
  <c r="D43" i="5"/>
  <c r="E16" i="5"/>
  <c r="E42" i="5" s="1"/>
  <c r="E43" i="5"/>
  <c r="R51" i="5"/>
  <c r="S50" i="5"/>
  <c r="C15" i="1" s="1"/>
  <c r="R50" i="5"/>
  <c r="R41" i="5"/>
  <c r="S48" i="5"/>
  <c r="U47" i="5"/>
  <c r="U50" i="5"/>
  <c r="U46" i="5"/>
  <c r="D10" i="3" s="1"/>
  <c r="F10" i="3" s="1"/>
  <c r="R38" i="5"/>
  <c r="S37" i="5"/>
  <c r="C7" i="1" s="1"/>
  <c r="T49" i="5"/>
  <c r="C30" i="1" s="1"/>
  <c r="T36" i="5"/>
  <c r="X24" i="5"/>
  <c r="L48" i="5"/>
  <c r="Q51" i="5"/>
  <c r="Q37" i="5"/>
  <c r="P41" i="5"/>
  <c r="S41" i="5"/>
  <c r="Q46" i="5"/>
  <c r="R47" i="5"/>
  <c r="S49" i="5"/>
  <c r="C14" i="1" s="1"/>
  <c r="Q49" i="5"/>
  <c r="S51" i="5"/>
  <c r="S38" i="5"/>
  <c r="C8" i="1" s="1"/>
  <c r="U51" i="5"/>
  <c r="U37" i="5"/>
  <c r="S47" i="5"/>
  <c r="C13" i="1" s="1"/>
  <c r="T46" i="5"/>
  <c r="Y17" i="5"/>
  <c r="M43" i="5"/>
  <c r="T51" i="5"/>
  <c r="T37" i="5"/>
  <c r="C23" i="1" s="1"/>
  <c r="P51" i="5"/>
  <c r="P50" i="5"/>
  <c r="P37" i="5"/>
  <c r="R49" i="5"/>
  <c r="P35" i="5"/>
  <c r="P38" i="5"/>
  <c r="T38" i="5"/>
  <c r="C24" i="1" s="1"/>
  <c r="R35" i="5"/>
  <c r="AA10" i="5"/>
  <c r="Y16" i="5"/>
  <c r="X10" i="5"/>
  <c r="AA17" i="5"/>
  <c r="S30" i="5"/>
  <c r="S31" i="5" s="1"/>
  <c r="X17" i="5"/>
  <c r="L16" i="5"/>
  <c r="Q16" i="5"/>
  <c r="K42" i="5" s="1"/>
  <c r="W17" i="5"/>
  <c r="T16" i="5"/>
  <c r="N42" i="5" s="1"/>
  <c r="I16" i="5"/>
  <c r="I42" i="5" s="1"/>
  <c r="AA24" i="5"/>
  <c r="O16" i="5"/>
  <c r="V17" i="5"/>
  <c r="J16" i="5"/>
  <c r="F16" i="5"/>
  <c r="F42" i="5" s="1"/>
  <c r="G16" i="5"/>
  <c r="G42" i="5" s="1"/>
  <c r="M30" i="5"/>
  <c r="M31" i="5" s="1"/>
  <c r="Y10" i="5"/>
  <c r="P16" i="5"/>
  <c r="J42" i="5" s="1"/>
  <c r="V24" i="5"/>
  <c r="Z17" i="5"/>
  <c r="N16" i="5"/>
  <c r="H16" i="5"/>
  <c r="H42" i="5" s="1"/>
  <c r="R16" i="5"/>
  <c r="L42" i="5" s="1"/>
  <c r="W24" i="5"/>
  <c r="K16" i="5"/>
  <c r="H10" i="3" l="1"/>
  <c r="H9" i="3"/>
  <c r="H8" i="3" s="1"/>
  <c r="M21" i="3"/>
  <c r="M20" i="3"/>
  <c r="M19" i="3"/>
  <c r="K14" i="3"/>
  <c r="K13" i="3"/>
  <c r="K15" i="3"/>
  <c r="E7" i="3"/>
  <c r="L69" i="5"/>
  <c r="L73" i="5"/>
  <c r="B36" i="2" s="1"/>
  <c r="B35" i="2"/>
  <c r="B49" i="2"/>
  <c r="J64" i="5"/>
  <c r="B21" i="2"/>
  <c r="J57" i="5"/>
  <c r="F39" i="2"/>
  <c r="J69" i="5"/>
  <c r="F25" i="2"/>
  <c r="M73" i="5"/>
  <c r="B50" i="2" s="1"/>
  <c r="K73" i="5"/>
  <c r="B22" i="2" s="1"/>
  <c r="E29" i="2"/>
  <c r="B27" i="1"/>
  <c r="P36" i="5"/>
  <c r="B22" i="1"/>
  <c r="B30" i="1"/>
  <c r="E31" i="2"/>
  <c r="B29" i="1"/>
  <c r="B25" i="1"/>
  <c r="F47" i="2"/>
  <c r="E34" i="2"/>
  <c r="G33" i="1"/>
  <c r="B23" i="1"/>
  <c r="E33" i="2"/>
  <c r="B24" i="1"/>
  <c r="B31" i="1"/>
  <c r="B26" i="1"/>
  <c r="B28" i="1"/>
  <c r="E41" i="2"/>
  <c r="E30" i="2"/>
  <c r="E26" i="2"/>
  <c r="F45" i="2"/>
  <c r="F44" i="2"/>
  <c r="C49" i="2"/>
  <c r="E28" i="2"/>
  <c r="E25" i="2"/>
  <c r="D35" i="2"/>
  <c r="C46" i="1"/>
  <c r="D12" i="3"/>
  <c r="F12" i="3" s="1"/>
  <c r="U53" i="5"/>
  <c r="D6" i="3"/>
  <c r="D49" i="2"/>
  <c r="E39" i="2"/>
  <c r="E27" i="2"/>
  <c r="C35" i="2"/>
  <c r="E42" i="2"/>
  <c r="C40" i="1"/>
  <c r="D13" i="3"/>
  <c r="F13" i="3" s="1"/>
  <c r="C48" i="1"/>
  <c r="D7" i="3"/>
  <c r="F7" i="3" s="1"/>
  <c r="C41" i="1"/>
  <c r="D9" i="3"/>
  <c r="F9" i="3" s="1"/>
  <c r="C14" i="3"/>
  <c r="C47" i="1"/>
  <c r="D11" i="3"/>
  <c r="F11" i="3" s="1"/>
  <c r="E48" i="2"/>
  <c r="D21" i="2"/>
  <c r="E40" i="2"/>
  <c r="E43" i="2"/>
  <c r="F43" i="2"/>
  <c r="C21" i="2"/>
  <c r="E20" i="2"/>
  <c r="F20" i="2"/>
  <c r="D30" i="5"/>
  <c r="D31" i="5" s="1"/>
  <c r="F48" i="2"/>
  <c r="F46" i="2"/>
  <c r="F34" i="2"/>
  <c r="F32" i="2"/>
  <c r="F18" i="2"/>
  <c r="G50" i="1"/>
  <c r="F33" i="1"/>
  <c r="C39" i="1"/>
  <c r="U52" i="5"/>
  <c r="C49" i="1" s="1"/>
  <c r="U30" i="5"/>
  <c r="U31" i="5" s="1"/>
  <c r="B17" i="1"/>
  <c r="C25" i="1"/>
  <c r="C33" i="1" s="1"/>
  <c r="T52" i="5"/>
  <c r="C32" i="1" s="1"/>
  <c r="S52" i="5"/>
  <c r="C16" i="1" s="1"/>
  <c r="C9" i="1"/>
  <c r="E57" i="5"/>
  <c r="D57" i="5"/>
  <c r="E64" i="5"/>
  <c r="E30" i="5"/>
  <c r="E31" i="5" s="1"/>
  <c r="M64" i="5"/>
  <c r="I64" i="5"/>
  <c r="U36" i="5"/>
  <c r="M57" i="5"/>
  <c r="I57" i="5"/>
  <c r="K69" i="5"/>
  <c r="Q48" i="5"/>
  <c r="E69" i="5"/>
  <c r="T43" i="5"/>
  <c r="H64" i="5"/>
  <c r="L64" i="5"/>
  <c r="S36" i="5"/>
  <c r="G57" i="5"/>
  <c r="K57" i="5"/>
  <c r="U48" i="5"/>
  <c r="M69" i="5"/>
  <c r="I69" i="5"/>
  <c r="R36" i="5"/>
  <c r="F57" i="5"/>
  <c r="R48" i="5"/>
  <c r="F69" i="5"/>
  <c r="P48" i="5"/>
  <c r="D69" i="5"/>
  <c r="P43" i="5"/>
  <c r="D64" i="5"/>
  <c r="F64" i="5"/>
  <c r="S43" i="5"/>
  <c r="G64" i="5"/>
  <c r="K64" i="5"/>
  <c r="H69" i="5"/>
  <c r="B14" i="5"/>
  <c r="G69" i="5"/>
  <c r="L57" i="5"/>
  <c r="Q43" i="5"/>
  <c r="U43" i="5"/>
  <c r="S42" i="5"/>
  <c r="R43" i="5"/>
  <c r="I30" i="5"/>
  <c r="I31" i="5" s="1"/>
  <c r="Q30" i="5"/>
  <c r="Q31" i="5" s="1"/>
  <c r="T30" i="5"/>
  <c r="T31" i="5" s="1"/>
  <c r="L30" i="5"/>
  <c r="L31" i="5" s="1"/>
  <c r="G30" i="5"/>
  <c r="G31" i="5" s="1"/>
  <c r="F30" i="5"/>
  <c r="F31" i="5" s="1"/>
  <c r="AA16" i="5"/>
  <c r="O30" i="5"/>
  <c r="O31" i="5" s="1"/>
  <c r="W16" i="5"/>
  <c r="K30" i="5"/>
  <c r="K31" i="5" s="1"/>
  <c r="X16" i="5"/>
  <c r="K63" i="5" s="1"/>
  <c r="R30" i="5"/>
  <c r="R31" i="5" s="1"/>
  <c r="Z16" i="5"/>
  <c r="N30" i="5"/>
  <c r="N31" i="5" s="1"/>
  <c r="V16" i="5"/>
  <c r="J30" i="5"/>
  <c r="J31" i="5" s="1"/>
  <c r="H30" i="5"/>
  <c r="H31" i="5" s="1"/>
  <c r="P30" i="5"/>
  <c r="P31" i="5" s="1"/>
  <c r="O25" i="3" l="1"/>
  <c r="O27" i="3"/>
  <c r="O26" i="3"/>
  <c r="E8" i="3"/>
  <c r="H12" i="3"/>
  <c r="H11" i="3" s="1"/>
  <c r="H13" i="3"/>
  <c r="J12" i="3"/>
  <c r="J10" i="3"/>
  <c r="J11" i="3"/>
  <c r="N23" i="3"/>
  <c r="N24" i="3"/>
  <c r="N22" i="3"/>
  <c r="L18" i="3"/>
  <c r="L16" i="3"/>
  <c r="L17" i="3"/>
  <c r="P29" i="3"/>
  <c r="P30" i="3"/>
  <c r="P28" i="3"/>
  <c r="J63" i="5"/>
  <c r="C50" i="1"/>
  <c r="D14" i="3"/>
  <c r="F6" i="3"/>
  <c r="F49" i="2"/>
  <c r="F6" i="2" s="1"/>
  <c r="G6" i="2" s="1"/>
  <c r="F35" i="2"/>
  <c r="F5" i="2" s="1"/>
  <c r="G5" i="2" s="1"/>
  <c r="F21" i="2"/>
  <c r="F4" i="2" s="1"/>
  <c r="G4" i="2" s="1"/>
  <c r="C17" i="1"/>
  <c r="B15" i="5"/>
  <c r="B16" i="5" s="1"/>
  <c r="B17" i="5" s="1"/>
  <c r="B18" i="5" s="1"/>
  <c r="P42" i="5"/>
  <c r="D63" i="5"/>
  <c r="G63" i="5"/>
  <c r="R42" i="5"/>
  <c r="F63" i="5"/>
  <c r="U42" i="5"/>
  <c r="M63" i="5"/>
  <c r="I63" i="5"/>
  <c r="T42" i="5"/>
  <c r="L63" i="5"/>
  <c r="H63" i="5"/>
  <c r="Q42" i="5"/>
  <c r="E63" i="5"/>
  <c r="E9" i="3" l="1"/>
  <c r="H15" i="3"/>
  <c r="H16" i="3"/>
  <c r="I8" i="3"/>
  <c r="I7" i="3"/>
  <c r="I9" i="3"/>
  <c r="H14" i="3"/>
  <c r="B19" i="5"/>
  <c r="E10" i="3" l="1"/>
  <c r="H19" i="3"/>
  <c r="H18" i="3"/>
  <c r="H17" i="3"/>
  <c r="B20" i="5"/>
  <c r="B21" i="5" s="1"/>
  <c r="B22" i="5" s="1"/>
  <c r="B23" i="5" s="1"/>
  <c r="B24" i="5" s="1"/>
  <c r="B25" i="5" s="1"/>
  <c r="B26" i="5" s="1"/>
  <c r="E11" i="3" l="1"/>
  <c r="H21" i="3"/>
  <c r="H20" i="3" s="1"/>
  <c r="H22" i="3"/>
  <c r="B27" i="5"/>
  <c r="B28" i="5" s="1"/>
  <c r="E12" i="3" l="1"/>
  <c r="H25" i="3"/>
  <c r="H24" i="3"/>
  <c r="H23" i="3" s="1"/>
  <c r="E13" i="3" l="1"/>
  <c r="H28" i="3"/>
  <c r="H27" i="3"/>
  <c r="H26" i="3" s="1"/>
  <c r="H30" i="3" l="1"/>
  <c r="H29" i="3" s="1"/>
  <c r="H31" i="3"/>
</calcChain>
</file>

<file path=xl/sharedStrings.xml><?xml version="1.0" encoding="utf-8"?>
<sst xmlns="http://schemas.openxmlformats.org/spreadsheetml/2006/main" count="901" uniqueCount="276">
  <si>
    <t>Click ▼ above to select variable to view from drop-down list</t>
  </si>
  <si>
    <t>Note: All grey-shaded cells calculate automatically</t>
  </si>
  <si>
    <t>Sector</t>
  </si>
  <si>
    <t>Gross value added at current basic prices (millions)</t>
  </si>
  <si>
    <t>Gross value added at constant 2005 prices (millions)</t>
  </si>
  <si>
    <t>Number of persons engaged (thousands)</t>
  </si>
  <si>
    <t>Labour productivity (= constant VA per person engaged)</t>
  </si>
  <si>
    <t>1975</t>
  </si>
  <si>
    <t>1990</t>
  </si>
  <si>
    <t>2010</t>
  </si>
  <si>
    <t xml:space="preserve">Rel. product-ivity level </t>
  </si>
  <si>
    <t>1990-2000</t>
  </si>
  <si>
    <t>2000-05</t>
  </si>
  <si>
    <t>2005-10</t>
  </si>
  <si>
    <t>Agriculture</t>
  </si>
  <si>
    <t>x</t>
  </si>
  <si>
    <t>Industry</t>
  </si>
  <si>
    <t>Sum</t>
  </si>
  <si>
    <t>Mining</t>
  </si>
  <si>
    <t>Manufacturing</t>
  </si>
  <si>
    <t>Utilities</t>
  </si>
  <si>
    <t>Construction</t>
  </si>
  <si>
    <t>Services</t>
  </si>
  <si>
    <t>Market services</t>
  </si>
  <si>
    <t>Trade services</t>
  </si>
  <si>
    <t>Transport services</t>
  </si>
  <si>
    <t>Distribution services</t>
  </si>
  <si>
    <t>Business services (inc. dwellings)</t>
  </si>
  <si>
    <t>n/a</t>
  </si>
  <si>
    <t>Dwellings</t>
  </si>
  <si>
    <t>Fin. &amp; bus. services (exc. dwellings)</t>
  </si>
  <si>
    <t>Non-market services</t>
  </si>
  <si>
    <t>Government services</t>
  </si>
  <si>
    <t>Personal services</t>
  </si>
  <si>
    <t>Other services</t>
  </si>
  <si>
    <t>Total economy (exc. dwellings)</t>
  </si>
  <si>
    <t>Total economy</t>
  </si>
  <si>
    <t>Total check</t>
  </si>
  <si>
    <t>Relative productivity and changes in employment</t>
  </si>
  <si>
    <t>Annualised growth</t>
  </si>
  <si>
    <t>Row</t>
  </si>
  <si>
    <t xml:space="preserve">PP Change in share of persons engaged </t>
  </si>
  <si>
    <t>Number of persons engaged</t>
  </si>
  <si>
    <t>Sectoral share of persons engaged</t>
  </si>
  <si>
    <t>2000</t>
  </si>
  <si>
    <t>Business services</t>
  </si>
  <si>
    <t>Govt services</t>
  </si>
  <si>
    <t>Total Economy</t>
  </si>
  <si>
    <t>Check totals</t>
  </si>
  <si>
    <t>Decomposition of labour productivity change</t>
  </si>
  <si>
    <t>Annualised growth in labour prod.</t>
  </si>
  <si>
    <t>Sector share in total employment</t>
  </si>
  <si>
    <t>Change in sector share in total employment</t>
  </si>
  <si>
    <t>Within sector</t>
  </si>
  <si>
    <t>Structural change</t>
  </si>
  <si>
    <t>2000-1990</t>
  </si>
  <si>
    <t>Check</t>
  </si>
  <si>
    <t>2005-00</t>
  </si>
  <si>
    <t>2010-05</t>
  </si>
  <si>
    <t>Other non market services</t>
  </si>
  <si>
    <t>Other industry</t>
  </si>
  <si>
    <t>1960</t>
  </si>
  <si>
    <t>Finance and business services</t>
  </si>
  <si>
    <t>Labour productivity levels (index, 1966=100)</t>
  </si>
  <si>
    <t>2000–05</t>
  </si>
  <si>
    <t>2005–10</t>
  </si>
  <si>
    <t>1990– 2000</t>
  </si>
  <si>
    <t>No. of years minus 1</t>
  </si>
  <si>
    <t>Table 2</t>
  </si>
  <si>
    <t>Sectoral shares</t>
  </si>
  <si>
    <t>Labour productivity levels and changes</t>
  </si>
  <si>
    <t/>
  </si>
  <si>
    <t>Table 1 (filter on x in Col. C)</t>
  </si>
  <si>
    <t>Gross value added at current basic prices (%)</t>
  </si>
  <si>
    <t>Number of persons engaged (%)</t>
  </si>
  <si>
    <t>Relative productivity levels (labour productivity as ratio of Labour Productivity Total Economy (exc. dwellings))</t>
  </si>
  <si>
    <t>Total for individual sectors</t>
  </si>
  <si>
    <t>Check for relative productivity cf employment</t>
  </si>
  <si>
    <t>Check for productivity gaps</t>
  </si>
  <si>
    <t>Labour share 2010</t>
  </si>
  <si>
    <t>Productivity gaps 2010</t>
  </si>
  <si>
    <t>Relative productivity 2010</t>
  </si>
  <si>
    <t>Original order</t>
  </si>
  <si>
    <t>Cumulation of C/100</t>
  </si>
  <si>
    <t>Source/to tables (x)</t>
  </si>
  <si>
    <t>1960– 2010</t>
  </si>
  <si>
    <t>INDIA</t>
  </si>
  <si>
    <t>Sectoral employment by sex</t>
  </si>
  <si>
    <t>Total employment by sex and sector</t>
  </si>
  <si>
    <t>Source:</t>
  </si>
  <si>
    <t>ILO Global Employment Trends 2014 supporting datasets (Share of employment by sector and sex), 23.12.2014</t>
  </si>
  <si>
    <t>http://www.ilo.org/global/research/global-reports/global-employment-trends/2014/WCMS_234879/lang--en/index.htm</t>
  </si>
  <si>
    <t>NB:</t>
  </si>
  <si>
    <t>The ILO total sectoral employment shares are not necessarily the same as (or even particularly close to) those obtained from the WB's WDI (which are not broken down by sex) used in the previous analysis in this workbook.</t>
  </si>
  <si>
    <t>Male</t>
  </si>
  <si>
    <t>Female</t>
  </si>
  <si>
    <t>India</t>
  </si>
  <si>
    <t>ILO Global Employment Trends 2014 supporting datasets (Employment by sector and sex), 7.1.2015</t>
  </si>
  <si>
    <t>Year</t>
  </si>
  <si>
    <t>Country</t>
  </si>
  <si>
    <t xml:space="preserve">Male employment in agriculture </t>
  </si>
  <si>
    <t xml:space="preserve">Female employment in agriculture </t>
  </si>
  <si>
    <t xml:space="preserve">Male employment in industry </t>
  </si>
  <si>
    <t xml:space="preserve">Female employment in industry </t>
  </si>
  <si>
    <t xml:space="preserve">Male employment in services </t>
  </si>
  <si>
    <t xml:space="preserve">Female employment in services </t>
  </si>
  <si>
    <t>Share</t>
  </si>
  <si>
    <t>10-Sector DBG</t>
  </si>
  <si>
    <t>Total</t>
  </si>
  <si>
    <t xml:space="preserve">    </t>
  </si>
  <si>
    <t>Automobile mechanic</t>
  </si>
  <si>
    <t>Fire-fighter</t>
  </si>
  <si>
    <t>Office clerk</t>
  </si>
  <si>
    <t>Card- and tape-punching- machine operator</t>
  </si>
  <si>
    <t>Stenographer-typist</t>
  </si>
  <si>
    <t>Computer programmer</t>
  </si>
  <si>
    <t>Book-keeping machine operator</t>
  </si>
  <si>
    <t>Bank teller</t>
  </si>
  <si>
    <t>Accountant</t>
  </si>
  <si>
    <t>Aircraft loader</t>
  </si>
  <si>
    <t>Aircraft engine mechanic</t>
  </si>
  <si>
    <t>Aircraft cabin attendant</t>
  </si>
  <si>
    <t>Airline ground receptionist</t>
  </si>
  <si>
    <t>Flight operations officer</t>
  </si>
  <si>
    <t>Air transport pilot</t>
  </si>
  <si>
    <t>Motor bus driver</t>
  </si>
  <si>
    <t>Bus conductor</t>
  </si>
  <si>
    <t>Road transport services supervisor</t>
  </si>
  <si>
    <t>Railway signalman</t>
  </si>
  <si>
    <t>Railway vehicle loader</t>
  </si>
  <si>
    <t>Room attendant or chambermaid</t>
  </si>
  <si>
    <t>Waiter</t>
  </si>
  <si>
    <t>Cook</t>
  </si>
  <si>
    <t>Hotel receptionist</t>
  </si>
  <si>
    <t>Salesperson</t>
  </si>
  <si>
    <t>Cash desk cashier</t>
  </si>
  <si>
    <t>Book-keeper</t>
  </si>
  <si>
    <t>Stock records clerk</t>
  </si>
  <si>
    <t>Labourer</t>
  </si>
  <si>
    <t>Plasterer</t>
  </si>
  <si>
    <t>Construction carpenter</t>
  </si>
  <si>
    <t>Cement finisher</t>
  </si>
  <si>
    <t>Reinforced concreter</t>
  </si>
  <si>
    <t>Bricklayer (construction)</t>
  </si>
  <si>
    <t>Building painter</t>
  </si>
  <si>
    <t>Constructional steel erector</t>
  </si>
  <si>
    <t>Plumber</t>
  </si>
  <si>
    <t>Building electrician</t>
  </si>
  <si>
    <t>Ship plater</t>
  </si>
  <si>
    <t>Electronic equipment assembler</t>
  </si>
  <si>
    <t>Electronics fitter</t>
  </si>
  <si>
    <t>Electronics engineering technician</t>
  </si>
  <si>
    <t>Electronics draughtsman</t>
  </si>
  <si>
    <t>Machinery fitter-assembler</t>
  </si>
  <si>
    <t>Bench moulder (metal)</t>
  </si>
  <si>
    <t>Welder</t>
  </si>
  <si>
    <t>Metalworking machine setter</t>
  </si>
  <si>
    <t>Packer</t>
  </si>
  <si>
    <t>Mixing- and blending-machine operator</t>
  </si>
  <si>
    <t>Supervisor or general foreman</t>
  </si>
  <si>
    <t>Chemistry technician</t>
  </si>
  <si>
    <t>Bookbinder (machine)</t>
  </si>
  <si>
    <t>Printing pressman</t>
  </si>
  <si>
    <t>Machine compositor</t>
  </si>
  <si>
    <t>Hand compositor</t>
  </si>
  <si>
    <t>Paper-making-machine operator (wet end)</t>
  </si>
  <si>
    <t>Wood grinder</t>
  </si>
  <si>
    <t>Wooden furniture finisher</t>
  </si>
  <si>
    <t>Cabinetmaker</t>
  </si>
  <si>
    <t>Furniture upholsterer</t>
  </si>
  <si>
    <t>Plywood press operator</t>
  </si>
  <si>
    <t>Veneer cutter</t>
  </si>
  <si>
    <t>Sawmill sawyer</t>
  </si>
  <si>
    <t>Shoe sewer (machine)</t>
  </si>
  <si>
    <t>Laster</t>
  </si>
  <si>
    <t>Clicker cutter (machine)</t>
  </si>
  <si>
    <t>Leather goods maker</t>
  </si>
  <si>
    <t>Tanner</t>
  </si>
  <si>
    <t>Sewing-machine operator</t>
  </si>
  <si>
    <t>Garment cutter</t>
  </si>
  <si>
    <t>Cloth weaver (machine)</t>
  </si>
  <si>
    <t>Thread and yarn spinner</t>
  </si>
  <si>
    <t>Baker (ovenman)</t>
  </si>
  <si>
    <t>Grain miller</t>
  </si>
  <si>
    <t>Dairy product processor</t>
  </si>
  <si>
    <t>Quarryman</t>
  </si>
  <si>
    <t>Miner</t>
  </si>
  <si>
    <t>Underground helper, loader</t>
  </si>
  <si>
    <t>Deep-sea fisherman</t>
  </si>
  <si>
    <t>Tree feller and bucker</t>
  </si>
  <si>
    <t>Logger</t>
  </si>
  <si>
    <t>Forestry worker</t>
  </si>
  <si>
    <t>Forest supervisor</t>
  </si>
  <si>
    <t>Plantation worker</t>
  </si>
  <si>
    <t>Plantation supervisor</t>
  </si>
  <si>
    <t>Field crop farm worker</t>
  </si>
  <si>
    <t>Description</t>
  </si>
  <si>
    <t>Code</t>
  </si>
  <si>
    <t>http://www.nber.org/oww/</t>
  </si>
  <si>
    <t>ILO (adjusted: Oostendorp, 2012) (stata variable mw3wuus), see</t>
  </si>
  <si>
    <t>B*C</t>
  </si>
  <si>
    <t>NON-TRADE DATA:</t>
  </si>
  <si>
    <t>Last updated:</t>
  </si>
  <si>
    <t>By:</t>
  </si>
  <si>
    <t>Note on change made:</t>
  </si>
  <si>
    <t>23 Jan. 2015</t>
  </si>
  <si>
    <t>JK</t>
  </si>
  <si>
    <t>Histogram added to productivity gaps page</t>
  </si>
  <si>
    <t>Dummy</t>
  </si>
  <si>
    <t>10 Feb. 2015</t>
  </si>
  <si>
    <t>Recalculation of decomposition of labour productivity change</t>
  </si>
  <si>
    <t>27 May 2015</t>
  </si>
  <si>
    <t>Amendment to description of wages data</t>
  </si>
  <si>
    <t>Relative monthly wages by occupation in US$</t>
  </si>
  <si>
    <t>- occupational wages compared to country average for each year.</t>
  </si>
  <si>
    <t>21.7.2015</t>
  </si>
  <si>
    <t>Addition of labour productivity/sectoral employment analyses based on UN/ILO data (5 pages, starting page 'GVA-productivity2')</t>
  </si>
  <si>
    <t>Source: GGDC 10-Sector Database</t>
  </si>
  <si>
    <t>Gross value added, employment and labour productivity by sector</t>
  </si>
  <si>
    <t>Sources:</t>
  </si>
  <si>
    <t>'Gross value added by kind of economic activity' from UNdata, downloaded July 2015</t>
  </si>
  <si>
    <t>'Employment by sector' from ILO WESO supporting data sets (dated Jan. 2015, downloaded July 2015)</t>
  </si>
  <si>
    <r>
      <t xml:space="preserve">Notes:      </t>
    </r>
    <r>
      <rPr>
        <i/>
        <u/>
        <sz val="9"/>
        <color rgb="FFFF0000"/>
        <rFont val="Calibri"/>
        <family val="2"/>
      </rPr>
      <t>1</t>
    </r>
  </si>
  <si>
    <t>GVA data (based on ISIC Rev. 3.1):</t>
  </si>
  <si>
    <t>a</t>
  </si>
  <si>
    <t>The constant 2005 US$ 'Total value added' figure downloaded from UNdata does not always equate to the total of the individual sectors (other than in 2005)</t>
  </si>
  <si>
    <t>b</t>
  </si>
  <si>
    <t>There are no UN notes for India on sectoral composition.</t>
  </si>
  <si>
    <t>c</t>
  </si>
  <si>
    <t>ISIC Section Q (extraterritorial organization and bodies) not included</t>
  </si>
  <si>
    <t>Employment data (based on ISIC Rev. 4):</t>
  </si>
  <si>
    <t>The employment data have been aggregated (according to correlated ISIC Section) from the 14 sectors available in the ILO WESO dataset to the 7 for which GVA data are available from UNdata.</t>
  </si>
  <si>
    <t>ISIC Section U (extraterritorial organization and bodies) is included</t>
  </si>
  <si>
    <t>Economic activity</t>
  </si>
  <si>
    <t>Gross value added (current US$ thousands)</t>
  </si>
  <si>
    <t>Gross value added (current, %)</t>
  </si>
  <si>
    <t>https://data.un.org/</t>
  </si>
  <si>
    <t>Own calcs.</t>
  </si>
  <si>
    <t xml:space="preserve">Mining &amp; utilities </t>
  </si>
  <si>
    <t>Wholesale, retail, hotels</t>
  </si>
  <si>
    <t>Transport, storage, comms</t>
  </si>
  <si>
    <t>Other</t>
  </si>
  <si>
    <t>Total value added (as per database)</t>
  </si>
  <si>
    <t xml:space="preserve">Author's calc.: </t>
  </si>
  <si>
    <t>Total for individual economic activities as shown above</t>
  </si>
  <si>
    <t>Gross value added (constant 2005 US$ thousands)</t>
  </si>
  <si>
    <t>Gross value added (constant, %)</t>
  </si>
  <si>
    <t>Employment by sector (thousands, male &amp; female)</t>
  </si>
  <si>
    <t>Employment by sector (%)</t>
  </si>
  <si>
    <t>http://www.ilo.org/global/research/global-reports/weso/2015/lang--en/index.htm</t>
  </si>
  <si>
    <t>Labour productivity (= constant VA per person employed)</t>
  </si>
  <si>
    <t>Relative productivity level (economic activity labour productivity as ratio of Labour Productivity Total)</t>
  </si>
  <si>
    <t>&lt;&lt;No of years in period</t>
  </si>
  <si>
    <t>Labour productivity (index, 1991=100)</t>
  </si>
  <si>
    <t>Annualised growth in labour productivity</t>
  </si>
  <si>
    <t>1991-2013</t>
  </si>
  <si>
    <t>1991-2000</t>
  </si>
  <si>
    <t>2010-13</t>
  </si>
  <si>
    <t>Check:</t>
  </si>
  <si>
    <t>Source: see page 'GVA &amp; labour productivity'</t>
  </si>
  <si>
    <t>Size of bubbles represents number of persons engaged in each sector in the later year of each of the periods.</t>
  </si>
  <si>
    <t>PP change in employ-ment</t>
  </si>
  <si>
    <t>Employment (thousands)</t>
  </si>
  <si>
    <t>Sectoral employment share</t>
  </si>
  <si>
    <t>1991</t>
  </si>
  <si>
    <t>Mining &amp; utilities</t>
  </si>
  <si>
    <t>Total of above</t>
  </si>
  <si>
    <t>2000-1991</t>
  </si>
  <si>
    <t>2013-10</t>
  </si>
  <si>
    <t>Productivity gaps 2013</t>
  </si>
  <si>
    <r>
      <t xml:space="preserve">Sort </t>
    </r>
    <r>
      <rPr>
        <sz val="9"/>
        <color rgb="FFFF0000"/>
        <rFont val="Arial"/>
        <family val="2"/>
      </rPr>
      <t>▲</t>
    </r>
  </si>
  <si>
    <t>Employment share 2013</t>
  </si>
  <si>
    <t>Relative productivity 2013</t>
  </si>
  <si>
    <t>Cumulation of employment share</t>
  </si>
  <si>
    <t>Mining and utilities</t>
  </si>
  <si>
    <t>Source: see page 'GVA-productivity2'</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</si>
</sst>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 #,##0_-;_-* &quot;-&quot;_-;_-@_-"/>
    <numFmt numFmtId="43" formatCode="_-* #,##0.00_-;\-* #,##0.00_-;_-* &quot;-&quot;??_-;_-@_-"/>
    <numFmt numFmtId="164" formatCode="#,##0_ ;\-#,##0\ "/>
    <numFmt numFmtId="165" formatCode="#,##0.0"/>
    <numFmt numFmtId="166" formatCode="0.0%"/>
    <numFmt numFmtId="167" formatCode="0.0"/>
    <numFmt numFmtId="168" formatCode="_-* #,##0_-;\-* #,##0_-;_-* &quot;-&quot;??_-;_-@_-"/>
    <numFmt numFmtId="169" formatCode="#,##0.000"/>
    <numFmt numFmtId="170" formatCode="_ * #,##0.00_ ;_ * \-#,##0.00_ ;_ * &quot;-&quot;??_ ;_ @_ "/>
    <numFmt numFmtId="175" formatCode="_-* #,##0.0_-;\-* #,##0.0_-;_-* &quot;-&quot;??_-;_-@_-"/>
    <numFmt numFmtId="176" formatCode="#,##0.0_ ;\-#,##0.0\ "/>
  </numFmts>
  <fonts count="64" x14ac:knownFonts="1">
    <font>
      <sz val="9"/>
      <color theme="1"/>
      <name val="Calibri"/>
      <family val="2"/>
    </font>
    <font>
      <sz val="9"/>
      <color theme="1"/>
      <name val="Calibri"/>
      <family val="2"/>
    </font>
    <font>
      <b/>
      <sz val="9"/>
      <color theme="1"/>
      <name val="Calibri"/>
      <family val="2"/>
    </font>
    <font>
      <sz val="10"/>
      <color theme="1"/>
      <name val="Arial"/>
      <family val="2"/>
    </font>
    <font>
      <sz val="9"/>
      <color rgb="FFFF0000"/>
      <name val="Calibri"/>
      <family val="2"/>
      <scheme val="minor"/>
    </font>
    <font>
      <u/>
      <sz val="11"/>
      <color rgb="FFFF0000"/>
      <name val="Calibri"/>
      <family val="2"/>
      <scheme val="minor"/>
    </font>
    <font>
      <b/>
      <u/>
      <sz val="11"/>
      <color theme="4"/>
      <name val="Calibri"/>
      <family val="2"/>
      <scheme val="minor"/>
    </font>
    <font>
      <sz val="9"/>
      <color theme="1"/>
      <name val="Calibri"/>
      <family val="2"/>
      <scheme val="minor"/>
    </font>
    <font>
      <sz val="9"/>
      <color theme="4"/>
      <name val="Calibri"/>
      <family val="2"/>
      <scheme val="minor"/>
    </font>
    <font>
      <b/>
      <u/>
      <sz val="11"/>
      <name val="Calibri"/>
      <family val="2"/>
      <scheme val="minor"/>
    </font>
    <font>
      <b/>
      <sz val="9"/>
      <color theme="1"/>
      <name val="Calibri"/>
      <family val="2"/>
      <scheme val="minor"/>
    </font>
    <font>
      <b/>
      <sz val="9"/>
      <color theme="4"/>
      <name val="Calibri"/>
      <family val="2"/>
      <scheme val="minor"/>
    </font>
    <font>
      <i/>
      <sz val="9"/>
      <color theme="1"/>
      <name val="Calibri"/>
      <family val="2"/>
      <scheme val="minor"/>
    </font>
    <font>
      <b/>
      <sz val="9"/>
      <name val="Calibri"/>
      <family val="2"/>
      <scheme val="minor"/>
    </font>
    <font>
      <sz val="9"/>
      <name val="Calibri"/>
      <family val="2"/>
      <scheme val="minor"/>
    </font>
    <font>
      <i/>
      <sz val="9"/>
      <name val="Calibri"/>
      <family val="2"/>
      <scheme val="minor"/>
    </font>
    <font>
      <i/>
      <sz val="9"/>
      <color theme="0" tint="-0.499984740745262"/>
      <name val="Calibri"/>
      <family val="2"/>
      <scheme val="minor"/>
    </font>
    <font>
      <sz val="9"/>
      <color theme="0" tint="-0.499984740745262"/>
      <name val="Calibri"/>
      <family val="2"/>
      <scheme val="minor"/>
    </font>
    <font>
      <i/>
      <sz val="9"/>
      <color rgb="FFFF0000"/>
      <name val="Calibri"/>
      <family val="2"/>
      <scheme val="minor"/>
    </font>
    <font>
      <i/>
      <sz val="9"/>
      <color theme="4"/>
      <name val="Calibri"/>
      <family val="2"/>
      <scheme val="minor"/>
    </font>
    <font>
      <b/>
      <u/>
      <sz val="11"/>
      <color rgb="FFFF0000"/>
      <name val="Calibri"/>
      <family val="2"/>
      <scheme val="minor"/>
    </font>
    <font>
      <u/>
      <sz val="9"/>
      <color theme="1"/>
      <name val="Calibri"/>
      <family val="2"/>
      <scheme val="minor"/>
    </font>
    <font>
      <b/>
      <sz val="8"/>
      <color theme="1"/>
      <name val="Calibri"/>
      <family val="2"/>
      <scheme val="minor"/>
    </font>
    <font>
      <b/>
      <sz val="9"/>
      <color rgb="FFFF0000"/>
      <name val="Calibri"/>
      <family val="2"/>
      <scheme val="minor"/>
    </font>
    <font>
      <sz val="9"/>
      <color rgb="FFFF0000"/>
      <name val="Arial"/>
      <family val="2"/>
    </font>
    <font>
      <sz val="10"/>
      <name val="MS Sans Serif"/>
      <family val="2"/>
    </font>
    <font>
      <b/>
      <sz val="8.5"/>
      <color theme="1"/>
      <name val="Arial"/>
      <family val="2"/>
    </font>
    <font>
      <i/>
      <sz val="9"/>
      <color rgb="FF000000"/>
      <name val="Calibri"/>
      <family val="2"/>
      <scheme val="minor"/>
    </font>
    <font>
      <sz val="9"/>
      <color rgb="FF000000"/>
      <name val="Calibri"/>
      <family val="2"/>
      <scheme val="minor"/>
    </font>
    <font>
      <b/>
      <sz val="9"/>
      <color rgb="FF000000"/>
      <name val="Calibri"/>
      <family val="2"/>
      <scheme val="minor"/>
    </font>
    <font>
      <b/>
      <sz val="11"/>
      <color theme="1"/>
      <name val="Calibri"/>
      <family val="2"/>
      <scheme val="minor"/>
    </font>
    <font>
      <b/>
      <i/>
      <sz val="8"/>
      <name val="Calibri"/>
      <family val="2"/>
      <scheme val="minor"/>
    </font>
    <font>
      <b/>
      <sz val="9"/>
      <color rgb="FFFF0000"/>
      <name val="Calibri"/>
      <family val="2"/>
    </font>
    <font>
      <sz val="9"/>
      <color rgb="FFFF0000"/>
      <name val="Calibri"/>
      <family val="2"/>
    </font>
    <font>
      <b/>
      <u/>
      <sz val="11"/>
      <color theme="1"/>
      <name val="Calibri"/>
      <family val="2"/>
    </font>
    <font>
      <i/>
      <sz val="9"/>
      <color rgb="FFFF0000"/>
      <name val="Calibri"/>
      <family val="2"/>
    </font>
    <font>
      <i/>
      <sz val="9"/>
      <color theme="1"/>
      <name val="Calibri"/>
      <family val="2"/>
    </font>
    <font>
      <u/>
      <sz val="11"/>
      <color theme="10"/>
      <name val="Calibri"/>
      <family val="2"/>
      <scheme val="minor"/>
    </font>
    <font>
      <i/>
      <u/>
      <sz val="9"/>
      <color theme="10"/>
      <name val="Calibri"/>
      <family val="2"/>
      <scheme val="minor"/>
    </font>
    <font>
      <b/>
      <i/>
      <sz val="9"/>
      <color rgb="FFFF0000"/>
      <name val="Calibri"/>
      <family val="2"/>
    </font>
    <font>
      <sz val="9"/>
      <color theme="3" tint="-0.499984740745262"/>
      <name val="Calibri"/>
      <family val="2"/>
      <scheme val="minor"/>
    </font>
    <font>
      <sz val="11"/>
      <color theme="1"/>
      <name val="Calibri"/>
      <family val="2"/>
      <scheme val="minor"/>
    </font>
    <font>
      <sz val="9"/>
      <name val="Calibri"/>
      <family val="2"/>
    </font>
    <font>
      <b/>
      <sz val="9"/>
      <name val="Calibri"/>
      <family val="2"/>
    </font>
    <font>
      <b/>
      <u/>
      <sz val="11"/>
      <color rgb="FFFF0000"/>
      <name val="Calibri"/>
      <family val="2"/>
    </font>
    <font>
      <u/>
      <sz val="9"/>
      <color theme="10"/>
      <name val="Calibri"/>
      <family val="2"/>
    </font>
    <font>
      <b/>
      <u/>
      <sz val="9"/>
      <color theme="1"/>
      <name val="Calibri"/>
      <family val="2"/>
    </font>
    <font>
      <sz val="9"/>
      <color rgb="FF000000"/>
      <name val="Calibri"/>
      <family val="2"/>
    </font>
    <font>
      <b/>
      <u/>
      <sz val="11"/>
      <color rgb="FF000000"/>
      <name val="Calibri"/>
      <family val="2"/>
    </font>
    <font>
      <i/>
      <sz val="9"/>
      <color rgb="FF000000"/>
      <name val="Calibri"/>
      <family val="2"/>
    </font>
    <font>
      <i/>
      <sz val="9"/>
      <name val="Calibri"/>
      <family val="2"/>
    </font>
    <font>
      <u/>
      <sz val="9"/>
      <color theme="10"/>
      <name val="Calibri"/>
      <family val="2"/>
      <scheme val="minor"/>
    </font>
    <font>
      <b/>
      <sz val="9"/>
      <color rgb="FF000000"/>
      <name val="Calibri"/>
      <family val="2"/>
    </font>
    <font>
      <b/>
      <sz val="9"/>
      <color theme="0"/>
      <name val="Calibri"/>
      <family val="2"/>
    </font>
    <font>
      <i/>
      <u/>
      <sz val="9"/>
      <color rgb="FFFF0000"/>
      <name val="Calibri"/>
      <family val="2"/>
    </font>
    <font>
      <b/>
      <sz val="11"/>
      <color theme="1"/>
      <name val="Calibri"/>
      <family val="2"/>
    </font>
    <font>
      <b/>
      <sz val="11"/>
      <color theme="4"/>
      <name val="Calibri"/>
      <family val="2"/>
    </font>
    <font>
      <sz val="11"/>
      <color theme="1"/>
      <name val="Calibri"/>
      <family val="2"/>
    </font>
    <font>
      <sz val="9"/>
      <color theme="4"/>
      <name val="Calibri"/>
      <family val="2"/>
    </font>
    <font>
      <i/>
      <sz val="9"/>
      <color theme="4"/>
      <name val="Calibri"/>
      <family val="2"/>
    </font>
    <font>
      <b/>
      <sz val="9"/>
      <color theme="4"/>
      <name val="Calibri"/>
      <family val="2"/>
    </font>
    <font>
      <b/>
      <sz val="11"/>
      <color theme="4"/>
      <name val="Calibri"/>
      <family val="2"/>
      <scheme val="minor"/>
    </font>
    <font>
      <b/>
      <sz val="11"/>
      <color theme="0"/>
      <name val="Calibri"/>
      <family val="2"/>
      <scheme val="minor"/>
    </font>
    <font>
      <b/>
      <sz val="8"/>
      <name val="Calibri"/>
      <family val="2"/>
      <scheme val="minor"/>
    </font>
  </fonts>
  <fills count="1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CCFF99"/>
        <bgColor indexed="64"/>
      </patternFill>
    </fill>
    <fill>
      <patternFill patternType="solid">
        <fgColor theme="7" tint="0.79998168889431442"/>
        <bgColor indexed="64"/>
      </patternFill>
    </fill>
    <fill>
      <patternFill patternType="solid">
        <fgColor theme="4"/>
        <bgColor indexed="64"/>
      </patternFill>
    </fill>
    <fill>
      <patternFill patternType="solid">
        <fgColor rgb="FFFF0000"/>
        <bgColor indexed="64"/>
      </patternFill>
    </fill>
    <fill>
      <patternFill patternType="solid">
        <fgColor rgb="FFFFFF99"/>
        <bgColor indexed="64"/>
      </patternFill>
    </fill>
    <fill>
      <patternFill patternType="solid">
        <fgColor rgb="FFFFFFFF"/>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DAEEF3"/>
        <bgColor rgb="FF000000"/>
      </patternFill>
    </fill>
    <fill>
      <patternFill patternType="solid">
        <fgColor theme="9"/>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10">
    <xf numFmtId="0" fontId="0" fillId="0" borderId="0"/>
    <xf numFmtId="9" fontId="1"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25" fillId="0" borderId="0"/>
    <xf numFmtId="0" fontId="37" fillId="0" borderId="0" applyNumberFormat="0" applyFill="0" applyBorder="0" applyAlignment="0" applyProtection="0"/>
    <xf numFmtId="170" fontId="41" fillId="0" borderId="0" applyFont="0" applyFill="0" applyBorder="0" applyAlignment="0" applyProtection="0"/>
    <xf numFmtId="0" fontId="45" fillId="0" borderId="0" applyNumberFormat="0" applyFill="0" applyBorder="0" applyAlignment="0" applyProtection="0"/>
    <xf numFmtId="43" fontId="1" fillId="0" borderId="0" applyFont="0" applyFill="0" applyBorder="0" applyAlignment="0" applyProtection="0"/>
  </cellStyleXfs>
  <cellXfs count="491">
    <xf numFmtId="0" fontId="0" fillId="0" borderId="0" xfId="0"/>
    <xf numFmtId="0" fontId="4" fillId="0" borderId="0" xfId="2" quotePrefix="1" applyFont="1" applyAlignment="1">
      <alignment horizontal="left" vertical="top"/>
    </xf>
    <xf numFmtId="0" fontId="5" fillId="0" borderId="0" xfId="2" quotePrefix="1" applyFont="1" applyAlignment="1">
      <alignment horizontal="center" vertical="top"/>
    </xf>
    <xf numFmtId="0" fontId="6" fillId="0" borderId="0" xfId="2" quotePrefix="1" applyFont="1" applyAlignment="1">
      <alignment horizontal="center" vertical="top" wrapText="1"/>
    </xf>
    <xf numFmtId="0" fontId="7" fillId="0" borderId="0" xfId="2" applyFont="1" applyAlignment="1">
      <alignment vertical="top"/>
    </xf>
    <xf numFmtId="0" fontId="8" fillId="0" borderId="0" xfId="2" applyFont="1" applyAlignment="1">
      <alignment vertical="top"/>
    </xf>
    <xf numFmtId="0" fontId="7" fillId="0" borderId="0" xfId="2" applyFont="1" applyBorder="1" applyAlignment="1">
      <alignment vertical="top"/>
    </xf>
    <xf numFmtId="0" fontId="9" fillId="0" borderId="0" xfId="2" quotePrefix="1" applyFont="1" applyAlignment="1">
      <alignment horizontal="left" vertical="top"/>
    </xf>
    <xf numFmtId="0" fontId="7" fillId="0" borderId="4" xfId="2" applyFont="1" applyBorder="1" applyAlignment="1">
      <alignment vertical="top"/>
    </xf>
    <xf numFmtId="0" fontId="10" fillId="0" borderId="0" xfId="2" applyFont="1" applyAlignment="1">
      <alignment vertical="top"/>
    </xf>
    <xf numFmtId="0" fontId="10" fillId="0" borderId="0" xfId="2" applyFont="1" applyBorder="1" applyAlignment="1">
      <alignment vertical="top"/>
    </xf>
    <xf numFmtId="0" fontId="7" fillId="0" borderId="0" xfId="2" applyFont="1" applyAlignment="1">
      <alignment horizontal="center" vertical="top"/>
    </xf>
    <xf numFmtId="0" fontId="7" fillId="8" borderId="9" xfId="2" applyFont="1" applyFill="1" applyBorder="1" applyAlignment="1">
      <alignment vertical="top"/>
    </xf>
    <xf numFmtId="0" fontId="7" fillId="8" borderId="9" xfId="2" applyFont="1" applyFill="1" applyBorder="1" applyAlignment="1">
      <alignment horizontal="center" vertical="top"/>
    </xf>
    <xf numFmtId="0" fontId="8" fillId="8" borderId="9" xfId="2" applyFont="1" applyFill="1" applyBorder="1" applyAlignment="1">
      <alignment horizontal="center" vertical="top" wrapText="1"/>
    </xf>
    <xf numFmtId="0" fontId="7" fillId="8" borderId="9" xfId="2" quotePrefix="1" applyFont="1" applyFill="1" applyBorder="1" applyAlignment="1">
      <alignment horizontal="center" vertical="top"/>
    </xf>
    <xf numFmtId="0" fontId="8" fillId="8" borderId="9" xfId="2" applyFont="1" applyFill="1" applyBorder="1" applyAlignment="1">
      <alignment horizontal="center" vertical="top"/>
    </xf>
    <xf numFmtId="3" fontId="7" fillId="0" borderId="11" xfId="2" applyNumberFormat="1" applyFont="1" applyBorder="1"/>
    <xf numFmtId="164" fontId="8" fillId="2" borderId="5" xfId="3" applyNumberFormat="1" applyFont="1" applyFill="1" applyBorder="1" applyAlignment="1">
      <alignment vertical="top"/>
    </xf>
    <xf numFmtId="0" fontId="14" fillId="2" borderId="5" xfId="2" applyFont="1" applyFill="1" applyBorder="1" applyAlignment="1">
      <alignment horizontal="center" vertical="top"/>
    </xf>
    <xf numFmtId="3" fontId="7" fillId="2" borderId="5" xfId="2" applyNumberFormat="1" applyFont="1" applyFill="1" applyBorder="1"/>
    <xf numFmtId="0" fontId="10" fillId="0" borderId="9" xfId="2" applyFont="1" applyBorder="1" applyAlignment="1">
      <alignment vertical="top"/>
    </xf>
    <xf numFmtId="164" fontId="8" fillId="2" borderId="11" xfId="3" applyNumberFormat="1" applyFont="1" applyFill="1" applyBorder="1" applyAlignment="1">
      <alignment vertical="top"/>
    </xf>
    <xf numFmtId="0" fontId="15" fillId="0" borderId="11" xfId="2" quotePrefix="1" applyFont="1" applyBorder="1" applyAlignment="1">
      <alignment vertical="top"/>
    </xf>
    <xf numFmtId="0" fontId="16" fillId="0" borderId="0" xfId="2" applyFont="1" applyBorder="1" applyAlignment="1">
      <alignment vertical="top"/>
    </xf>
    <xf numFmtId="0" fontId="15" fillId="0" borderId="11" xfId="2" applyFont="1" applyBorder="1" applyAlignment="1">
      <alignment vertical="top"/>
    </xf>
    <xf numFmtId="0" fontId="14" fillId="2" borderId="11" xfId="2" applyFont="1" applyFill="1" applyBorder="1" applyAlignment="1">
      <alignment horizontal="center" vertical="top"/>
    </xf>
    <xf numFmtId="3" fontId="7" fillId="2" borderId="11" xfId="2" applyNumberFormat="1" applyFont="1" applyFill="1" applyBorder="1"/>
    <xf numFmtId="0" fontId="15" fillId="0" borderId="11" xfId="2" quotePrefix="1" applyFont="1" applyBorder="1" applyAlignment="1">
      <alignment horizontal="left" vertical="top"/>
    </xf>
    <xf numFmtId="164" fontId="8" fillId="2" borderId="11" xfId="3" applyNumberFormat="1" applyFont="1" applyFill="1" applyBorder="1" applyAlignment="1">
      <alignment horizontal="center" vertical="top"/>
    </xf>
    <xf numFmtId="0" fontId="17" fillId="0" borderId="0" xfId="2" applyFont="1" applyBorder="1" applyAlignment="1">
      <alignment vertical="top"/>
    </xf>
    <xf numFmtId="0" fontId="13" fillId="0" borderId="9" xfId="2" quotePrefix="1" applyFont="1" applyBorder="1" applyAlignment="1">
      <alignment vertical="top"/>
    </xf>
    <xf numFmtId="3" fontId="7" fillId="0" borderId="9" xfId="2" applyNumberFormat="1" applyFont="1" applyBorder="1"/>
    <xf numFmtId="164" fontId="8" fillId="2" borderId="9" xfId="3" applyNumberFormat="1" applyFont="1" applyFill="1" applyBorder="1" applyAlignment="1">
      <alignment vertical="top"/>
    </xf>
    <xf numFmtId="0" fontId="18" fillId="0" borderId="0" xfId="2" applyFont="1" applyAlignment="1">
      <alignment vertical="top"/>
    </xf>
    <xf numFmtId="0" fontId="18" fillId="0" borderId="0" xfId="2" applyFont="1" applyAlignment="1">
      <alignment horizontal="center" vertical="top"/>
    </xf>
    <xf numFmtId="0" fontId="19" fillId="0" borderId="0" xfId="2" applyFont="1" applyAlignment="1">
      <alignment horizontal="center" vertical="top" wrapText="1"/>
    </xf>
    <xf numFmtId="3" fontId="18" fillId="0" borderId="0" xfId="2" applyNumberFormat="1" applyFont="1" applyAlignment="1">
      <alignment vertical="top"/>
    </xf>
    <xf numFmtId="3" fontId="19" fillId="0" borderId="0" xfId="2" applyNumberFormat="1" applyFont="1" applyAlignment="1">
      <alignment vertical="top"/>
    </xf>
    <xf numFmtId="165" fontId="18" fillId="0" borderId="0" xfId="2" applyNumberFormat="1" applyFont="1" applyAlignment="1">
      <alignment vertical="top"/>
    </xf>
    <xf numFmtId="0" fontId="18" fillId="0" borderId="0" xfId="2" applyFont="1" applyBorder="1" applyAlignment="1">
      <alignment vertical="top"/>
    </xf>
    <xf numFmtId="3" fontId="18" fillId="0" borderId="0" xfId="2" applyNumberFormat="1" applyFont="1" applyAlignment="1">
      <alignment horizontal="right" vertical="top"/>
    </xf>
    <xf numFmtId="166" fontId="18" fillId="0" borderId="0" xfId="4" applyNumberFormat="1" applyFont="1" applyAlignment="1">
      <alignment vertical="top"/>
    </xf>
    <xf numFmtId="0" fontId="8" fillId="0" borderId="0" xfId="2" applyFont="1" applyAlignment="1">
      <alignment horizontal="center" vertical="top" wrapText="1"/>
    </xf>
    <xf numFmtId="0" fontId="21" fillId="0" borderId="0" xfId="2" applyFont="1" applyAlignment="1">
      <alignment vertical="top"/>
    </xf>
    <xf numFmtId="166" fontId="22" fillId="4" borderId="9" xfId="2" quotePrefix="1" applyNumberFormat="1" applyFont="1" applyFill="1" applyBorder="1" applyAlignment="1">
      <alignment horizontal="center" vertical="top" wrapText="1"/>
    </xf>
    <xf numFmtId="0" fontId="22" fillId="4" borderId="9" xfId="2" quotePrefix="1" applyFont="1" applyFill="1" applyBorder="1" applyAlignment="1">
      <alignment horizontal="center" vertical="top" wrapText="1"/>
    </xf>
    <xf numFmtId="0" fontId="10" fillId="0" borderId="0" xfId="2" applyFont="1" applyAlignment="1">
      <alignment horizontal="center" vertical="top"/>
    </xf>
    <xf numFmtId="0" fontId="10" fillId="0" borderId="0" xfId="2" applyFont="1" applyBorder="1" applyAlignment="1">
      <alignment horizontal="center" vertical="top"/>
    </xf>
    <xf numFmtId="0" fontId="12" fillId="0" borderId="0" xfId="2" applyFont="1" applyFill="1" applyBorder="1" applyAlignment="1">
      <alignment horizontal="center" vertical="top"/>
    </xf>
    <xf numFmtId="0" fontId="12" fillId="4" borderId="9" xfId="2" quotePrefix="1" applyFont="1" applyFill="1" applyBorder="1" applyAlignment="1">
      <alignment horizontal="center" vertical="top" wrapText="1"/>
    </xf>
    <xf numFmtId="0" fontId="12" fillId="4" borderId="9" xfId="2" quotePrefix="1" applyFont="1" applyFill="1" applyBorder="1" applyAlignment="1">
      <alignment horizontal="center" vertical="top"/>
    </xf>
    <xf numFmtId="0" fontId="12" fillId="0" borderId="0" xfId="2" applyFont="1" applyAlignment="1">
      <alignment horizontal="center" vertical="top"/>
    </xf>
    <xf numFmtId="0" fontId="12" fillId="0" borderId="0" xfId="2" applyFont="1" applyBorder="1" applyAlignment="1">
      <alignment horizontal="center" vertical="top"/>
    </xf>
    <xf numFmtId="167" fontId="7" fillId="0" borderId="9" xfId="4" applyNumberFormat="1" applyFont="1" applyBorder="1" applyAlignment="1">
      <alignment vertical="top"/>
    </xf>
    <xf numFmtId="167" fontId="10" fillId="0" borderId="9" xfId="4" applyNumberFormat="1" applyFont="1" applyBorder="1" applyAlignment="1">
      <alignment vertical="top"/>
    </xf>
    <xf numFmtId="167" fontId="10" fillId="3" borderId="9" xfId="4" applyNumberFormat="1" applyFont="1" applyFill="1" applyBorder="1" applyAlignment="1">
      <alignment vertical="top"/>
    </xf>
    <xf numFmtId="0" fontId="18" fillId="0" borderId="0" xfId="2" applyFont="1" applyAlignment="1">
      <alignment horizontal="right" vertical="top"/>
    </xf>
    <xf numFmtId="167" fontId="18" fillId="0" borderId="0" xfId="4" applyNumberFormat="1" applyFont="1" applyAlignment="1">
      <alignment vertical="top"/>
    </xf>
    <xf numFmtId="167" fontId="18" fillId="0" borderId="0" xfId="2" applyNumberFormat="1" applyFont="1" applyAlignment="1">
      <alignment vertical="top"/>
    </xf>
    <xf numFmtId="168" fontId="18" fillId="0" borderId="0" xfId="3" applyNumberFormat="1" applyFont="1" applyAlignment="1">
      <alignment vertical="top"/>
    </xf>
    <xf numFmtId="1" fontId="18" fillId="0" borderId="0" xfId="4" applyNumberFormat="1" applyFont="1" applyAlignment="1">
      <alignment vertical="top"/>
    </xf>
    <xf numFmtId="0" fontId="18" fillId="0" borderId="9" xfId="2" applyFont="1" applyBorder="1" applyAlignment="1">
      <alignment horizontal="center" vertical="top"/>
    </xf>
    <xf numFmtId="166" fontId="14" fillId="0" borderId="9" xfId="4" applyNumberFormat="1" applyFont="1" applyBorder="1" applyAlignment="1">
      <alignment vertical="top"/>
    </xf>
    <xf numFmtId="166" fontId="14" fillId="0" borderId="9" xfId="4" applyNumberFormat="1" applyFont="1" applyBorder="1"/>
    <xf numFmtId="10" fontId="4" fillId="0" borderId="9" xfId="4" applyNumberFormat="1" applyFont="1" applyBorder="1"/>
    <xf numFmtId="2" fontId="13" fillId="0" borderId="9" xfId="4" applyNumberFormat="1" applyFont="1" applyBorder="1" applyAlignment="1">
      <alignment vertical="top"/>
    </xf>
    <xf numFmtId="10" fontId="23" fillId="0" borderId="9" xfId="4" applyNumberFormat="1" applyFont="1" applyBorder="1"/>
    <xf numFmtId="166" fontId="7" fillId="0" borderId="0" xfId="2" applyNumberFormat="1" applyFont="1" applyAlignment="1">
      <alignment vertical="top"/>
    </xf>
    <xf numFmtId="0" fontId="12" fillId="10" borderId="9" xfId="2" quotePrefix="1" applyFont="1" applyFill="1" applyBorder="1" applyAlignment="1">
      <alignment horizontal="center" vertical="top"/>
    </xf>
    <xf numFmtId="0" fontId="18" fillId="0" borderId="0" xfId="2" applyFont="1" applyFill="1" applyBorder="1" applyAlignment="1">
      <alignment horizontal="right" vertical="top"/>
    </xf>
    <xf numFmtId="167" fontId="7" fillId="0" borderId="0" xfId="2" applyNumberFormat="1" applyFont="1" applyAlignment="1">
      <alignment vertical="top"/>
    </xf>
    <xf numFmtId="0" fontId="13" fillId="0" borderId="5" xfId="2" applyFont="1" applyBorder="1" applyAlignment="1">
      <alignment vertical="top"/>
    </xf>
    <xf numFmtId="0" fontId="14" fillId="0" borderId="11" xfId="2" applyFont="1" applyBorder="1" applyAlignment="1">
      <alignment vertical="top"/>
    </xf>
    <xf numFmtId="0" fontId="14" fillId="0" borderId="11" xfId="2" quotePrefix="1" applyFont="1" applyBorder="1" applyAlignment="1">
      <alignment vertical="top"/>
    </xf>
    <xf numFmtId="0" fontId="13" fillId="0" borderId="5" xfId="2" quotePrefix="1" applyFont="1" applyBorder="1" applyAlignment="1">
      <alignment vertical="top" wrapText="1"/>
    </xf>
    <xf numFmtId="0" fontId="9" fillId="0" borderId="0" xfId="2" applyFont="1" applyAlignment="1">
      <alignment vertical="top"/>
    </xf>
    <xf numFmtId="0" fontId="26" fillId="0" borderId="0" xfId="0" applyFont="1" applyFill="1" applyBorder="1" applyAlignment="1">
      <alignment vertical="center"/>
    </xf>
    <xf numFmtId="0" fontId="7" fillId="0" borderId="0" xfId="2" applyFont="1" applyFill="1" applyBorder="1" applyAlignment="1">
      <alignment horizontal="center" vertical="top"/>
    </xf>
    <xf numFmtId="3" fontId="14" fillId="0" borderId="2" xfId="2" applyNumberFormat="1" applyFont="1" applyBorder="1" applyAlignment="1">
      <alignment vertical="top"/>
    </xf>
    <xf numFmtId="0" fontId="14" fillId="0" borderId="9" xfId="2" applyFont="1" applyFill="1" applyBorder="1" applyAlignment="1">
      <alignment horizontal="left" vertical="top"/>
    </xf>
    <xf numFmtId="0" fontId="14" fillId="0" borderId="9" xfId="2" quotePrefix="1" applyFont="1" applyFill="1" applyBorder="1" applyAlignment="1">
      <alignment horizontal="left" vertical="top"/>
    </xf>
    <xf numFmtId="0" fontId="13" fillId="0" borderId="9" xfId="2" applyFont="1" applyFill="1" applyBorder="1" applyAlignment="1">
      <alignment horizontal="left" vertical="top"/>
    </xf>
    <xf numFmtId="0" fontId="18" fillId="0" borderId="0" xfId="2" quotePrefix="1" applyFont="1" applyAlignment="1">
      <alignment horizontal="left" vertical="top"/>
    </xf>
    <xf numFmtId="0" fontId="30" fillId="9" borderId="9" xfId="2" applyFont="1" applyFill="1" applyBorder="1" applyAlignment="1">
      <alignment horizontal="center" vertical="center"/>
    </xf>
    <xf numFmtId="166" fontId="12" fillId="4" borderId="9" xfId="2" quotePrefix="1" applyNumberFormat="1" applyFont="1" applyFill="1" applyBorder="1" applyAlignment="1">
      <alignment horizontal="center" vertical="top" wrapText="1"/>
    </xf>
    <xf numFmtId="166" fontId="31" fillId="4" borderId="9" xfId="2" quotePrefix="1" applyNumberFormat="1" applyFont="1" applyFill="1" applyBorder="1" applyAlignment="1">
      <alignment horizontal="center" vertical="top" wrapText="1"/>
    </xf>
    <xf numFmtId="0" fontId="31" fillId="4" borderId="9" xfId="2" quotePrefix="1" applyFont="1" applyFill="1" applyBorder="1" applyAlignment="1">
      <alignment horizontal="center" vertical="top" wrapText="1"/>
    </xf>
    <xf numFmtId="166" fontId="15" fillId="4" borderId="9" xfId="2" quotePrefix="1" applyNumberFormat="1" applyFont="1" applyFill="1" applyBorder="1" applyAlignment="1">
      <alignment horizontal="center" vertical="top"/>
    </xf>
    <xf numFmtId="0" fontId="15" fillId="4" borderId="9" xfId="2" quotePrefix="1" applyFont="1" applyFill="1" applyBorder="1" applyAlignment="1">
      <alignment horizontal="center" vertical="top" wrapText="1"/>
    </xf>
    <xf numFmtId="0" fontId="15" fillId="4" borderId="9" xfId="2" quotePrefix="1" applyFont="1" applyFill="1" applyBorder="1" applyAlignment="1">
      <alignment horizontal="center" vertical="top"/>
    </xf>
    <xf numFmtId="0" fontId="20" fillId="0" borderId="0" xfId="0" applyFont="1" applyAlignment="1"/>
    <xf numFmtId="0" fontId="8" fillId="0" borderId="0" xfId="0" applyFont="1" applyAlignment="1">
      <alignment horizontal="center" vertical="top" wrapText="1"/>
    </xf>
    <xf numFmtId="0" fontId="7" fillId="0" borderId="0" xfId="0" applyFont="1" applyAlignment="1">
      <alignment vertical="top"/>
    </xf>
    <xf numFmtId="0" fontId="7" fillId="4" borderId="9" xfId="0" applyFont="1" applyFill="1" applyBorder="1" applyAlignment="1">
      <alignment horizontal="center" vertical="top"/>
    </xf>
    <xf numFmtId="0" fontId="14" fillId="6" borderId="9" xfId="0" quotePrefix="1" applyFont="1" applyFill="1" applyBorder="1" applyAlignment="1">
      <alignment horizontal="center" vertical="top" wrapText="1"/>
    </xf>
    <xf numFmtId="0" fontId="4" fillId="6" borderId="9" xfId="0" quotePrefix="1" applyFont="1" applyFill="1" applyBorder="1" applyAlignment="1">
      <alignment horizontal="center" vertical="top" wrapText="1"/>
    </xf>
    <xf numFmtId="0" fontId="10" fillId="0" borderId="9" xfId="0" applyFont="1" applyFill="1" applyBorder="1" applyAlignment="1">
      <alignment horizontal="left" vertical="top"/>
    </xf>
    <xf numFmtId="0" fontId="14" fillId="0" borderId="9" xfId="0" quotePrefix="1" applyFont="1" applyFill="1" applyBorder="1" applyAlignment="1">
      <alignment horizontal="center" vertical="top" wrapText="1"/>
    </xf>
    <xf numFmtId="0" fontId="4" fillId="0" borderId="9" xfId="0" quotePrefix="1" applyFont="1" applyFill="1" applyBorder="1" applyAlignment="1">
      <alignment horizontal="center" vertical="top" wrapText="1"/>
    </xf>
    <xf numFmtId="0" fontId="14" fillId="0" borderId="9" xfId="0" applyFont="1" applyBorder="1" applyAlignment="1">
      <alignment vertical="top"/>
    </xf>
    <xf numFmtId="0" fontId="14" fillId="0" borderId="9" xfId="0" applyFont="1" applyBorder="1" applyAlignment="1">
      <alignment horizontal="left" vertical="top"/>
    </xf>
    <xf numFmtId="0" fontId="14" fillId="0" borderId="9" xfId="0" quotePrefix="1" applyFont="1" applyBorder="1" applyAlignment="1">
      <alignment horizontal="left" vertical="top"/>
    </xf>
    <xf numFmtId="0" fontId="13" fillId="0" borderId="9" xfId="0" applyFont="1" applyBorder="1" applyAlignment="1">
      <alignment vertical="top"/>
    </xf>
    <xf numFmtId="0" fontId="18" fillId="0" borderId="0" xfId="0" applyFont="1" applyAlignment="1">
      <alignment vertical="top"/>
    </xf>
    <xf numFmtId="166" fontId="18" fillId="0" borderId="0" xfId="0" applyNumberFormat="1" applyFont="1" applyAlignment="1">
      <alignment horizontal="right" vertical="top" wrapText="1"/>
    </xf>
    <xf numFmtId="0" fontId="8" fillId="0" borderId="0" xfId="0" applyFont="1"/>
    <xf numFmtId="0" fontId="4" fillId="0" borderId="0" xfId="0" applyFont="1"/>
    <xf numFmtId="0" fontId="7" fillId="0" borderId="0" xfId="0" applyFont="1"/>
    <xf numFmtId="0" fontId="9" fillId="0" borderId="0" xfId="0" applyFont="1" applyAlignment="1"/>
    <xf numFmtId="0" fontId="9" fillId="0" borderId="0" xfId="2" quotePrefix="1" applyFont="1" applyBorder="1" applyAlignment="1">
      <alignment horizontal="left" vertical="top"/>
    </xf>
    <xf numFmtId="0" fontId="5" fillId="0" borderId="0" xfId="2" quotePrefix="1" applyFont="1" applyBorder="1" applyAlignment="1">
      <alignment horizontal="center" vertical="top"/>
    </xf>
    <xf numFmtId="0" fontId="6" fillId="0" borderId="0" xfId="2" quotePrefix="1" applyFont="1" applyBorder="1" applyAlignment="1">
      <alignment horizontal="center" vertical="top" wrapText="1"/>
    </xf>
    <xf numFmtId="0" fontId="4" fillId="2" borderId="0" xfId="2" quotePrefix="1" applyFont="1" applyFill="1" applyBorder="1" applyAlignment="1">
      <alignment horizontal="left" vertical="top"/>
    </xf>
    <xf numFmtId="0" fontId="7" fillId="2" borderId="0" xfId="2" applyFont="1" applyFill="1" applyBorder="1" applyAlignment="1">
      <alignment horizontal="center" vertical="top"/>
    </xf>
    <xf numFmtId="0" fontId="8" fillId="2" borderId="0" xfId="2" applyFont="1" applyFill="1" applyBorder="1" applyAlignment="1">
      <alignment horizontal="center" vertical="top" wrapText="1"/>
    </xf>
    <xf numFmtId="165" fontId="14" fillId="2" borderId="9" xfId="2" applyNumberFormat="1" applyFont="1" applyFill="1" applyBorder="1" applyAlignment="1">
      <alignment vertical="top"/>
    </xf>
    <xf numFmtId="166" fontId="14" fillId="2" borderId="9" xfId="1" applyNumberFormat="1" applyFont="1" applyFill="1" applyBorder="1" applyAlignment="1">
      <alignment vertical="top"/>
    </xf>
    <xf numFmtId="0" fontId="14" fillId="0" borderId="2" xfId="2" quotePrefix="1" applyFont="1" applyBorder="1" applyAlignment="1">
      <alignment horizontal="left" vertical="top"/>
    </xf>
    <xf numFmtId="0" fontId="14" fillId="0" borderId="0" xfId="2" quotePrefix="1" applyFont="1" applyBorder="1" applyAlignment="1">
      <alignment horizontal="left" vertical="top"/>
    </xf>
    <xf numFmtId="166" fontId="13" fillId="0" borderId="9" xfId="4" applyNumberFormat="1" applyFont="1" applyBorder="1" applyAlignment="1">
      <alignment vertical="top"/>
    </xf>
    <xf numFmtId="0" fontId="18" fillId="0" borderId="5" xfId="2" applyFont="1" applyBorder="1" applyAlignment="1">
      <alignment horizontal="center" vertical="top"/>
    </xf>
    <xf numFmtId="0" fontId="18" fillId="0" borderId="11" xfId="2" applyFont="1" applyBorder="1" applyAlignment="1">
      <alignment horizontal="center" vertical="top"/>
    </xf>
    <xf numFmtId="0" fontId="18" fillId="0" borderId="10" xfId="2" applyFont="1" applyBorder="1" applyAlignment="1">
      <alignment horizontal="center" vertical="top"/>
    </xf>
    <xf numFmtId="0" fontId="20" fillId="0" borderId="0" xfId="0" applyFont="1" applyFill="1" applyBorder="1" applyAlignment="1"/>
    <xf numFmtId="0" fontId="8" fillId="0" borderId="0" xfId="0" applyFont="1" applyFill="1" applyBorder="1" applyAlignment="1">
      <alignment horizontal="center" vertical="top" wrapText="1"/>
    </xf>
    <xf numFmtId="0" fontId="7" fillId="0" borderId="0" xfId="0" applyFont="1" applyFill="1" applyBorder="1" applyAlignment="1">
      <alignment vertical="top"/>
    </xf>
    <xf numFmtId="0" fontId="14" fillId="0" borderId="7" xfId="0" quotePrefix="1" applyFont="1" applyFill="1" applyBorder="1" applyAlignment="1">
      <alignment horizontal="center" vertical="top" wrapText="1"/>
    </xf>
    <xf numFmtId="10" fontId="23" fillId="0" borderId="7" xfId="4" applyNumberFormat="1" applyFont="1" applyFill="1" applyBorder="1"/>
    <xf numFmtId="0" fontId="0" fillId="0" borderId="0" xfId="0" applyFill="1" applyBorder="1"/>
    <xf numFmtId="0" fontId="13" fillId="6" borderId="9" xfId="0" quotePrefix="1" applyFont="1" applyFill="1" applyBorder="1" applyAlignment="1">
      <alignment horizontal="center" vertical="top" wrapText="1"/>
    </xf>
    <xf numFmtId="0" fontId="23" fillId="6" borderId="9" xfId="0" quotePrefix="1" applyFont="1" applyFill="1" applyBorder="1" applyAlignment="1">
      <alignment horizontal="center" vertical="top" wrapText="1"/>
    </xf>
    <xf numFmtId="0" fontId="15" fillId="6" borderId="9" xfId="0" quotePrefix="1" applyFont="1" applyFill="1" applyBorder="1" applyAlignment="1">
      <alignment horizontal="center" vertical="top" wrapText="1"/>
    </xf>
    <xf numFmtId="0" fontId="7" fillId="0" borderId="9" xfId="0" applyFont="1" applyFill="1" applyBorder="1" applyAlignment="1">
      <alignment vertical="top"/>
    </xf>
    <xf numFmtId="0" fontId="7" fillId="0" borderId="9" xfId="0" quotePrefix="1" applyFont="1" applyFill="1" applyBorder="1" applyAlignment="1">
      <alignment horizontal="left" vertical="top"/>
    </xf>
    <xf numFmtId="0" fontId="14" fillId="0" borderId="11" xfId="2" quotePrefix="1" applyFont="1" applyBorder="1" applyAlignment="1">
      <alignment horizontal="left" vertical="top"/>
    </xf>
    <xf numFmtId="3" fontId="18" fillId="0" borderId="0" xfId="2" quotePrefix="1" applyNumberFormat="1" applyFont="1" applyAlignment="1">
      <alignment horizontal="left" vertical="top"/>
    </xf>
    <xf numFmtId="4" fontId="18" fillId="0" borderId="0" xfId="2" applyNumberFormat="1" applyFont="1" applyAlignment="1">
      <alignment vertical="top"/>
    </xf>
    <xf numFmtId="4" fontId="14" fillId="2" borderId="9" xfId="2" applyNumberFormat="1" applyFont="1" applyFill="1" applyBorder="1" applyAlignment="1">
      <alignment vertical="top"/>
    </xf>
    <xf numFmtId="165" fontId="7" fillId="0" borderId="9" xfId="0" applyNumberFormat="1" applyFont="1" applyBorder="1" applyAlignment="1">
      <alignment horizontal="right" vertical="top"/>
    </xf>
    <xf numFmtId="4" fontId="18" fillId="0" borderId="0" xfId="0" applyNumberFormat="1" applyFont="1" applyAlignment="1">
      <alignment horizontal="right" vertical="top"/>
    </xf>
    <xf numFmtId="4" fontId="7" fillId="0" borderId="9" xfId="0" applyNumberFormat="1" applyFont="1" applyBorder="1" applyAlignment="1">
      <alignment horizontal="right" vertical="top"/>
    </xf>
    <xf numFmtId="169" fontId="7" fillId="0" borderId="9" xfId="0" applyNumberFormat="1" applyFont="1" applyBorder="1" applyAlignment="1">
      <alignment horizontal="right" vertical="top"/>
    </xf>
    <xf numFmtId="0" fontId="7" fillId="0" borderId="0" xfId="0" applyFont="1" applyAlignment="1">
      <alignment horizontal="right" vertical="top"/>
    </xf>
    <xf numFmtId="0" fontId="9" fillId="0" borderId="0" xfId="0" quotePrefix="1" applyFont="1" applyAlignment="1">
      <alignment horizontal="left" vertical="top"/>
    </xf>
    <xf numFmtId="0" fontId="0" fillId="0" borderId="9" xfId="0" applyBorder="1" applyAlignment="1">
      <alignment horizontal="center"/>
    </xf>
    <xf numFmtId="0" fontId="2" fillId="4" borderId="9" xfId="0" applyFont="1" applyFill="1" applyBorder="1" applyAlignment="1">
      <alignment horizontal="center" vertical="top" wrapText="1"/>
    </xf>
    <xf numFmtId="0" fontId="10" fillId="4" borderId="9" xfId="0" applyFont="1" applyFill="1" applyBorder="1" applyAlignment="1">
      <alignment horizontal="center" vertical="top" wrapText="1"/>
    </xf>
    <xf numFmtId="0" fontId="10" fillId="4" borderId="9" xfId="0" quotePrefix="1" applyFont="1" applyFill="1" applyBorder="1" applyAlignment="1">
      <alignment horizontal="center" vertical="top" wrapText="1"/>
    </xf>
    <xf numFmtId="0" fontId="18" fillId="0" borderId="0" xfId="0" applyFont="1" applyAlignment="1">
      <alignment horizontal="right" vertical="top"/>
    </xf>
    <xf numFmtId="0" fontId="32" fillId="3" borderId="0" xfId="0" applyFont="1" applyFill="1"/>
    <xf numFmtId="0" fontId="2" fillId="3" borderId="0" xfId="0" applyFont="1" applyFill="1"/>
    <xf numFmtId="0" fontId="29" fillId="0" borderId="1" xfId="0" applyFont="1" applyFill="1" applyBorder="1" applyAlignment="1">
      <alignment vertical="center"/>
    </xf>
    <xf numFmtId="0" fontId="29" fillId="11" borderId="12" xfId="0" applyFont="1" applyFill="1" applyBorder="1" applyAlignment="1">
      <alignment vertical="center"/>
    </xf>
    <xf numFmtId="0" fontId="28" fillId="0" borderId="12" xfId="0" applyFont="1" applyBorder="1" applyAlignment="1">
      <alignment horizontal="left" vertical="center"/>
    </xf>
    <xf numFmtId="0" fontId="28" fillId="11" borderId="12" xfId="0" applyFont="1" applyFill="1" applyBorder="1" applyAlignment="1">
      <alignment horizontal="left" vertical="center"/>
    </xf>
    <xf numFmtId="0" fontId="14" fillId="0" borderId="12" xfId="2" quotePrefix="1" applyFont="1" applyBorder="1" applyAlignment="1">
      <alignment horizontal="left" vertical="top"/>
    </xf>
    <xf numFmtId="0" fontId="29" fillId="11" borderId="1" xfId="0" applyFont="1" applyFill="1" applyBorder="1" applyAlignment="1">
      <alignment vertical="center"/>
    </xf>
    <xf numFmtId="0" fontId="14" fillId="0" borderId="12" xfId="2" applyFont="1" applyBorder="1" applyAlignment="1">
      <alignment vertical="top"/>
    </xf>
    <xf numFmtId="0" fontId="28" fillId="11" borderId="3" xfId="0" applyFont="1" applyFill="1" applyBorder="1" applyAlignment="1">
      <alignment horizontal="left" vertical="center"/>
    </xf>
    <xf numFmtId="0" fontId="29" fillId="0" borderId="6" xfId="0" quotePrefix="1" applyFont="1" applyBorder="1" applyAlignment="1">
      <alignment horizontal="left" vertical="center"/>
    </xf>
    <xf numFmtId="0" fontId="19" fillId="0" borderId="9" xfId="2" applyFont="1" applyBorder="1" applyAlignment="1">
      <alignment horizontal="center" vertical="top" wrapText="1"/>
    </xf>
    <xf numFmtId="0" fontId="29" fillId="0" borderId="6" xfId="0" applyFont="1" applyBorder="1" applyAlignment="1">
      <alignment vertical="center"/>
    </xf>
    <xf numFmtId="3" fontId="14" fillId="2" borderId="8" xfId="2" applyNumberFormat="1" applyFont="1" applyFill="1" applyBorder="1" applyAlignment="1">
      <alignment vertical="top"/>
    </xf>
    <xf numFmtId="0" fontId="4" fillId="3" borderId="9" xfId="2" applyFont="1" applyFill="1" applyBorder="1" applyAlignment="1">
      <alignment horizontal="center"/>
    </xf>
    <xf numFmtId="0" fontId="4" fillId="0" borderId="9" xfId="2" applyFont="1" applyBorder="1" applyAlignment="1">
      <alignment horizontal="center"/>
    </xf>
    <xf numFmtId="0" fontId="12" fillId="10" borderId="9" xfId="2" applyFont="1" applyFill="1" applyBorder="1" applyAlignment="1">
      <alignment horizontal="center" vertical="top"/>
    </xf>
    <xf numFmtId="0" fontId="12" fillId="7" borderId="9" xfId="2" quotePrefix="1" applyFont="1" applyFill="1" applyBorder="1" applyAlignment="1">
      <alignment horizontal="center" vertical="top"/>
    </xf>
    <xf numFmtId="0" fontId="12" fillId="7" borderId="9" xfId="2" applyFont="1" applyFill="1" applyBorder="1" applyAlignment="1">
      <alignment horizontal="center" vertical="top"/>
    </xf>
    <xf numFmtId="0" fontId="12" fillId="12" borderId="9" xfId="2" quotePrefix="1" applyFont="1" applyFill="1" applyBorder="1" applyAlignment="1">
      <alignment horizontal="center" vertical="top"/>
    </xf>
    <xf numFmtId="0" fontId="12" fillId="12" borderId="9" xfId="2" applyFont="1" applyFill="1" applyBorder="1" applyAlignment="1">
      <alignment horizontal="center" vertical="top"/>
    </xf>
    <xf numFmtId="0" fontId="12" fillId="13" borderId="8" xfId="2" quotePrefix="1" applyFont="1" applyFill="1" applyBorder="1" applyAlignment="1">
      <alignment horizontal="center" vertical="top"/>
    </xf>
    <xf numFmtId="0" fontId="12" fillId="13" borderId="9" xfId="2" quotePrefix="1" applyFont="1" applyFill="1" applyBorder="1" applyAlignment="1">
      <alignment horizontal="center" vertical="top"/>
    </xf>
    <xf numFmtId="0" fontId="12" fillId="13" borderId="9" xfId="2" applyFont="1" applyFill="1" applyBorder="1" applyAlignment="1">
      <alignment horizontal="center" vertical="top"/>
    </xf>
    <xf numFmtId="0" fontId="27" fillId="14" borderId="9" xfId="0" quotePrefix="1" applyFont="1" applyFill="1" applyBorder="1" applyAlignment="1">
      <alignment horizontal="center" vertical="top" wrapText="1"/>
    </xf>
    <xf numFmtId="0" fontId="27" fillId="14" borderId="9" xfId="0" applyFont="1" applyFill="1" applyBorder="1" applyAlignment="1">
      <alignment horizontal="center" vertical="top" wrapText="1"/>
    </xf>
    <xf numFmtId="3" fontId="7" fillId="0" borderId="11" xfId="0" applyNumberFormat="1" applyFont="1" applyBorder="1"/>
    <xf numFmtId="3" fontId="7" fillId="0" borderId="9" xfId="0" applyNumberFormat="1" applyFont="1" applyBorder="1"/>
    <xf numFmtId="0" fontId="13" fillId="0" borderId="0" xfId="2" applyFont="1" applyAlignment="1">
      <alignment horizontal="center" vertical="top"/>
    </xf>
    <xf numFmtId="3" fontId="19" fillId="0" borderId="0" xfId="2" applyNumberFormat="1" applyFont="1" applyAlignment="1">
      <alignment horizontal="center" vertical="top"/>
    </xf>
    <xf numFmtId="0" fontId="13" fillId="0" borderId="0" xfId="2" quotePrefix="1" applyFont="1" applyAlignment="1">
      <alignment horizontal="center" vertical="top" wrapText="1"/>
    </xf>
    <xf numFmtId="3" fontId="18" fillId="0" borderId="0" xfId="2" applyNumberFormat="1" applyFont="1" applyAlignment="1">
      <alignment horizontal="center" vertical="top"/>
    </xf>
    <xf numFmtId="3" fontId="26" fillId="0" borderId="0" xfId="0" applyNumberFormat="1" applyFont="1" applyFill="1" applyBorder="1" applyAlignment="1">
      <alignment vertical="center"/>
    </xf>
    <xf numFmtId="166" fontId="18" fillId="0" borderId="0" xfId="1" applyNumberFormat="1" applyFont="1" applyAlignment="1">
      <alignment vertical="top"/>
    </xf>
    <xf numFmtId="0" fontId="7" fillId="10" borderId="9" xfId="0" quotePrefix="1" applyFont="1" applyFill="1" applyBorder="1" applyAlignment="1">
      <alignment horizontal="center" vertical="top"/>
    </xf>
    <xf numFmtId="0" fontId="7" fillId="10" borderId="9" xfId="0" applyFont="1" applyFill="1" applyBorder="1" applyAlignment="1">
      <alignment horizontal="center" vertical="top"/>
    </xf>
    <xf numFmtId="0" fontId="7" fillId="6" borderId="9" xfId="0" quotePrefix="1" applyFont="1" applyFill="1" applyBorder="1" applyAlignment="1">
      <alignment horizontal="center" vertical="top"/>
    </xf>
    <xf numFmtId="0" fontId="7" fillId="6" borderId="9" xfId="0" applyFont="1" applyFill="1" applyBorder="1" applyAlignment="1">
      <alignment horizontal="center" vertical="top"/>
    </xf>
    <xf numFmtId="0" fontId="7" fillId="7" borderId="9" xfId="0" quotePrefix="1" applyFont="1" applyFill="1" applyBorder="1" applyAlignment="1">
      <alignment horizontal="center" vertical="top"/>
    </xf>
    <xf numFmtId="0" fontId="7" fillId="7" borderId="9" xfId="0" applyFont="1" applyFill="1" applyBorder="1" applyAlignment="1">
      <alignment horizontal="center" vertical="top"/>
    </xf>
    <xf numFmtId="0" fontId="8" fillId="5" borderId="9" xfId="0" quotePrefix="1" applyFont="1" applyFill="1" applyBorder="1" applyAlignment="1">
      <alignment horizontal="center" vertical="top"/>
    </xf>
    <xf numFmtId="0" fontId="8" fillId="5" borderId="9" xfId="0" applyFont="1" applyFill="1" applyBorder="1" applyAlignment="1">
      <alignment horizontal="center" vertical="top"/>
    </xf>
    <xf numFmtId="49" fontId="7" fillId="0" borderId="0" xfId="0" applyNumberFormat="1" applyFont="1" applyFill="1" applyBorder="1" applyAlignment="1">
      <alignment vertical="center"/>
    </xf>
    <xf numFmtId="3" fontId="14" fillId="2" borderId="9" xfId="2" applyNumberFormat="1" applyFont="1" applyFill="1" applyBorder="1" applyAlignment="1">
      <alignment vertical="top"/>
    </xf>
    <xf numFmtId="0" fontId="34" fillId="0" borderId="0" xfId="0" quotePrefix="1" applyFont="1" applyAlignment="1">
      <alignment horizontal="left" vertical="top"/>
    </xf>
    <xf numFmtId="0" fontId="0" fillId="0" borderId="0" xfId="0" applyFont="1" applyAlignment="1">
      <alignment vertical="top"/>
    </xf>
    <xf numFmtId="0" fontId="35" fillId="0" borderId="0" xfId="0" applyFont="1" applyAlignment="1">
      <alignment vertical="top"/>
    </xf>
    <xf numFmtId="0" fontId="36" fillId="0" borderId="0" xfId="0" applyFont="1" applyAlignment="1">
      <alignment vertical="top"/>
    </xf>
    <xf numFmtId="0" fontId="36" fillId="0" borderId="0" xfId="0" quotePrefix="1" applyFont="1" applyAlignment="1">
      <alignment horizontal="left" vertical="top"/>
    </xf>
    <xf numFmtId="0" fontId="38" fillId="0" borderId="0" xfId="6" applyFont="1" applyAlignment="1">
      <alignment horizontal="left" vertical="top"/>
    </xf>
    <xf numFmtId="0" fontId="33" fillId="0" borderId="0" xfId="0" applyFont="1" applyAlignment="1">
      <alignment vertical="top"/>
    </xf>
    <xf numFmtId="0" fontId="33" fillId="0" borderId="0" xfId="0" quotePrefix="1" applyFont="1" applyAlignment="1">
      <alignment horizontal="left" vertical="top" wrapText="1"/>
    </xf>
    <xf numFmtId="0" fontId="2" fillId="0" borderId="0" xfId="0" applyFont="1" applyAlignment="1">
      <alignment vertical="top"/>
    </xf>
    <xf numFmtId="0" fontId="2" fillId="0" borderId="0" xfId="0" applyFont="1" applyAlignment="1">
      <alignment horizontal="center" vertical="top"/>
    </xf>
    <xf numFmtId="1" fontId="14" fillId="15" borderId="9" xfId="0" applyNumberFormat="1" applyFont="1" applyFill="1" applyBorder="1" applyAlignment="1">
      <alignment horizontal="center" vertical="center"/>
    </xf>
    <xf numFmtId="167" fontId="40" fillId="15" borderId="9" xfId="0" applyNumberFormat="1" applyFont="1" applyFill="1" applyBorder="1" applyAlignment="1">
      <alignment horizontal="left" vertical="center"/>
    </xf>
    <xf numFmtId="167" fontId="14" fillId="15" borderId="9" xfId="0" applyNumberFormat="1" applyFont="1" applyFill="1" applyBorder="1" applyAlignment="1">
      <alignment horizontal="center" vertical="center"/>
    </xf>
    <xf numFmtId="167" fontId="4" fillId="15" borderId="9" xfId="0" applyNumberFormat="1" applyFont="1" applyFill="1" applyBorder="1" applyAlignment="1">
      <alignment horizontal="center" vertical="center"/>
    </xf>
    <xf numFmtId="0" fontId="38" fillId="0" borderId="0" xfId="6" quotePrefix="1" applyFont="1" applyAlignment="1">
      <alignment horizontal="left" vertical="top"/>
    </xf>
    <xf numFmtId="0" fontId="13" fillId="4" borderId="5" xfId="0" applyFont="1" applyFill="1" applyBorder="1" applyAlignment="1">
      <alignment horizontal="center" vertical="top" wrapText="1"/>
    </xf>
    <xf numFmtId="0" fontId="13" fillId="4" borderId="1" xfId="0" applyFont="1" applyFill="1" applyBorder="1" applyAlignment="1">
      <alignment horizontal="center" vertical="top" wrapText="1"/>
    </xf>
    <xf numFmtId="0" fontId="13" fillId="4" borderId="1" xfId="0" quotePrefix="1" applyFont="1" applyFill="1" applyBorder="1" applyAlignment="1">
      <alignment horizontal="center" vertical="top" wrapText="1"/>
    </xf>
    <xf numFmtId="0" fontId="13" fillId="4" borderId="9" xfId="0" applyFont="1" applyFill="1" applyBorder="1" applyAlignment="1">
      <alignment horizontal="center" vertical="top" wrapText="1"/>
    </xf>
    <xf numFmtId="0" fontId="13" fillId="4" borderId="10" xfId="0" applyFont="1" applyFill="1" applyBorder="1" applyAlignment="1">
      <alignment vertical="top"/>
    </xf>
    <xf numFmtId="9" fontId="15" fillId="4" borderId="9" xfId="1" applyFont="1" applyFill="1" applyBorder="1" applyAlignment="1">
      <alignment horizontal="center" vertical="top" wrapText="1"/>
    </xf>
    <xf numFmtId="0" fontId="13" fillId="8" borderId="9" xfId="0" applyFont="1" applyFill="1" applyBorder="1" applyAlignment="1">
      <alignment vertical="top"/>
    </xf>
    <xf numFmtId="9" fontId="13" fillId="8" borderId="9" xfId="1" applyFont="1" applyFill="1" applyBorder="1" applyAlignment="1">
      <alignment horizontal="center" vertical="top" wrapText="1"/>
    </xf>
    <xf numFmtId="0" fontId="40" fillId="15" borderId="9" xfId="0" applyFont="1" applyFill="1" applyBorder="1" applyAlignment="1">
      <alignment horizontal="left" vertical="top"/>
    </xf>
    <xf numFmtId="164" fontId="40" fillId="15" borderId="9" xfId="7" applyNumberFormat="1" applyFont="1" applyFill="1" applyBorder="1" applyAlignment="1">
      <alignment vertical="top"/>
    </xf>
    <xf numFmtId="9" fontId="40" fillId="15" borderId="9" xfId="1" applyFont="1" applyFill="1" applyBorder="1" applyAlignment="1">
      <alignment horizontal="center" vertical="top"/>
    </xf>
    <xf numFmtId="0" fontId="14" fillId="0" borderId="9" xfId="2" applyFont="1" applyBorder="1" applyAlignment="1">
      <alignment horizontal="left" vertical="top"/>
    </xf>
    <xf numFmtId="0" fontId="14" fillId="0" borderId="11" xfId="2" applyFont="1" applyBorder="1" applyAlignment="1">
      <alignment horizontal="left" vertical="top"/>
    </xf>
    <xf numFmtId="0" fontId="14" fillId="2" borderId="10" xfId="2" applyFont="1" applyFill="1" applyBorder="1" applyAlignment="1">
      <alignment horizontal="center" vertical="top"/>
    </xf>
    <xf numFmtId="0" fontId="42" fillId="0" borderId="0" xfId="0" applyFont="1" applyAlignment="1">
      <alignment horizontal="center"/>
    </xf>
    <xf numFmtId="0" fontId="7" fillId="0" borderId="9" xfId="0" applyFont="1" applyBorder="1" applyAlignment="1">
      <alignment vertical="center" wrapText="1"/>
    </xf>
    <xf numFmtId="0" fontId="14" fillId="0" borderId="9" xfId="0" applyFont="1" applyBorder="1" applyAlignment="1">
      <alignment horizontal="center" vertical="center" wrapText="1"/>
    </xf>
    <xf numFmtId="0" fontId="7" fillId="0" borderId="9" xfId="0" applyFont="1" applyBorder="1" applyAlignment="1">
      <alignment vertical="center"/>
    </xf>
    <xf numFmtId="0" fontId="0" fillId="0" borderId="0" xfId="0" applyBorder="1"/>
    <xf numFmtId="0" fontId="7" fillId="0" borderId="12" xfId="0" applyFont="1" applyFill="1" applyBorder="1" applyAlignment="1">
      <alignment vertical="center" wrapText="1"/>
    </xf>
    <xf numFmtId="0" fontId="7" fillId="0" borderId="9" xfId="0" applyFont="1" applyBorder="1"/>
    <xf numFmtId="0" fontId="7" fillId="0" borderId="9" xfId="0" quotePrefix="1" applyFont="1" applyBorder="1" applyAlignment="1">
      <alignment horizontal="left"/>
    </xf>
    <xf numFmtId="0" fontId="0" fillId="0" borderId="12" xfId="0" applyBorder="1"/>
    <xf numFmtId="0" fontId="10" fillId="0" borderId="0" xfId="0" applyFont="1" applyBorder="1" applyAlignment="1">
      <alignment horizontal="center" vertical="center" wrapText="1"/>
    </xf>
    <xf numFmtId="0" fontId="44" fillId="0" borderId="0" xfId="0" applyFont="1"/>
    <xf numFmtId="0" fontId="36" fillId="0" borderId="0" xfId="0" applyFont="1"/>
    <xf numFmtId="0" fontId="0" fillId="0" borderId="0" xfId="0" applyAlignment="1">
      <alignment vertical="top"/>
    </xf>
    <xf numFmtId="0" fontId="44" fillId="0" borderId="0" xfId="0" applyFont="1" applyAlignment="1">
      <alignment vertical="top"/>
    </xf>
    <xf numFmtId="0" fontId="46" fillId="0" borderId="0" xfId="0" applyFont="1" applyAlignment="1">
      <alignment vertical="top"/>
    </xf>
    <xf numFmtId="0" fontId="2" fillId="4" borderId="9" xfId="0" quotePrefix="1" applyFont="1" applyFill="1" applyBorder="1" applyAlignment="1">
      <alignment horizontal="center" vertical="top" wrapText="1"/>
    </xf>
    <xf numFmtId="2" fontId="0" fillId="0" borderId="9" xfId="0" applyNumberFormat="1" applyFont="1" applyBorder="1"/>
    <xf numFmtId="0" fontId="0" fillId="0" borderId="9" xfId="0" applyFont="1" applyBorder="1"/>
    <xf numFmtId="165" fontId="0" fillId="0" borderId="9" xfId="0" applyNumberFormat="1" applyFont="1" applyBorder="1" applyAlignment="1">
      <alignment horizontal="right" vertical="top"/>
    </xf>
    <xf numFmtId="169" fontId="0" fillId="0" borderId="9" xfId="0" applyNumberFormat="1" applyFont="1" applyBorder="1" applyAlignment="1">
      <alignment horizontal="right" vertical="top"/>
    </xf>
    <xf numFmtId="169" fontId="0" fillId="0" borderId="9" xfId="0" applyNumberFormat="1" applyFont="1" applyBorder="1"/>
    <xf numFmtId="165" fontId="0" fillId="0" borderId="9" xfId="0" applyNumberFormat="1" applyFont="1" applyBorder="1"/>
    <xf numFmtId="0" fontId="47" fillId="0" borderId="0" xfId="0" applyFont="1" applyAlignment="1">
      <alignment vertical="top"/>
    </xf>
    <xf numFmtId="0" fontId="47" fillId="0" borderId="0" xfId="0" applyFont="1" applyAlignment="1">
      <alignment horizontal="left" vertical="top"/>
    </xf>
    <xf numFmtId="10" fontId="23" fillId="0" borderId="2" xfId="4" applyNumberFormat="1" applyFont="1" applyFill="1" applyBorder="1"/>
    <xf numFmtId="0" fontId="23" fillId="0" borderId="12" xfId="0" quotePrefix="1" applyFont="1" applyFill="1" applyBorder="1" applyAlignment="1">
      <alignment horizontal="center" vertical="top" wrapText="1"/>
    </xf>
    <xf numFmtId="0" fontId="4" fillId="0" borderId="12" xfId="0" quotePrefix="1" applyFont="1" applyFill="1" applyBorder="1" applyAlignment="1">
      <alignment horizontal="center" vertical="top" wrapText="1"/>
    </xf>
    <xf numFmtId="0" fontId="4" fillId="0" borderId="12" xfId="0" applyFont="1" applyFill="1" applyBorder="1"/>
    <xf numFmtId="10" fontId="4" fillId="0" borderId="12" xfId="4" applyNumberFormat="1" applyFont="1" applyFill="1" applyBorder="1"/>
    <xf numFmtId="10" fontId="23" fillId="0" borderId="12" xfId="0" applyNumberFormat="1" applyFont="1" applyFill="1" applyBorder="1"/>
    <xf numFmtId="0" fontId="18" fillId="0" borderId="0" xfId="0" applyFont="1" applyFill="1" applyBorder="1" applyAlignment="1">
      <alignment vertical="top"/>
    </xf>
    <xf numFmtId="10" fontId="23" fillId="0" borderId="9" xfId="1" applyNumberFormat="1" applyFont="1" applyBorder="1"/>
    <xf numFmtId="49" fontId="47" fillId="0" borderId="0" xfId="0" applyNumberFormat="1" applyFont="1" applyAlignment="1">
      <alignment vertical="top"/>
    </xf>
    <xf numFmtId="0" fontId="48" fillId="0" borderId="0" xfId="0" applyFont="1" applyAlignment="1">
      <alignment horizontal="left"/>
    </xf>
    <xf numFmtId="0" fontId="49" fillId="0" borderId="0" xfId="0" applyFont="1"/>
    <xf numFmtId="0" fontId="49" fillId="0" borderId="0" xfId="0" applyFont="1" applyAlignment="1">
      <alignment horizontal="left"/>
    </xf>
    <xf numFmtId="0" fontId="50" fillId="0" borderId="0" xfId="0" applyFont="1" applyAlignment="1">
      <alignment horizontal="left"/>
    </xf>
    <xf numFmtId="0" fontId="51" fillId="0" borderId="0" xfId="6" applyFont="1" applyAlignment="1">
      <alignment horizontal="left"/>
    </xf>
    <xf numFmtId="0" fontId="7" fillId="4" borderId="9" xfId="0" applyFont="1" applyFill="1" applyBorder="1"/>
    <xf numFmtId="0" fontId="10" fillId="4" borderId="9" xfId="0" applyFont="1" applyFill="1" applyBorder="1" applyAlignment="1">
      <alignment horizontal="center" vertical="center" wrapText="1"/>
    </xf>
    <xf numFmtId="0" fontId="14" fillId="8" borderId="9" xfId="0" applyFont="1" applyFill="1" applyBorder="1" applyAlignment="1">
      <alignment horizontal="center" vertical="center" wrapText="1"/>
    </xf>
    <xf numFmtId="0" fontId="7" fillId="8" borderId="9" xfId="0" applyFont="1" applyFill="1" applyBorder="1" applyAlignment="1">
      <alignment vertical="center" wrapText="1"/>
    </xf>
    <xf numFmtId="0" fontId="4" fillId="0" borderId="0" xfId="2" quotePrefix="1" applyFont="1" applyBorder="1" applyAlignment="1">
      <alignment horizontal="center" vertical="top"/>
    </xf>
    <xf numFmtId="0" fontId="4" fillId="0" borderId="0" xfId="2" applyFont="1" applyBorder="1" applyAlignment="1">
      <alignment horizontal="center" vertical="top"/>
    </xf>
    <xf numFmtId="0" fontId="22" fillId="4" borderId="9" xfId="2" quotePrefix="1" applyFont="1" applyFill="1" applyBorder="1" applyAlignment="1">
      <alignment horizontal="center" vertical="top" wrapText="1"/>
    </xf>
    <xf numFmtId="0" fontId="18" fillId="0" borderId="0" xfId="0" quotePrefix="1" applyFont="1" applyAlignment="1">
      <alignment horizontal="center" vertical="top" wrapText="1"/>
    </xf>
    <xf numFmtId="0" fontId="52" fillId="16" borderId="9" xfId="0" applyFont="1" applyFill="1" applyBorder="1" applyAlignment="1">
      <alignment vertical="top"/>
    </xf>
    <xf numFmtId="0" fontId="52" fillId="16" borderId="8" xfId="0" applyFont="1" applyFill="1" applyBorder="1" applyAlignment="1">
      <alignment vertical="top"/>
    </xf>
    <xf numFmtId="0" fontId="39" fillId="16" borderId="8" xfId="0" applyFont="1" applyFill="1" applyBorder="1" applyAlignment="1">
      <alignment horizontal="center" vertical="top"/>
    </xf>
    <xf numFmtId="0" fontId="49" fillId="16" borderId="10" xfId="0" applyFont="1" applyFill="1" applyBorder="1" applyAlignment="1">
      <alignment horizontal="center" vertical="top"/>
    </xf>
    <xf numFmtId="0" fontId="49" fillId="16" borderId="13" xfId="0" applyFont="1" applyFill="1" applyBorder="1" applyAlignment="1">
      <alignment horizontal="center" vertical="top"/>
    </xf>
    <xf numFmtId="0" fontId="35" fillId="16" borderId="13" xfId="0" applyFont="1" applyFill="1" applyBorder="1" applyAlignment="1">
      <alignment horizontal="center" vertical="top"/>
    </xf>
    <xf numFmtId="0" fontId="35" fillId="16" borderId="9" xfId="0" applyFont="1" applyFill="1" applyBorder="1" applyAlignment="1">
      <alignment horizontal="center" vertical="top"/>
    </xf>
    <xf numFmtId="167" fontId="18" fillId="15" borderId="9" xfId="0" applyNumberFormat="1" applyFont="1" applyFill="1" applyBorder="1" applyAlignment="1">
      <alignment horizontal="center" vertical="center"/>
    </xf>
    <xf numFmtId="0" fontId="43" fillId="4" borderId="9" xfId="0" applyFont="1" applyFill="1" applyBorder="1" applyAlignment="1">
      <alignment horizontal="center" vertical="center"/>
    </xf>
    <xf numFmtId="0" fontId="2" fillId="4" borderId="9" xfId="0" applyFont="1" applyFill="1" applyBorder="1" applyAlignment="1">
      <alignment horizontal="center" vertical="center"/>
    </xf>
    <xf numFmtId="0" fontId="4" fillId="0" borderId="0" xfId="2" quotePrefix="1" applyFont="1" applyBorder="1" applyAlignment="1">
      <alignment horizontal="center" vertical="top"/>
    </xf>
    <xf numFmtId="0" fontId="4" fillId="0" borderId="0" xfId="2" applyFont="1" applyBorder="1" applyAlignment="1">
      <alignment horizontal="center" vertical="top"/>
    </xf>
    <xf numFmtId="0" fontId="4" fillId="0" borderId="4" xfId="2" applyFont="1" applyBorder="1" applyAlignment="1">
      <alignment horizontal="center" vertical="top"/>
    </xf>
    <xf numFmtId="0" fontId="4" fillId="0" borderId="4" xfId="2" quotePrefix="1" applyFont="1" applyBorder="1" applyAlignment="1">
      <alignment horizontal="center" vertical="top"/>
    </xf>
    <xf numFmtId="0" fontId="11" fillId="5" borderId="9" xfId="2" quotePrefix="1" applyFont="1" applyFill="1" applyBorder="1" applyAlignment="1">
      <alignment horizontal="center" vertical="top" wrapText="1"/>
    </xf>
    <xf numFmtId="0" fontId="10" fillId="4" borderId="5" xfId="2" applyFont="1" applyFill="1" applyBorder="1" applyAlignment="1">
      <alignment horizontal="center" vertical="top"/>
    </xf>
    <xf numFmtId="0" fontId="10" fillId="4" borderId="10" xfId="2" applyFont="1" applyFill="1" applyBorder="1" applyAlignment="1">
      <alignment horizontal="center" vertical="top"/>
    </xf>
    <xf numFmtId="0" fontId="18" fillId="4" borderId="5" xfId="2" quotePrefix="1" applyFont="1" applyFill="1" applyBorder="1" applyAlignment="1">
      <alignment horizontal="center" vertical="top" wrapText="1"/>
    </xf>
    <xf numFmtId="0" fontId="18" fillId="4" borderId="10" xfId="2" quotePrefix="1" applyFont="1" applyFill="1" applyBorder="1" applyAlignment="1">
      <alignment horizontal="center" vertical="top" wrapText="1"/>
    </xf>
    <xf numFmtId="0" fontId="11" fillId="4" borderId="5" xfId="2" quotePrefix="1" applyFont="1" applyFill="1" applyBorder="1" applyAlignment="1">
      <alignment horizontal="center" vertical="top" wrapText="1"/>
    </xf>
    <xf numFmtId="0" fontId="11" fillId="4" borderId="10" xfId="2" applyFont="1" applyFill="1" applyBorder="1" applyAlignment="1">
      <alignment horizontal="center" vertical="top" wrapText="1"/>
    </xf>
    <xf numFmtId="0" fontId="10" fillId="10" borderId="6" xfId="2" quotePrefix="1" applyFont="1" applyFill="1" applyBorder="1" applyAlignment="1">
      <alignment horizontal="center" vertical="top"/>
    </xf>
    <xf numFmtId="0" fontId="10" fillId="10" borderId="7" xfId="2" applyFont="1" applyFill="1" applyBorder="1" applyAlignment="1">
      <alignment horizontal="center" vertical="top"/>
    </xf>
    <xf numFmtId="0" fontId="10" fillId="10" borderId="8" xfId="2" applyFont="1" applyFill="1" applyBorder="1" applyAlignment="1">
      <alignment horizontal="center" vertical="top"/>
    </xf>
    <xf numFmtId="0" fontId="10" fillId="6" borderId="6" xfId="2" quotePrefix="1" applyFont="1" applyFill="1" applyBorder="1" applyAlignment="1">
      <alignment horizontal="center" vertical="top" wrapText="1"/>
    </xf>
    <xf numFmtId="0" fontId="10" fillId="6" borderId="7" xfId="2" quotePrefix="1" applyFont="1" applyFill="1" applyBorder="1" applyAlignment="1">
      <alignment horizontal="center" vertical="top" wrapText="1"/>
    </xf>
    <xf numFmtId="0" fontId="10" fillId="6" borderId="8" xfId="2" quotePrefix="1" applyFont="1" applyFill="1" applyBorder="1" applyAlignment="1">
      <alignment horizontal="center" vertical="top" wrapText="1"/>
    </xf>
    <xf numFmtId="0" fontId="10" fillId="7" borderId="6" xfId="2" quotePrefix="1" applyFont="1" applyFill="1" applyBorder="1" applyAlignment="1">
      <alignment horizontal="center" vertical="top" wrapText="1"/>
    </xf>
    <xf numFmtId="0" fontId="10" fillId="7" borderId="7" xfId="2" quotePrefix="1" applyFont="1" applyFill="1" applyBorder="1" applyAlignment="1">
      <alignment horizontal="center" vertical="top" wrapText="1"/>
    </xf>
    <xf numFmtId="0" fontId="10" fillId="7" borderId="8" xfId="2" quotePrefix="1" applyFont="1" applyFill="1" applyBorder="1" applyAlignment="1">
      <alignment horizontal="center" vertical="top" wrapText="1"/>
    </xf>
    <xf numFmtId="0" fontId="10" fillId="12" borderId="6" xfId="2" quotePrefix="1" applyFont="1" applyFill="1" applyBorder="1" applyAlignment="1">
      <alignment horizontal="center" vertical="top" wrapText="1"/>
    </xf>
    <xf numFmtId="0" fontId="10" fillId="12" borderId="7" xfId="2" applyFont="1" applyFill="1" applyBorder="1" applyAlignment="1">
      <alignment horizontal="center" vertical="top" wrapText="1"/>
    </xf>
    <xf numFmtId="0" fontId="10" fillId="12" borderId="8" xfId="2" applyFont="1" applyFill="1" applyBorder="1" applyAlignment="1">
      <alignment horizontal="center" vertical="top" wrapText="1"/>
    </xf>
    <xf numFmtId="0" fontId="10" fillId="13" borderId="8" xfId="0" applyFont="1" applyFill="1" applyBorder="1" applyAlignment="1">
      <alignment horizontal="center" vertical="center"/>
    </xf>
    <xf numFmtId="0" fontId="10" fillId="13" borderId="9" xfId="0" applyFont="1" applyFill="1" applyBorder="1" applyAlignment="1">
      <alignment horizontal="center" vertical="center"/>
    </xf>
    <xf numFmtId="0" fontId="10" fillId="14" borderId="9" xfId="0" applyFont="1" applyFill="1" applyBorder="1" applyAlignment="1">
      <alignment horizontal="center" vertical="center"/>
    </xf>
    <xf numFmtId="0" fontId="22" fillId="4" borderId="9" xfId="2" quotePrefix="1" applyFont="1" applyFill="1" applyBorder="1" applyAlignment="1">
      <alignment horizontal="center" vertical="top" wrapText="1"/>
    </xf>
    <xf numFmtId="0" fontId="22" fillId="4" borderId="9" xfId="2" applyFont="1" applyFill="1" applyBorder="1" applyAlignment="1">
      <alignment horizontal="center" vertical="top" wrapText="1"/>
    </xf>
    <xf numFmtId="0" fontId="31" fillId="4" borderId="9" xfId="2" applyFont="1" applyFill="1" applyBorder="1" applyAlignment="1">
      <alignment horizontal="center" vertical="top" wrapText="1"/>
    </xf>
    <xf numFmtId="0" fontId="18" fillId="0" borderId="0" xfId="0" quotePrefix="1" applyFont="1" applyAlignment="1">
      <alignment horizontal="center" vertical="top" wrapText="1"/>
    </xf>
    <xf numFmtId="0" fontId="18" fillId="0" borderId="4" xfId="0" quotePrefix="1" applyFont="1" applyBorder="1" applyAlignment="1">
      <alignment horizontal="center" vertical="top" wrapText="1"/>
    </xf>
    <xf numFmtId="0" fontId="33" fillId="0" borderId="0" xfId="0" quotePrefix="1" applyFont="1" applyAlignment="1">
      <alignment horizontal="left" vertical="top" wrapText="1"/>
    </xf>
    <xf numFmtId="0" fontId="52" fillId="16" borderId="6" xfId="0" applyFont="1" applyFill="1" applyBorder="1" applyAlignment="1">
      <alignment horizontal="center" vertical="top"/>
    </xf>
    <xf numFmtId="0" fontId="52" fillId="16" borderId="7" xfId="0" applyFont="1" applyFill="1" applyBorder="1" applyAlignment="1">
      <alignment horizontal="center" vertical="top"/>
    </xf>
    <xf numFmtId="0" fontId="52" fillId="16" borderId="8" xfId="0" applyFont="1" applyFill="1" applyBorder="1" applyAlignment="1">
      <alignment horizontal="center" vertical="top"/>
    </xf>
    <xf numFmtId="0" fontId="15" fillId="0" borderId="0" xfId="2" quotePrefix="1" applyFont="1" applyBorder="1" applyAlignment="1">
      <alignment horizontal="left" vertical="top"/>
    </xf>
    <xf numFmtId="0" fontId="34" fillId="0" borderId="0" xfId="0" quotePrefix="1" applyFont="1" applyFill="1" applyAlignment="1">
      <alignment horizontal="left" vertical="top"/>
    </xf>
    <xf numFmtId="0" fontId="34" fillId="0" borderId="0" xfId="0" applyFont="1" applyFill="1" applyAlignment="1">
      <alignment vertical="top"/>
    </xf>
    <xf numFmtId="0" fontId="0" fillId="0" borderId="0" xfId="0" applyFill="1" applyAlignment="1">
      <alignment vertical="top"/>
    </xf>
    <xf numFmtId="0" fontId="36" fillId="0" borderId="0" xfId="0" applyFont="1" applyFill="1" applyAlignment="1">
      <alignment vertical="top"/>
    </xf>
    <xf numFmtId="49" fontId="36" fillId="0" borderId="0" xfId="0" applyNumberFormat="1" applyFont="1" applyFill="1" applyAlignment="1">
      <alignment vertical="top"/>
    </xf>
    <xf numFmtId="0" fontId="36" fillId="0" borderId="0" xfId="0" quotePrefix="1" applyFont="1" applyFill="1" applyAlignment="1">
      <alignment horizontal="left" vertical="top"/>
    </xf>
    <xf numFmtId="0" fontId="35" fillId="0" borderId="0" xfId="0" quotePrefix="1" applyFont="1" applyFill="1" applyAlignment="1">
      <alignment horizontal="left" vertical="top"/>
    </xf>
    <xf numFmtId="0" fontId="54" fillId="0" borderId="0" xfId="0" quotePrefix="1" applyFont="1" applyFill="1" applyAlignment="1">
      <alignment horizontal="left" vertical="top"/>
    </xf>
    <xf numFmtId="0" fontId="35" fillId="0" borderId="0" xfId="0" applyFont="1" applyFill="1" applyAlignment="1">
      <alignment vertical="top"/>
    </xf>
    <xf numFmtId="49" fontId="35" fillId="0" borderId="0" xfId="0" applyNumberFormat="1" applyFont="1" applyFill="1" applyAlignment="1">
      <alignment vertical="top"/>
    </xf>
    <xf numFmtId="0" fontId="35" fillId="0" borderId="0" xfId="0" applyFont="1" applyFill="1" applyAlignment="1">
      <alignment horizontal="right" vertical="top"/>
    </xf>
    <xf numFmtId="0" fontId="18" fillId="0" borderId="0" xfId="0" quotePrefix="1" applyFont="1" applyAlignment="1">
      <alignment horizontal="left" vertical="top"/>
    </xf>
    <xf numFmtId="0" fontId="54" fillId="0" borderId="0" xfId="0" applyFont="1" applyFill="1" applyAlignment="1">
      <alignment vertical="top"/>
    </xf>
    <xf numFmtId="0" fontId="55" fillId="4" borderId="1" xfId="0" applyFont="1" applyFill="1" applyBorder="1" applyAlignment="1">
      <alignment horizontal="center" vertical="top"/>
    </xf>
    <xf numFmtId="0" fontId="55" fillId="4" borderId="14" xfId="0" applyFont="1" applyFill="1" applyBorder="1" applyAlignment="1">
      <alignment horizontal="center" vertical="top"/>
    </xf>
    <xf numFmtId="0" fontId="55" fillId="4" borderId="2" xfId="0" applyFont="1" applyFill="1" applyBorder="1" applyAlignment="1">
      <alignment horizontal="center" vertical="top"/>
    </xf>
    <xf numFmtId="0" fontId="55" fillId="4" borderId="6" xfId="0" quotePrefix="1" applyFont="1" applyFill="1" applyBorder="1" applyAlignment="1">
      <alignment horizontal="center" vertical="top"/>
    </xf>
    <xf numFmtId="0" fontId="55" fillId="4" borderId="7" xfId="0" applyFont="1" applyFill="1" applyBorder="1" applyAlignment="1">
      <alignment horizontal="center" vertical="top"/>
    </xf>
    <xf numFmtId="0" fontId="55" fillId="4" borderId="8" xfId="0" applyFont="1" applyFill="1" applyBorder="1" applyAlignment="1">
      <alignment horizontal="center" vertical="top"/>
    </xf>
    <xf numFmtId="0" fontId="56" fillId="4" borderId="6" xfId="0" quotePrefix="1" applyFont="1" applyFill="1" applyBorder="1" applyAlignment="1">
      <alignment horizontal="center" vertical="top"/>
    </xf>
    <xf numFmtId="0" fontId="56" fillId="4" borderId="7" xfId="0" applyFont="1" applyFill="1" applyBorder="1" applyAlignment="1">
      <alignment horizontal="center" vertical="top"/>
    </xf>
    <xf numFmtId="0" fontId="56" fillId="4" borderId="8" xfId="0" applyFont="1" applyFill="1" applyBorder="1" applyAlignment="1">
      <alignment horizontal="center" vertical="top"/>
    </xf>
    <xf numFmtId="0" fontId="57" fillId="0" borderId="0" xfId="0" applyFont="1" applyFill="1" applyAlignment="1">
      <alignment vertical="top"/>
    </xf>
    <xf numFmtId="0" fontId="2" fillId="4" borderId="12" xfId="0" applyFont="1" applyFill="1" applyBorder="1" applyAlignment="1">
      <alignment horizontal="center" vertical="top"/>
    </xf>
    <xf numFmtId="0" fontId="2" fillId="4" borderId="15" xfId="0" applyFont="1" applyFill="1" applyBorder="1" applyAlignment="1">
      <alignment horizontal="center" vertical="top"/>
    </xf>
    <xf numFmtId="0" fontId="2" fillId="4" borderId="0" xfId="0" applyFont="1" applyFill="1" applyBorder="1" applyAlignment="1">
      <alignment horizontal="center" vertical="top"/>
    </xf>
    <xf numFmtId="0" fontId="45" fillId="4" borderId="6" xfId="8" applyFill="1" applyBorder="1" applyAlignment="1">
      <alignment horizontal="center" vertical="top"/>
    </xf>
    <xf numFmtId="0" fontId="45" fillId="4" borderId="7" xfId="8" applyFill="1" applyBorder="1" applyAlignment="1">
      <alignment horizontal="center" vertical="top"/>
    </xf>
    <xf numFmtId="0" fontId="45" fillId="4" borderId="8" xfId="8" applyFill="1" applyBorder="1" applyAlignment="1">
      <alignment horizontal="center" vertical="top"/>
    </xf>
    <xf numFmtId="0" fontId="58" fillId="4" borderId="6" xfId="0" applyFont="1" applyFill="1" applyBorder="1" applyAlignment="1">
      <alignment horizontal="center"/>
    </xf>
    <xf numFmtId="0" fontId="58" fillId="4" borderId="7" xfId="0" applyFont="1" applyFill="1" applyBorder="1" applyAlignment="1">
      <alignment horizontal="center"/>
    </xf>
    <xf numFmtId="0" fontId="58" fillId="4" borderId="8" xfId="0" applyFont="1" applyFill="1" applyBorder="1" applyAlignment="1">
      <alignment horizontal="center"/>
    </xf>
    <xf numFmtId="0" fontId="13" fillId="4" borderId="3" xfId="0" quotePrefix="1" applyNumberFormat="1" applyFont="1" applyFill="1" applyBorder="1" applyAlignment="1">
      <alignment horizontal="center" vertical="top"/>
    </xf>
    <xf numFmtId="0" fontId="13" fillId="4" borderId="13" xfId="0" quotePrefix="1" applyNumberFormat="1" applyFont="1" applyFill="1" applyBorder="1" applyAlignment="1">
      <alignment horizontal="center" vertical="top"/>
    </xf>
    <xf numFmtId="0" fontId="13" fillId="4" borderId="13" xfId="0" quotePrefix="1" applyNumberFormat="1" applyFont="1" applyFill="1" applyBorder="1" applyAlignment="1">
      <alignment horizontal="center" vertical="top"/>
    </xf>
    <xf numFmtId="0" fontId="13" fillId="4" borderId="9" xfId="0" quotePrefix="1" applyNumberFormat="1" applyFont="1" applyFill="1" applyBorder="1" applyAlignment="1">
      <alignment horizontal="center" vertical="top"/>
    </xf>
    <xf numFmtId="0" fontId="11" fillId="4" borderId="9" xfId="0" quotePrefix="1" applyNumberFormat="1" applyFont="1" applyFill="1" applyBorder="1" applyAlignment="1">
      <alignment horizontal="center" vertical="top"/>
    </xf>
    <xf numFmtId="0" fontId="0" fillId="0" borderId="0" xfId="0" applyFill="1" applyAlignment="1">
      <alignment horizontal="center" vertical="top"/>
    </xf>
    <xf numFmtId="3" fontId="14" fillId="0" borderId="6" xfId="0" applyNumberFormat="1" applyFont="1" applyFill="1" applyBorder="1" applyAlignment="1">
      <alignment horizontal="left" vertical="top"/>
    </xf>
    <xf numFmtId="3" fontId="14" fillId="0" borderId="8" xfId="0" applyNumberFormat="1" applyFont="1" applyFill="1" applyBorder="1" applyAlignment="1">
      <alignment horizontal="left" vertical="top"/>
    </xf>
    <xf numFmtId="41" fontId="1" fillId="0" borderId="9" xfId="9" applyNumberFormat="1" applyFont="1" applyFill="1" applyBorder="1" applyAlignment="1">
      <alignment vertical="top"/>
    </xf>
    <xf numFmtId="165" fontId="8" fillId="2" borderId="9" xfId="0" quotePrefix="1" applyNumberFormat="1" applyFont="1" applyFill="1" applyBorder="1" applyAlignment="1">
      <alignment horizontal="right" vertical="top"/>
    </xf>
    <xf numFmtId="3" fontId="14" fillId="0" borderId="6" xfId="0" quotePrefix="1" applyNumberFormat="1" applyFont="1" applyFill="1" applyBorder="1" applyAlignment="1">
      <alignment horizontal="left" vertical="top"/>
    </xf>
    <xf numFmtId="3" fontId="13" fillId="0" borderId="6" xfId="0" quotePrefix="1" applyNumberFormat="1" applyFont="1" applyFill="1" applyBorder="1" applyAlignment="1">
      <alignment horizontal="left" vertical="top"/>
    </xf>
    <xf numFmtId="3" fontId="13" fillId="0" borderId="8" xfId="0" applyNumberFormat="1" applyFont="1" applyFill="1" applyBorder="1" applyAlignment="1">
      <alignment horizontal="left" vertical="top"/>
    </xf>
    <xf numFmtId="3" fontId="13" fillId="0" borderId="8" xfId="0" applyNumberFormat="1" applyFont="1" applyFill="1" applyBorder="1" applyAlignment="1">
      <alignment horizontal="left" vertical="top"/>
    </xf>
    <xf numFmtId="41" fontId="2" fillId="0" borderId="9" xfId="9" applyNumberFormat="1" applyFont="1" applyFill="1" applyBorder="1" applyAlignment="1">
      <alignment vertical="top"/>
    </xf>
    <xf numFmtId="165" fontId="11" fillId="2" borderId="9" xfId="0" quotePrefix="1" applyNumberFormat="1" applyFont="1" applyFill="1" applyBorder="1" applyAlignment="1">
      <alignment horizontal="right" vertical="top"/>
    </xf>
    <xf numFmtId="0" fontId="2" fillId="0" borderId="0" xfId="0" applyFont="1" applyFill="1" applyAlignment="1">
      <alignment vertical="top"/>
    </xf>
    <xf numFmtId="3" fontId="19" fillId="0" borderId="1" xfId="0" quotePrefix="1" applyNumberFormat="1" applyFont="1" applyFill="1" applyBorder="1" applyAlignment="1">
      <alignment horizontal="left" vertical="top"/>
    </xf>
    <xf numFmtId="3" fontId="19" fillId="0" borderId="14" xfId="0" quotePrefix="1" applyNumberFormat="1" applyFont="1" applyFill="1" applyBorder="1" applyAlignment="1">
      <alignment horizontal="left" vertical="top"/>
    </xf>
    <xf numFmtId="3" fontId="19" fillId="0" borderId="14" xfId="0" quotePrefix="1" applyNumberFormat="1" applyFont="1" applyFill="1" applyBorder="1" applyAlignment="1">
      <alignment horizontal="left" vertical="top"/>
    </xf>
    <xf numFmtId="3" fontId="19" fillId="0" borderId="5" xfId="0" applyNumberFormat="1" applyFont="1" applyFill="1" applyBorder="1" applyAlignment="1">
      <alignment horizontal="right" vertical="top"/>
    </xf>
    <xf numFmtId="3" fontId="19" fillId="2" borderId="5" xfId="0" applyNumberFormat="1" applyFont="1" applyFill="1" applyBorder="1" applyAlignment="1">
      <alignment horizontal="right" vertical="top"/>
    </xf>
    <xf numFmtId="0" fontId="59" fillId="0" borderId="0" xfId="0" applyFont="1" applyFill="1" applyBorder="1" applyAlignment="1">
      <alignment vertical="top"/>
    </xf>
    <xf numFmtId="3" fontId="19" fillId="0" borderId="3" xfId="0" quotePrefix="1" applyNumberFormat="1" applyFont="1" applyFill="1" applyBorder="1" applyAlignment="1">
      <alignment horizontal="left" vertical="top"/>
    </xf>
    <xf numFmtId="3" fontId="19" fillId="0" borderId="13" xfId="0" quotePrefix="1" applyNumberFormat="1" applyFont="1" applyFill="1" applyBorder="1" applyAlignment="1">
      <alignment horizontal="left" vertical="top"/>
    </xf>
    <xf numFmtId="3" fontId="19" fillId="0" borderId="13" xfId="0" quotePrefix="1" applyNumberFormat="1" applyFont="1" applyFill="1" applyBorder="1" applyAlignment="1">
      <alignment horizontal="left" vertical="top"/>
    </xf>
    <xf numFmtId="3" fontId="19" fillId="0" borderId="10" xfId="0" applyNumberFormat="1" applyFont="1" applyFill="1" applyBorder="1" applyAlignment="1">
      <alignment horizontal="right" vertical="top"/>
    </xf>
    <xf numFmtId="165" fontId="19" fillId="2" borderId="10" xfId="0" applyNumberFormat="1" applyFont="1" applyFill="1" applyBorder="1" applyAlignment="1">
      <alignment horizontal="right" vertical="top"/>
    </xf>
    <xf numFmtId="0" fontId="55" fillId="4" borderId="14" xfId="0" applyFont="1" applyFill="1" applyBorder="1" applyAlignment="1">
      <alignment horizontal="center" vertical="top"/>
    </xf>
    <xf numFmtId="0" fontId="55" fillId="4" borderId="9" xfId="0" quotePrefix="1" applyFont="1" applyFill="1" applyBorder="1" applyAlignment="1">
      <alignment horizontal="center" vertical="top"/>
    </xf>
    <xf numFmtId="0" fontId="55" fillId="4" borderId="9" xfId="0" applyFont="1" applyFill="1" applyBorder="1" applyAlignment="1">
      <alignment horizontal="center" vertical="top"/>
    </xf>
    <xf numFmtId="0" fontId="56" fillId="4" borderId="9" xfId="0" quotePrefix="1" applyFont="1" applyFill="1" applyBorder="1" applyAlignment="1">
      <alignment horizontal="center" vertical="top"/>
    </xf>
    <xf numFmtId="0" fontId="56" fillId="4" borderId="9" xfId="0" applyFont="1" applyFill="1" applyBorder="1" applyAlignment="1">
      <alignment horizontal="center" vertical="top"/>
    </xf>
    <xf numFmtId="0" fontId="13" fillId="4" borderId="9" xfId="0" applyNumberFormat="1" applyFont="1" applyFill="1" applyBorder="1" applyAlignment="1">
      <alignment horizontal="center" vertical="top"/>
    </xf>
    <xf numFmtId="0" fontId="13" fillId="4" borderId="9" xfId="0" applyFont="1" applyFill="1" applyBorder="1" applyAlignment="1">
      <alignment horizontal="center" vertical="top"/>
    </xf>
    <xf numFmtId="0" fontId="11" fillId="4" borderId="9" xfId="0" applyNumberFormat="1" applyFont="1" applyFill="1" applyBorder="1" applyAlignment="1">
      <alignment horizontal="center" vertical="top"/>
    </xf>
    <xf numFmtId="0" fontId="11" fillId="4" borderId="9" xfId="0" applyFont="1" applyFill="1" applyBorder="1" applyAlignment="1">
      <alignment horizontal="center" vertical="top"/>
    </xf>
    <xf numFmtId="41" fontId="1" fillId="3" borderId="9" xfId="9" applyNumberFormat="1" applyFont="1" applyFill="1" applyBorder="1" applyAlignment="1">
      <alignment vertical="top"/>
    </xf>
    <xf numFmtId="41" fontId="2" fillId="3" borderId="9" xfId="9" applyNumberFormat="1" applyFont="1" applyFill="1" applyBorder="1" applyAlignment="1">
      <alignment vertical="top"/>
    </xf>
    <xf numFmtId="168" fontId="59" fillId="0" borderId="5" xfId="0" applyNumberFormat="1" applyFont="1" applyFill="1" applyBorder="1" applyAlignment="1">
      <alignment vertical="top"/>
    </xf>
    <xf numFmtId="168" fontId="59" fillId="2" borderId="5" xfId="0" applyNumberFormat="1" applyFont="1" applyFill="1" applyBorder="1" applyAlignment="1">
      <alignment vertical="top"/>
    </xf>
    <xf numFmtId="0" fontId="45" fillId="4" borderId="6" xfId="8" quotePrefix="1" applyFill="1" applyBorder="1" applyAlignment="1">
      <alignment horizontal="center" vertical="top"/>
    </xf>
    <xf numFmtId="0" fontId="45" fillId="4" borderId="7" xfId="8" quotePrefix="1" applyFill="1" applyBorder="1" applyAlignment="1">
      <alignment horizontal="center" vertical="top"/>
    </xf>
    <xf numFmtId="0" fontId="45" fillId="4" borderId="8" xfId="8" quotePrefix="1" applyFill="1" applyBorder="1" applyAlignment="1">
      <alignment horizontal="center" vertical="top"/>
    </xf>
    <xf numFmtId="0" fontId="2" fillId="4" borderId="9" xfId="0" applyFont="1" applyFill="1" applyBorder="1" applyAlignment="1">
      <alignment horizontal="center" vertical="top"/>
    </xf>
    <xf numFmtId="0" fontId="60" fillId="4" borderId="9" xfId="0" applyFont="1" applyFill="1" applyBorder="1" applyAlignment="1">
      <alignment horizontal="center" vertical="top"/>
    </xf>
    <xf numFmtId="0" fontId="0" fillId="0" borderId="9" xfId="0" applyFill="1" applyBorder="1" applyAlignment="1">
      <alignment horizontal="center" vertical="top"/>
    </xf>
    <xf numFmtId="168" fontId="1" fillId="0" borderId="9" xfId="9" applyNumberFormat="1" applyFont="1" applyBorder="1" applyAlignment="1">
      <alignment vertical="top"/>
    </xf>
    <xf numFmtId="0" fontId="58" fillId="2" borderId="9" xfId="0" applyFont="1" applyFill="1" applyBorder="1" applyAlignment="1">
      <alignment horizontal="center" vertical="top"/>
    </xf>
    <xf numFmtId="175" fontId="58" fillId="2" borderId="9" xfId="9" applyNumberFormat="1" applyFont="1" applyFill="1" applyBorder="1" applyAlignment="1">
      <alignment vertical="top"/>
    </xf>
    <xf numFmtId="0" fontId="59" fillId="0" borderId="5" xfId="0" applyFont="1" applyFill="1" applyBorder="1" applyAlignment="1">
      <alignment horizontal="center" vertical="top"/>
    </xf>
    <xf numFmtId="0" fontId="59" fillId="2" borderId="5" xfId="0" applyFont="1" applyFill="1" applyBorder="1" applyAlignment="1">
      <alignment horizontal="center" vertical="top"/>
    </xf>
    <xf numFmtId="0" fontId="59" fillId="0" borderId="10" xfId="0" applyFont="1" applyFill="1" applyBorder="1" applyAlignment="1">
      <alignment horizontal="center" vertical="top"/>
    </xf>
    <xf numFmtId="0" fontId="59" fillId="2" borderId="10" xfId="0" applyFont="1" applyFill="1" applyBorder="1" applyAlignment="1">
      <alignment horizontal="center" vertical="top"/>
    </xf>
    <xf numFmtId="3" fontId="19" fillId="2" borderId="10" xfId="0" applyNumberFormat="1" applyFont="1" applyFill="1" applyBorder="1" applyAlignment="1">
      <alignment horizontal="right" vertical="top"/>
    </xf>
    <xf numFmtId="0" fontId="61" fillId="4" borderId="9" xfId="2" quotePrefix="1" applyFont="1" applyFill="1" applyBorder="1" applyAlignment="1">
      <alignment horizontal="center" vertical="top" wrapText="1"/>
    </xf>
    <xf numFmtId="0" fontId="61" fillId="4" borderId="6" xfId="2" quotePrefix="1" applyFont="1" applyFill="1" applyBorder="1" applyAlignment="1">
      <alignment horizontal="center" vertical="top" wrapText="1"/>
    </xf>
    <xf numFmtId="0" fontId="61" fillId="4" borderId="7" xfId="2" quotePrefix="1" applyFont="1" applyFill="1" applyBorder="1" applyAlignment="1">
      <alignment horizontal="center" vertical="top" wrapText="1"/>
    </xf>
    <xf numFmtId="0" fontId="61" fillId="4" borderId="8" xfId="2" quotePrefix="1" applyFont="1" applyFill="1" applyBorder="1" applyAlignment="1">
      <alignment horizontal="center" vertical="top" wrapText="1"/>
    </xf>
    <xf numFmtId="0" fontId="19" fillId="4" borderId="6" xfId="2" quotePrefix="1" applyFont="1" applyFill="1" applyBorder="1" applyAlignment="1">
      <alignment horizontal="center" vertical="top" wrapText="1"/>
    </xf>
    <xf numFmtId="0" fontId="19" fillId="4" borderId="7" xfId="2" quotePrefix="1" applyFont="1" applyFill="1" applyBorder="1" applyAlignment="1">
      <alignment horizontal="center" vertical="top" wrapText="1"/>
    </xf>
    <xf numFmtId="0" fontId="19" fillId="4" borderId="8" xfId="2" quotePrefix="1" applyFont="1" applyFill="1" applyBorder="1" applyAlignment="1">
      <alignment horizontal="center" vertical="top" wrapText="1"/>
    </xf>
    <xf numFmtId="168" fontId="58" fillId="2" borderId="9" xfId="9" applyNumberFormat="1" applyFont="1" applyFill="1" applyBorder="1" applyAlignment="1">
      <alignment vertical="top"/>
    </xf>
    <xf numFmtId="168" fontId="59" fillId="2" borderId="5" xfId="9" applyNumberFormat="1" applyFont="1" applyFill="1" applyBorder="1" applyAlignment="1">
      <alignment vertical="top"/>
    </xf>
    <xf numFmtId="175" fontId="59" fillId="2" borderId="5" xfId="9" applyNumberFormat="1" applyFont="1" applyFill="1" applyBorder="1" applyAlignment="1">
      <alignment vertical="top"/>
    </xf>
    <xf numFmtId="0" fontId="0" fillId="0" borderId="0" xfId="0" applyFill="1" applyBorder="1" applyAlignment="1">
      <alignment vertical="top"/>
    </xf>
    <xf numFmtId="168" fontId="59" fillId="2" borderId="10" xfId="9" applyNumberFormat="1" applyFont="1" applyFill="1" applyBorder="1" applyAlignment="1">
      <alignment vertical="top"/>
    </xf>
    <xf numFmtId="175" fontId="58" fillId="2" borderId="10" xfId="9" applyNumberFormat="1" applyFont="1" applyFill="1" applyBorder="1" applyAlignment="1">
      <alignment vertical="top"/>
    </xf>
    <xf numFmtId="3" fontId="19" fillId="0" borderId="0" xfId="0" quotePrefix="1" applyNumberFormat="1" applyFont="1" applyFill="1" applyBorder="1" applyAlignment="1">
      <alignment horizontal="left" vertical="top"/>
    </xf>
    <xf numFmtId="0" fontId="59" fillId="0" borderId="0" xfId="0" applyFont="1" applyFill="1" applyBorder="1" applyAlignment="1">
      <alignment horizontal="center" vertical="top"/>
    </xf>
    <xf numFmtId="168" fontId="59" fillId="0" borderId="0" xfId="9" applyNumberFormat="1" applyFont="1" applyFill="1" applyBorder="1" applyAlignment="1">
      <alignment vertical="top"/>
    </xf>
    <xf numFmtId="175" fontId="58" fillId="0" borderId="0" xfId="9" applyNumberFormat="1" applyFont="1" applyFill="1" applyBorder="1" applyAlignment="1">
      <alignment vertical="top"/>
    </xf>
    <xf numFmtId="0" fontId="59" fillId="0" borderId="0" xfId="0" applyFont="1" applyFill="1" applyAlignment="1">
      <alignment vertical="top"/>
    </xf>
    <xf numFmtId="0" fontId="33" fillId="0" borderId="9" xfId="0" applyFont="1" applyFill="1" applyBorder="1" applyAlignment="1">
      <alignment horizontal="center" vertical="top"/>
    </xf>
    <xf numFmtId="0" fontId="33" fillId="0" borderId="0" xfId="0" applyFont="1" applyFill="1" applyAlignment="1">
      <alignment vertical="top"/>
    </xf>
    <xf numFmtId="0" fontId="61" fillId="4" borderId="9" xfId="0" quotePrefix="1" applyFont="1" applyFill="1" applyBorder="1" applyAlignment="1">
      <alignment horizontal="center" vertical="top"/>
    </xf>
    <xf numFmtId="0" fontId="56" fillId="4" borderId="6" xfId="0" quotePrefix="1" applyFont="1" applyFill="1" applyBorder="1" applyAlignment="1">
      <alignment horizontal="center" vertical="top" wrapText="1"/>
    </xf>
    <xf numFmtId="0" fontId="56" fillId="4" borderId="7" xfId="0" quotePrefix="1" applyFont="1" applyFill="1" applyBorder="1" applyAlignment="1">
      <alignment horizontal="center" vertical="top" wrapText="1"/>
    </xf>
    <xf numFmtId="0" fontId="56" fillId="4" borderId="8" xfId="0" quotePrefix="1" applyFont="1" applyFill="1" applyBorder="1" applyAlignment="1">
      <alignment horizontal="center" vertical="top" wrapText="1"/>
    </xf>
    <xf numFmtId="0" fontId="2" fillId="4" borderId="15" xfId="0" applyFont="1" applyFill="1" applyBorder="1" applyAlignment="1">
      <alignment horizontal="center" vertical="top"/>
    </xf>
    <xf numFmtId="0" fontId="19" fillId="4" borderId="9" xfId="2" quotePrefix="1" applyFont="1" applyFill="1" applyBorder="1" applyAlignment="1">
      <alignment horizontal="center" vertical="top" wrapText="1"/>
    </xf>
    <xf numFmtId="0" fontId="60" fillId="4" borderId="9" xfId="0" applyFont="1" applyFill="1" applyBorder="1" applyAlignment="1">
      <alignment horizontal="center" vertical="top" wrapText="1"/>
    </xf>
    <xf numFmtId="3" fontId="14" fillId="2" borderId="8" xfId="0" applyNumberFormat="1" applyFont="1" applyFill="1" applyBorder="1" applyAlignment="1">
      <alignment horizontal="left" vertical="top"/>
    </xf>
    <xf numFmtId="0" fontId="58" fillId="2" borderId="9" xfId="0" applyFont="1" applyFill="1" applyBorder="1" applyAlignment="1">
      <alignment vertical="top"/>
    </xf>
    <xf numFmtId="167" fontId="58" fillId="2" borderId="9" xfId="0" applyNumberFormat="1" applyFont="1" applyFill="1" applyBorder="1" applyAlignment="1">
      <alignment vertical="top"/>
    </xf>
    <xf numFmtId="166" fontId="58" fillId="2" borderId="9" xfId="1" applyNumberFormat="1" applyFont="1" applyFill="1" applyBorder="1" applyAlignment="1">
      <alignment vertical="top"/>
    </xf>
    <xf numFmtId="3" fontId="19" fillId="2" borderId="14" xfId="0" quotePrefix="1" applyNumberFormat="1" applyFont="1" applyFill="1" applyBorder="1" applyAlignment="1">
      <alignment horizontal="left" vertical="top"/>
    </xf>
    <xf numFmtId="0" fontId="59" fillId="2" borderId="5" xfId="0" applyFont="1" applyFill="1" applyBorder="1" applyAlignment="1">
      <alignment vertical="top"/>
    </xf>
    <xf numFmtId="166" fontId="58" fillId="2" borderId="5" xfId="1" applyNumberFormat="1" applyFont="1" applyFill="1" applyBorder="1" applyAlignment="1">
      <alignment vertical="top"/>
    </xf>
    <xf numFmtId="3" fontId="19" fillId="2" borderId="13" xfId="0" quotePrefix="1" applyNumberFormat="1" applyFont="1" applyFill="1" applyBorder="1" applyAlignment="1">
      <alignment horizontal="left" vertical="top"/>
    </xf>
    <xf numFmtId="0" fontId="58" fillId="2" borderId="10" xfId="0" applyFont="1" applyFill="1" applyBorder="1" applyAlignment="1">
      <alignment vertical="top"/>
    </xf>
    <xf numFmtId="167" fontId="58" fillId="2" borderId="10" xfId="0" applyNumberFormat="1" applyFont="1" applyFill="1" applyBorder="1" applyAlignment="1">
      <alignment vertical="top"/>
    </xf>
    <xf numFmtId="166" fontId="58" fillId="2" borderId="10" xfId="1" applyNumberFormat="1" applyFont="1" applyFill="1" applyBorder="1" applyAlignment="1">
      <alignment vertical="top"/>
    </xf>
    <xf numFmtId="168" fontId="35" fillId="0" borderId="0" xfId="0" applyNumberFormat="1" applyFont="1" applyFill="1" applyAlignment="1">
      <alignment vertical="top"/>
    </xf>
    <xf numFmtId="168" fontId="35" fillId="0" borderId="0" xfId="9" applyNumberFormat="1" applyFont="1" applyFill="1" applyAlignment="1">
      <alignment vertical="top"/>
    </xf>
    <xf numFmtId="0" fontId="36" fillId="0" borderId="0" xfId="0" quotePrefix="1" applyFont="1" applyAlignment="1">
      <alignment horizontal="left"/>
    </xf>
    <xf numFmtId="0" fontId="4" fillId="0" borderId="0" xfId="0" quotePrefix="1" applyFont="1" applyAlignment="1">
      <alignment horizontal="left"/>
    </xf>
    <xf numFmtId="0" fontId="62" fillId="8" borderId="14" xfId="2" applyFont="1" applyFill="1" applyBorder="1" applyAlignment="1">
      <alignment horizontal="center" vertical="center"/>
    </xf>
    <xf numFmtId="0" fontId="62" fillId="8" borderId="13" xfId="2" applyFont="1" applyFill="1" applyBorder="1" applyAlignment="1">
      <alignment horizontal="center" vertical="center"/>
    </xf>
    <xf numFmtId="3" fontId="14" fillId="0" borderId="6" xfId="0" quotePrefix="1" applyNumberFormat="1" applyFont="1" applyFill="1" applyBorder="1" applyAlignment="1">
      <alignment vertical="top"/>
    </xf>
    <xf numFmtId="176" fontId="14" fillId="2" borderId="9" xfId="0" applyNumberFormat="1" applyFont="1" applyFill="1" applyBorder="1" applyAlignment="1">
      <alignment vertical="top"/>
    </xf>
    <xf numFmtId="176" fontId="7" fillId="2" borderId="9" xfId="4" applyNumberFormat="1" applyFont="1" applyFill="1" applyBorder="1" applyAlignment="1">
      <alignment vertical="top"/>
    </xf>
    <xf numFmtId="164" fontId="7" fillId="2" borderId="9" xfId="2" applyNumberFormat="1" applyFont="1" applyFill="1" applyBorder="1"/>
    <xf numFmtId="3" fontId="14" fillId="0" borderId="6" xfId="0" quotePrefix="1" applyNumberFormat="1" applyFont="1" applyFill="1" applyBorder="1" applyAlignment="1">
      <alignment horizontal="left" vertical="top"/>
    </xf>
    <xf numFmtId="176" fontId="13" fillId="2" borderId="9" xfId="0" applyNumberFormat="1" applyFont="1" applyFill="1" applyBorder="1" applyAlignment="1">
      <alignment vertical="top"/>
    </xf>
    <xf numFmtId="176" fontId="10" fillId="2" borderId="9" xfId="4" applyNumberFormat="1" applyFont="1" applyFill="1" applyBorder="1" applyAlignment="1">
      <alignment vertical="top"/>
    </xf>
    <xf numFmtId="164" fontId="10" fillId="2" borderId="9" xfId="2" applyNumberFormat="1" applyFont="1" applyFill="1" applyBorder="1"/>
    <xf numFmtId="164" fontId="18" fillId="0" borderId="0" xfId="2" applyNumberFormat="1" applyFont="1" applyAlignment="1">
      <alignment vertical="top"/>
    </xf>
    <xf numFmtId="164" fontId="18" fillId="0" borderId="0" xfId="9" applyNumberFormat="1" applyFont="1" applyAlignment="1">
      <alignment vertical="top"/>
    </xf>
    <xf numFmtId="176" fontId="18" fillId="0" borderId="0" xfId="2" applyNumberFormat="1" applyFont="1" applyAlignment="1">
      <alignment vertical="top"/>
    </xf>
    <xf numFmtId="0" fontId="22" fillId="4" borderId="6" xfId="2" quotePrefix="1" applyFont="1" applyFill="1" applyBorder="1" applyAlignment="1">
      <alignment horizontal="center" vertical="top" wrapText="1"/>
    </xf>
    <xf numFmtId="0" fontId="22" fillId="4" borderId="8" xfId="2" quotePrefix="1" applyFont="1" applyFill="1" applyBorder="1" applyAlignment="1">
      <alignment horizontal="center" vertical="top" wrapText="1"/>
    </xf>
    <xf numFmtId="0" fontId="63" fillId="4" borderId="9" xfId="2" quotePrefix="1" applyFont="1" applyFill="1" applyBorder="1" applyAlignment="1">
      <alignment horizontal="center" vertical="top" wrapText="1"/>
    </xf>
    <xf numFmtId="166" fontId="63" fillId="4" borderId="9" xfId="2" quotePrefix="1" applyNumberFormat="1" applyFont="1" applyFill="1" applyBorder="1" applyAlignment="1">
      <alignment horizontal="center" vertical="top" wrapText="1"/>
    </xf>
    <xf numFmtId="10" fontId="23" fillId="2" borderId="9" xfId="4" applyNumberFormat="1" applyFont="1" applyFill="1" applyBorder="1"/>
    <xf numFmtId="0" fontId="14" fillId="0" borderId="4" xfId="0" quotePrefix="1" applyFont="1" applyFill="1" applyBorder="1" applyAlignment="1">
      <alignment horizontal="center" vertical="top" wrapText="1"/>
    </xf>
    <xf numFmtId="10" fontId="23" fillId="0" borderId="4" xfId="4" applyNumberFormat="1" applyFont="1" applyFill="1" applyBorder="1"/>
    <xf numFmtId="0" fontId="62" fillId="0" borderId="0" xfId="2" applyFont="1" applyFill="1" applyBorder="1" applyAlignment="1">
      <alignment vertical="center"/>
    </xf>
    <xf numFmtId="0" fontId="62" fillId="8" borderId="9" xfId="2" applyFont="1" applyFill="1" applyBorder="1" applyAlignment="1">
      <alignment horizontal="center" vertical="center"/>
    </xf>
    <xf numFmtId="166" fontId="14" fillId="2" borderId="9" xfId="4" applyNumberFormat="1" applyFont="1" applyFill="1" applyBorder="1"/>
    <xf numFmtId="10" fontId="4" fillId="2" borderId="9" xfId="4" applyNumberFormat="1" applyFont="1" applyFill="1" applyBorder="1"/>
    <xf numFmtId="0" fontId="13" fillId="0" borderId="9" xfId="2" quotePrefix="1" applyFont="1" applyFill="1" applyBorder="1" applyAlignment="1">
      <alignment horizontal="left" vertical="top"/>
    </xf>
    <xf numFmtId="166" fontId="13" fillId="2" borderId="9" xfId="4" applyNumberFormat="1" applyFont="1" applyFill="1" applyBorder="1"/>
    <xf numFmtId="0" fontId="2" fillId="0" borderId="0" xfId="0" applyFont="1"/>
    <xf numFmtId="0" fontId="62" fillId="8" borderId="9" xfId="0" quotePrefix="1" applyFont="1" applyFill="1" applyBorder="1" applyAlignment="1">
      <alignment horizontal="center" vertical="top" wrapText="1"/>
    </xf>
    <xf numFmtId="166" fontId="13" fillId="0" borderId="9" xfId="4" applyNumberFormat="1" applyFont="1" applyBorder="1"/>
    <xf numFmtId="0" fontId="0" fillId="0" borderId="0" xfId="0" applyAlignment="1">
      <alignment horizontal="center"/>
    </xf>
    <xf numFmtId="4" fontId="7" fillId="2" borderId="9" xfId="0" applyNumberFormat="1" applyFont="1" applyFill="1" applyBorder="1" applyAlignment="1">
      <alignment horizontal="right" vertical="top"/>
    </xf>
    <xf numFmtId="165" fontId="7" fillId="2" borderId="9" xfId="0" applyNumberFormat="1" applyFont="1" applyFill="1" applyBorder="1" applyAlignment="1">
      <alignment horizontal="right" vertical="top"/>
    </xf>
    <xf numFmtId="2" fontId="0" fillId="0" borderId="0" xfId="0" applyNumberFormat="1"/>
    <xf numFmtId="0" fontId="32" fillId="0" borderId="0" xfId="0" applyFont="1" applyFill="1"/>
    <xf numFmtId="0" fontId="2" fillId="0" borderId="0" xfId="0" applyFont="1" applyFill="1"/>
    <xf numFmtId="0" fontId="33" fillId="0" borderId="0" xfId="0" applyFont="1"/>
    <xf numFmtId="0" fontId="34" fillId="0" borderId="0" xfId="0" applyFont="1"/>
    <xf numFmtId="0" fontId="53" fillId="8" borderId="9" xfId="0" applyFont="1" applyFill="1" applyBorder="1" applyAlignment="1">
      <alignment horizontal="center"/>
    </xf>
    <xf numFmtId="0" fontId="2" fillId="17" borderId="9" xfId="0" applyFont="1" applyFill="1" applyBorder="1" applyAlignment="1">
      <alignment horizontal="center"/>
    </xf>
    <xf numFmtId="0" fontId="2" fillId="4" borderId="9" xfId="0" applyFont="1" applyFill="1" applyBorder="1" applyAlignment="1">
      <alignment horizontal="center"/>
    </xf>
    <xf numFmtId="0" fontId="2" fillId="0" borderId="0" xfId="0" applyFont="1" applyAlignment="1">
      <alignment horizontal="center"/>
    </xf>
    <xf numFmtId="0" fontId="0" fillId="0" borderId="6" xfId="0" quotePrefix="1" applyBorder="1" applyAlignment="1">
      <alignment horizontal="left" wrapText="1"/>
    </xf>
    <xf numFmtId="0" fontId="0" fillId="0" borderId="9" xfId="0" applyBorder="1"/>
    <xf numFmtId="0" fontId="0" fillId="0" borderId="6" xfId="0" quotePrefix="1" applyBorder="1" applyAlignment="1">
      <alignment horizontal="left"/>
    </xf>
    <xf numFmtId="0" fontId="18" fillId="0" borderId="0" xfId="0" quotePrefix="1" applyFont="1" applyAlignment="1">
      <alignment vertical="top" wrapText="1"/>
    </xf>
    <xf numFmtId="0" fontId="18" fillId="0" borderId="4" xfId="0" quotePrefix="1" applyFont="1" applyBorder="1" applyAlignment="1">
      <alignment vertical="top" wrapText="1"/>
    </xf>
    <xf numFmtId="0" fontId="35" fillId="0" borderId="0" xfId="0" applyFont="1" applyAlignment="1">
      <alignment horizontal="center" vertical="top" wrapText="1"/>
    </xf>
  </cellXfs>
  <cellStyles count="10">
    <cellStyle name="Comma" xfId="9" builtinId="3"/>
    <cellStyle name="Comma 2" xfId="3"/>
    <cellStyle name="Comma 3" xfId="7"/>
    <cellStyle name="Hyperlink" xfId="6" builtinId="8"/>
    <cellStyle name="Hyperlink 2" xfId="8"/>
    <cellStyle name="Normal" xfId="0" builtinId="0"/>
    <cellStyle name="Normal 2" xfId="2"/>
    <cellStyle name="Normal 3" xfId="5"/>
    <cellStyle name="Percent" xfId="1" builtinId="5"/>
    <cellStyle name="Percent 2" xfId="4"/>
  </cellStyles>
  <dxfs count="0"/>
  <tableStyles count="0" defaultTableStyle="TableStyleMedium2" defaultPivotStyle="PivotStyleLight16"/>
  <colors>
    <mruColors>
      <color rgb="FFCCFF99"/>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1990-2000</a:t>
            </a:r>
          </a:p>
        </c:rich>
      </c:tx>
      <c:layout/>
      <c:overlay val="0"/>
    </c:title>
    <c:autoTitleDeleted val="0"/>
    <c:plotArea>
      <c:layout/>
      <c:bubbleChart>
        <c:varyColors val="0"/>
        <c:ser>
          <c:idx val="0"/>
          <c:order val="0"/>
          <c:tx>
            <c:v>Agriculture</c:v>
          </c:tx>
          <c:spPr>
            <a:solidFill>
              <a:srgbClr val="0000FF"/>
            </a:solidFill>
          </c:spPr>
          <c:invertIfNegative val="0"/>
          <c:xVal>
            <c:numRef>
              <c:f>'Rel. prod. cf employment1'!$B$6</c:f>
              <c:numCache>
                <c:formatCode>0.0</c:formatCode>
                <c:ptCount val="1"/>
                <c:pt idx="0">
                  <c:v>-6.7347656724044995</c:v>
                </c:pt>
              </c:numCache>
            </c:numRef>
          </c:xVal>
          <c:yVal>
            <c:numRef>
              <c:f>'Rel. prod. cf employment1'!$C$6</c:f>
              <c:numCache>
                <c:formatCode>0.0</c:formatCode>
                <c:ptCount val="1"/>
                <c:pt idx="0">
                  <c:v>0.40023682683611633</c:v>
                </c:pt>
              </c:numCache>
            </c:numRef>
          </c:yVal>
          <c:bubbleSize>
            <c:numRef>
              <c:f>'Rel. prod. cf employment1'!$E$6</c:f>
              <c:numCache>
                <c:formatCode>#,##0</c:formatCode>
                <c:ptCount val="1"/>
                <c:pt idx="0">
                  <c:v>248612.01212353341</c:v>
                </c:pt>
              </c:numCache>
            </c:numRef>
          </c:bubbleSize>
          <c:bubble3D val="1"/>
        </c:ser>
        <c:ser>
          <c:idx val="1"/>
          <c:order val="1"/>
          <c:tx>
            <c:v>Mining</c:v>
          </c:tx>
          <c:spPr>
            <a:solidFill>
              <a:srgbClr val="FF0000"/>
            </a:solidFill>
            <a:ln w="25400">
              <a:noFill/>
            </a:ln>
          </c:spPr>
          <c:invertIfNegative val="0"/>
          <c:xVal>
            <c:numRef>
              <c:f>'Rel. prod. cf employment1'!$B$7</c:f>
              <c:numCache>
                <c:formatCode>0.0</c:formatCode>
                <c:ptCount val="1"/>
                <c:pt idx="0">
                  <c:v>-4.8886790952557324E-2</c:v>
                </c:pt>
              </c:numCache>
            </c:numRef>
          </c:xVal>
          <c:yVal>
            <c:numRef>
              <c:f>'Rel. prod. cf employment1'!$C$7</c:f>
              <c:numCache>
                <c:formatCode>0.0</c:formatCode>
                <c:ptCount val="1"/>
                <c:pt idx="0">
                  <c:v>5.9222761001152815</c:v>
                </c:pt>
              </c:numCache>
            </c:numRef>
          </c:yVal>
          <c:bubbleSize>
            <c:numRef>
              <c:f>'Rel. prod. cf employment1'!$E$7</c:f>
              <c:numCache>
                <c:formatCode>#,##0</c:formatCode>
                <c:ptCount val="1"/>
                <c:pt idx="0">
                  <c:v>2261.5524211471666</c:v>
                </c:pt>
              </c:numCache>
            </c:numRef>
          </c:bubbleSize>
          <c:bubble3D val="1"/>
        </c:ser>
        <c:ser>
          <c:idx val="2"/>
          <c:order val="2"/>
          <c:tx>
            <c:v>Manufacturing</c:v>
          </c:tx>
          <c:spPr>
            <a:solidFill>
              <a:srgbClr val="00B050"/>
            </a:solidFill>
            <a:ln w="25400">
              <a:noFill/>
            </a:ln>
          </c:spPr>
          <c:invertIfNegative val="0"/>
          <c:xVal>
            <c:numRef>
              <c:f>'Rel. prod. cf employment1'!$B$8</c:f>
              <c:numCache>
                <c:formatCode>0.0</c:formatCode>
                <c:ptCount val="1"/>
                <c:pt idx="0">
                  <c:v>0.85819758240250543</c:v>
                </c:pt>
              </c:numCache>
            </c:numRef>
          </c:xVal>
          <c:yVal>
            <c:numRef>
              <c:f>'Rel. prod. cf employment1'!$C$8</c:f>
              <c:numCache>
                <c:formatCode>0.0</c:formatCode>
                <c:ptCount val="1"/>
                <c:pt idx="0">
                  <c:v>1.5407808089111661</c:v>
                </c:pt>
              </c:numCache>
            </c:numRef>
          </c:yVal>
          <c:bubbleSize>
            <c:numRef>
              <c:f>'Rel. prod. cf employment1'!$E$8</c:f>
              <c:numCache>
                <c:formatCode>#,##0</c:formatCode>
                <c:ptCount val="1"/>
                <c:pt idx="0">
                  <c:v>47379.62103658566</c:v>
                </c:pt>
              </c:numCache>
            </c:numRef>
          </c:bubbleSize>
          <c:bubble3D val="1"/>
        </c:ser>
        <c:ser>
          <c:idx val="3"/>
          <c:order val="3"/>
          <c:tx>
            <c:v>Utilities</c:v>
          </c:tx>
          <c:spPr>
            <a:solidFill>
              <a:srgbClr val="FFFF00"/>
            </a:solidFill>
            <a:ln w="25400">
              <a:noFill/>
            </a:ln>
          </c:spPr>
          <c:invertIfNegative val="0"/>
          <c:xVal>
            <c:numRef>
              <c:f>'Rel. prod. cf employment1'!$B$9</c:f>
              <c:numCache>
                <c:formatCode>0.0</c:formatCode>
                <c:ptCount val="1"/>
                <c:pt idx="0">
                  <c:v>-3.4854976980974672E-2</c:v>
                </c:pt>
              </c:numCache>
            </c:numRef>
          </c:xVal>
          <c:yVal>
            <c:numRef>
              <c:f>'Rel. prod. cf employment1'!$C$9</c:f>
              <c:numCache>
                <c:formatCode>0.0</c:formatCode>
                <c:ptCount val="1"/>
                <c:pt idx="0">
                  <c:v>8.6921030908722123</c:v>
                </c:pt>
              </c:numCache>
            </c:numRef>
          </c:yVal>
          <c:bubbleSize>
            <c:numRef>
              <c:f>'Rel. prod. cf employment1'!$E$9</c:f>
              <c:numCache>
                <c:formatCode>#,##0</c:formatCode>
                <c:ptCount val="1"/>
                <c:pt idx="0">
                  <c:v>1075.8510852045024</c:v>
                </c:pt>
              </c:numCache>
            </c:numRef>
          </c:bubbleSize>
          <c:bubble3D val="1"/>
        </c:ser>
        <c:ser>
          <c:idx val="5"/>
          <c:order val="4"/>
          <c:tx>
            <c:v>Trade services</c:v>
          </c:tx>
          <c:spPr>
            <a:solidFill>
              <a:srgbClr val="66FFFF"/>
            </a:solidFill>
            <a:ln w="25400">
              <a:noFill/>
            </a:ln>
          </c:spPr>
          <c:invertIfNegative val="0"/>
          <c:xVal>
            <c:numRef>
              <c:f>'Rel. prod. cf employment1'!$B$11</c:f>
              <c:numCache>
                <c:formatCode>0.0</c:formatCode>
                <c:ptCount val="1"/>
                <c:pt idx="0">
                  <c:v>2.7873440924110211</c:v>
                </c:pt>
              </c:numCache>
            </c:numRef>
          </c:xVal>
          <c:yVal>
            <c:numRef>
              <c:f>'Rel. prod. cf employment1'!$C$11</c:f>
              <c:numCache>
                <c:formatCode>0.0</c:formatCode>
                <c:ptCount val="1"/>
                <c:pt idx="0">
                  <c:v>1.5579976234938959</c:v>
                </c:pt>
              </c:numCache>
            </c:numRef>
          </c:yVal>
          <c:bubbleSize>
            <c:numRef>
              <c:f>'Rel. prod. cf employment1'!$E$11</c:f>
              <c:numCache>
                <c:formatCode>#,##0</c:formatCode>
                <c:ptCount val="1"/>
                <c:pt idx="0">
                  <c:v>42359.84568114813</c:v>
                </c:pt>
              </c:numCache>
            </c:numRef>
          </c:bubbleSize>
          <c:bubble3D val="1"/>
        </c:ser>
        <c:ser>
          <c:idx val="4"/>
          <c:order val="5"/>
          <c:tx>
            <c:v>Construction</c:v>
          </c:tx>
          <c:spPr>
            <a:solidFill>
              <a:srgbClr val="6600FF"/>
            </a:solidFill>
            <a:ln w="25400">
              <a:noFill/>
            </a:ln>
          </c:spPr>
          <c:invertIfNegative val="0"/>
          <c:xVal>
            <c:numRef>
              <c:f>'Rel. prod. cf employment1'!$B$10</c:f>
              <c:numCache>
                <c:formatCode>0.0</c:formatCode>
                <c:ptCount val="1"/>
                <c:pt idx="0">
                  <c:v>2.916269866123133</c:v>
                </c:pt>
              </c:numCache>
            </c:numRef>
          </c:xVal>
          <c:yVal>
            <c:numRef>
              <c:f>'Rel. prod. cf employment1'!$C$10</c:f>
              <c:numCache>
                <c:formatCode>0.0</c:formatCode>
                <c:ptCount val="1"/>
                <c:pt idx="0">
                  <c:v>1.4934840292317222</c:v>
                </c:pt>
              </c:numCache>
            </c:numRef>
          </c:yVal>
          <c:bubbleSize>
            <c:numRef>
              <c:f>'Rel. prod. cf employment1'!$E$10</c:f>
              <c:numCache>
                <c:formatCode>#,##0</c:formatCode>
                <c:ptCount val="1"/>
                <c:pt idx="0">
                  <c:v>19798.221085056422</c:v>
                </c:pt>
              </c:numCache>
            </c:numRef>
          </c:bubbleSize>
          <c:bubble3D val="1"/>
        </c:ser>
        <c:ser>
          <c:idx val="6"/>
          <c:order val="6"/>
          <c:tx>
            <c:v>Transport services</c:v>
          </c:tx>
          <c:spPr>
            <a:solidFill>
              <a:srgbClr val="FF00FF"/>
            </a:solidFill>
            <a:ln w="25400">
              <a:noFill/>
            </a:ln>
          </c:spPr>
          <c:invertIfNegative val="0"/>
          <c:xVal>
            <c:numRef>
              <c:f>'Rel. prod. cf employment1'!$B$12</c:f>
              <c:numCache>
                <c:formatCode>0.0</c:formatCode>
                <c:ptCount val="1"/>
                <c:pt idx="0">
                  <c:v>1.0156141000502736</c:v>
                </c:pt>
              </c:numCache>
            </c:numRef>
          </c:xVal>
          <c:yVal>
            <c:numRef>
              <c:f>'Rel. prod. cf employment1'!$C$12</c:f>
              <c:numCache>
                <c:formatCode>0.0</c:formatCode>
                <c:ptCount val="1"/>
                <c:pt idx="0">
                  <c:v>1.951825708945744</c:v>
                </c:pt>
              </c:numCache>
            </c:numRef>
          </c:yVal>
          <c:bubbleSize>
            <c:numRef>
              <c:f>'Rel. prod. cf employment1'!$E$12</c:f>
              <c:numCache>
                <c:formatCode>#,##0</c:formatCode>
                <c:ptCount val="1"/>
                <c:pt idx="0">
                  <c:v>15723.5776339104</c:v>
                </c:pt>
              </c:numCache>
            </c:numRef>
          </c:bubbleSize>
          <c:bubble3D val="1"/>
        </c:ser>
        <c:ser>
          <c:idx val="7"/>
          <c:order val="7"/>
          <c:tx>
            <c:v>Business services</c:v>
          </c:tx>
          <c:spPr>
            <a:solidFill>
              <a:srgbClr val="99FF66"/>
            </a:solidFill>
            <a:ln w="25400">
              <a:noFill/>
            </a:ln>
          </c:spPr>
          <c:invertIfNegative val="0"/>
          <c:xVal>
            <c:numRef>
              <c:f>'Rel. prod. cf employment1'!$B$13</c:f>
              <c:numCache>
                <c:formatCode>0.0</c:formatCode>
                <c:ptCount val="1"/>
                <c:pt idx="0">
                  <c:v>0.84704556052324276</c:v>
                </c:pt>
              </c:numCache>
            </c:numRef>
          </c:xVal>
          <c:yVal>
            <c:numRef>
              <c:f>'Rel. prod. cf employment1'!$C$13</c:f>
              <c:numCache>
                <c:formatCode>0.0</c:formatCode>
                <c:ptCount val="1"/>
                <c:pt idx="0">
                  <c:v>6.0903243011964259</c:v>
                </c:pt>
              </c:numCache>
            </c:numRef>
          </c:yVal>
          <c:bubbleSize>
            <c:numRef>
              <c:f>'Rel. prod. cf employment1'!$E$13</c:f>
              <c:numCache>
                <c:formatCode>#,##0</c:formatCode>
                <c:ptCount val="1"/>
                <c:pt idx="0">
                  <c:v>5340.2823518330388</c:v>
                </c:pt>
              </c:numCache>
            </c:numRef>
          </c:bubbleSize>
          <c:bubble3D val="1"/>
        </c:ser>
        <c:ser>
          <c:idx val="8"/>
          <c:order val="8"/>
          <c:tx>
            <c:v>Govt services</c:v>
          </c:tx>
          <c:spPr>
            <a:solidFill>
              <a:srgbClr val="984807"/>
            </a:solidFill>
            <a:ln w="25400">
              <a:noFill/>
            </a:ln>
          </c:spPr>
          <c:invertIfNegative val="0"/>
          <c:xVal>
            <c:numRef>
              <c:f>'Rel. prod. cf employment1'!$B$14</c:f>
              <c:numCache>
                <c:formatCode>0.0</c:formatCode>
                <c:ptCount val="1"/>
                <c:pt idx="0">
                  <c:v>-1.6340678266755697</c:v>
                </c:pt>
              </c:numCache>
            </c:numRef>
          </c:xVal>
          <c:yVal>
            <c:numRef>
              <c:f>'Rel. prod. cf employment1'!$C$14</c:f>
              <c:numCache>
                <c:formatCode>0.0</c:formatCode>
                <c:ptCount val="1"/>
                <c:pt idx="0">
                  <c:v>2.6034631506556405</c:v>
                </c:pt>
              </c:numCache>
            </c:numRef>
          </c:yVal>
          <c:bubbleSize>
            <c:numRef>
              <c:f>'Rel. prod. cf employment1'!$E$14</c:f>
              <c:numCache>
                <c:formatCode>#,##0</c:formatCode>
                <c:ptCount val="1"/>
                <c:pt idx="0">
                  <c:v>20305.592187896757</c:v>
                </c:pt>
              </c:numCache>
            </c:numRef>
          </c:bubbleSize>
          <c:bubble3D val="1"/>
        </c:ser>
        <c:ser>
          <c:idx val="9"/>
          <c:order val="9"/>
          <c:tx>
            <c:v>Personal services</c:v>
          </c:tx>
          <c:spPr>
            <a:solidFill>
              <a:srgbClr val="9999FF"/>
            </a:solidFill>
            <a:ln w="25400">
              <a:noFill/>
            </a:ln>
          </c:spPr>
          <c:invertIfNegative val="0"/>
          <c:xVal>
            <c:numRef>
              <c:f>'Rel. prod. cf employment1'!$B$15</c:f>
              <c:numCache>
                <c:formatCode>0.0</c:formatCode>
                <c:ptCount val="1"/>
                <c:pt idx="0">
                  <c:v>2.8104065503415043E-2</c:v>
                </c:pt>
              </c:numCache>
            </c:numRef>
          </c:xVal>
          <c:yVal>
            <c:numRef>
              <c:f>'Rel. prod. cf employment1'!$C$15</c:f>
              <c:numCache>
                <c:formatCode>0.0</c:formatCode>
                <c:ptCount val="1"/>
                <c:pt idx="0">
                  <c:v>0.71218142693205078</c:v>
                </c:pt>
              </c:numCache>
            </c:numRef>
          </c:yVal>
          <c:bubbleSize>
            <c:numRef>
              <c:f>'Rel. prod. cf employment1'!$E$15</c:f>
              <c:numCache>
                <c:formatCode>#,##0</c:formatCode>
                <c:ptCount val="1"/>
                <c:pt idx="0">
                  <c:v>14026.703620828725</c:v>
                </c:pt>
              </c:numCache>
            </c:numRef>
          </c:bubbleSize>
          <c:bubble3D val="1"/>
        </c:ser>
        <c:dLbls>
          <c:showLegendKey val="0"/>
          <c:showVal val="0"/>
          <c:showCatName val="0"/>
          <c:showSerName val="0"/>
          <c:showPercent val="0"/>
          <c:showBubbleSize val="0"/>
        </c:dLbls>
        <c:bubbleScale val="100"/>
        <c:showNegBubbles val="0"/>
        <c:axId val="84581760"/>
        <c:axId val="84628992"/>
      </c:bubbleChart>
      <c:valAx>
        <c:axId val="84581760"/>
        <c:scaling>
          <c:orientation val="minMax"/>
          <c:max val="4"/>
          <c:min val="-8"/>
        </c:scaling>
        <c:delete val="0"/>
        <c:axPos val="b"/>
        <c:title>
          <c:tx>
            <c:rich>
              <a:bodyPr/>
              <a:lstStyle/>
              <a:p>
                <a:pPr>
                  <a:defRPr sz="800" b="0"/>
                </a:pPr>
                <a:r>
                  <a:rPr lang="en-US" sz="800" b="0"/>
                  <a:t>Percentage point change in share of persons engaged, 1990-2000</a:t>
                </a:r>
              </a:p>
            </c:rich>
          </c:tx>
          <c:layout/>
          <c:overlay val="0"/>
        </c:title>
        <c:numFmt formatCode="0.0" sourceLinked="1"/>
        <c:majorTickMark val="out"/>
        <c:minorTickMark val="none"/>
        <c:tickLblPos val="low"/>
        <c:crossAx val="84628992"/>
        <c:crosses val="autoZero"/>
        <c:crossBetween val="midCat"/>
      </c:valAx>
      <c:valAx>
        <c:axId val="84628992"/>
        <c:scaling>
          <c:orientation val="minMax"/>
        </c:scaling>
        <c:delete val="0"/>
        <c:axPos val="l"/>
        <c:majorGridlines/>
        <c:title>
          <c:tx>
            <c:rich>
              <a:bodyPr rot="-5400000" vert="horz"/>
              <a:lstStyle/>
              <a:p>
                <a:pPr>
                  <a:defRPr sz="800" b="0"/>
                </a:pPr>
                <a:r>
                  <a:rPr lang="en-US" sz="800" b="0"/>
                  <a:t>Relative productivity level, 2000</a:t>
                </a:r>
              </a:p>
            </c:rich>
          </c:tx>
          <c:layout/>
          <c:overlay val="0"/>
        </c:title>
        <c:numFmt formatCode="0.0" sourceLinked="1"/>
        <c:majorTickMark val="out"/>
        <c:minorTickMark val="none"/>
        <c:tickLblPos val="low"/>
        <c:crossAx val="84581760"/>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2010-13</a:t>
            </a:r>
          </a:p>
        </c:rich>
      </c:tx>
      <c:layout/>
      <c:overlay val="0"/>
    </c:title>
    <c:autoTitleDeleted val="0"/>
    <c:plotArea>
      <c:layout/>
      <c:bubbleChart>
        <c:varyColors val="0"/>
        <c:ser>
          <c:idx val="0"/>
          <c:order val="0"/>
          <c:tx>
            <c:v>Agriculture</c:v>
          </c:tx>
          <c:spPr>
            <a:solidFill>
              <a:srgbClr val="13CF44"/>
            </a:solidFill>
          </c:spPr>
          <c:invertIfNegative val="0"/>
          <c:xVal>
            <c:numRef>
              <c:f>'Rel. prod. cf employment2'!$B$57</c:f>
              <c:numCache>
                <c:formatCode>#,##0.0_ ;\-#,##0.0\ </c:formatCode>
                <c:ptCount val="1"/>
                <c:pt idx="0">
                  <c:v>-3.6660987586403522</c:v>
                </c:pt>
              </c:numCache>
            </c:numRef>
          </c:xVal>
          <c:yVal>
            <c:numRef>
              <c:f>'Rel. prod. cf employment2'!$C$57</c:f>
              <c:numCache>
                <c:formatCode>#,##0.0_ ;\-#,##0.0\ </c:formatCode>
                <c:ptCount val="1"/>
                <c:pt idx="0">
                  <c:v>0.3039806533305715</c:v>
                </c:pt>
              </c:numCache>
            </c:numRef>
          </c:yVal>
          <c:bubbleSize>
            <c:numRef>
              <c:f>'Rel. prod. cf employment2'!$E$57</c:f>
              <c:numCache>
                <c:formatCode>#,##0_ ;\-#,##0\ </c:formatCode>
                <c:ptCount val="1"/>
                <c:pt idx="0">
                  <c:v>219553</c:v>
                </c:pt>
              </c:numCache>
            </c:numRef>
          </c:bubbleSize>
          <c:bubble3D val="1"/>
        </c:ser>
        <c:ser>
          <c:idx val="1"/>
          <c:order val="1"/>
          <c:tx>
            <c:v>Mining &amp; utilities</c:v>
          </c:tx>
          <c:spPr>
            <a:solidFill>
              <a:srgbClr val="000000"/>
            </a:solidFill>
            <a:ln w="25400">
              <a:noFill/>
            </a:ln>
          </c:spPr>
          <c:invertIfNegative val="0"/>
          <c:xVal>
            <c:numRef>
              <c:f>'Rel. prod. cf employment2'!$B$58</c:f>
              <c:numCache>
                <c:formatCode>#,##0.0_ ;\-#,##0.0\ </c:formatCode>
                <c:ptCount val="1"/>
                <c:pt idx="0">
                  <c:v>5.7635372394272189E-2</c:v>
                </c:pt>
              </c:numCache>
            </c:numRef>
          </c:xVal>
          <c:yVal>
            <c:numRef>
              <c:f>'Rel. prod. cf employment2'!$C$58</c:f>
              <c:numCache>
                <c:formatCode>#,##0.0_ ;\-#,##0.0\ </c:formatCode>
                <c:ptCount val="1"/>
                <c:pt idx="0">
                  <c:v>3.3498044436781047</c:v>
                </c:pt>
              </c:numCache>
            </c:numRef>
          </c:yVal>
          <c:bubbleSize>
            <c:numRef>
              <c:f>'Rel. prod. cf employment2'!$E$58</c:f>
              <c:numCache>
                <c:formatCode>#,##0_ ;\-#,##0\ </c:formatCode>
                <c:ptCount val="1"/>
                <c:pt idx="0">
                  <c:v>5360</c:v>
                </c:pt>
              </c:numCache>
            </c:numRef>
          </c:bubbleSize>
          <c:bubble3D val="1"/>
        </c:ser>
        <c:ser>
          <c:idx val="2"/>
          <c:order val="2"/>
          <c:tx>
            <c:v>Manufacturing</c:v>
          </c:tx>
          <c:spPr>
            <a:solidFill>
              <a:srgbClr val="CC6600"/>
            </a:solidFill>
            <a:ln w="25400">
              <a:noFill/>
            </a:ln>
          </c:spPr>
          <c:invertIfNegative val="0"/>
          <c:xVal>
            <c:numRef>
              <c:f>'Rel. prod. cf employment2'!$B$59</c:f>
              <c:numCache>
                <c:formatCode>#,##0.0_ ;\-#,##0.0\ </c:formatCode>
                <c:ptCount val="1"/>
                <c:pt idx="0">
                  <c:v>0.67934095538658923</c:v>
                </c:pt>
              </c:numCache>
            </c:numRef>
          </c:xVal>
          <c:yVal>
            <c:numRef>
              <c:f>'Rel. prod. cf employment2'!$C$59</c:f>
              <c:numCache>
                <c:formatCode>#,##0.0_ ;\-#,##0.0\ </c:formatCode>
                <c:ptCount val="1"/>
                <c:pt idx="0">
                  <c:v>1.2461853937391734</c:v>
                </c:pt>
              </c:numCache>
            </c:numRef>
          </c:yVal>
          <c:bubbleSize>
            <c:numRef>
              <c:f>'Rel. prod. cf employment2'!$E$59</c:f>
              <c:numCache>
                <c:formatCode>#,##0_ ;\-#,##0\ </c:formatCode>
                <c:ptCount val="1"/>
                <c:pt idx="0">
                  <c:v>55925</c:v>
                </c:pt>
              </c:numCache>
            </c:numRef>
          </c:bubbleSize>
          <c:bubble3D val="1"/>
        </c:ser>
        <c:ser>
          <c:idx val="3"/>
          <c:order val="3"/>
          <c:tx>
            <c:v>Construction</c:v>
          </c:tx>
          <c:spPr>
            <a:solidFill>
              <a:srgbClr val="FFFF00"/>
            </a:solidFill>
            <a:ln w="25400">
              <a:noFill/>
            </a:ln>
          </c:spPr>
          <c:invertIfNegative val="0"/>
          <c:xVal>
            <c:numRef>
              <c:f>'Rel. prod. cf employment2'!$B$60</c:f>
              <c:numCache>
                <c:formatCode>#,##0.0_ ;\-#,##0.0\ </c:formatCode>
                <c:ptCount val="1"/>
                <c:pt idx="0">
                  <c:v>0.54986941382414578</c:v>
                </c:pt>
              </c:numCache>
            </c:numRef>
          </c:xVal>
          <c:yVal>
            <c:numRef>
              <c:f>'Rel. prod. cf employment2'!$C$60</c:f>
              <c:numCache>
                <c:formatCode>#,##0.0_ ;\-#,##0.0\ </c:formatCode>
                <c:ptCount val="1"/>
                <c:pt idx="0">
                  <c:v>0.70664298670873693</c:v>
                </c:pt>
              </c:numCache>
            </c:numRef>
          </c:yVal>
          <c:bubbleSize>
            <c:numRef>
              <c:f>'Rel. prod. cf employment2'!$E$60</c:f>
              <c:numCache>
                <c:formatCode>#,##0_ ;\-#,##0\ </c:formatCode>
                <c:ptCount val="1"/>
                <c:pt idx="0">
                  <c:v>48844</c:v>
                </c:pt>
              </c:numCache>
            </c:numRef>
          </c:bubbleSize>
          <c:bubble3D val="1"/>
        </c:ser>
        <c:ser>
          <c:idx val="4"/>
          <c:order val="4"/>
          <c:tx>
            <c:v>Wholesale, retail, hotels</c:v>
          </c:tx>
          <c:spPr>
            <a:solidFill>
              <a:srgbClr val="6666FF"/>
            </a:solidFill>
            <a:ln w="25400">
              <a:noFill/>
            </a:ln>
          </c:spPr>
          <c:invertIfNegative val="0"/>
          <c:xVal>
            <c:numRef>
              <c:f>'Rel. prod. cf employment2'!$B$61</c:f>
              <c:numCache>
                <c:formatCode>#,##0.0_ ;\-#,##0.0\ </c:formatCode>
                <c:ptCount val="1"/>
                <c:pt idx="0">
                  <c:v>0.32987478662164627</c:v>
                </c:pt>
              </c:numCache>
            </c:numRef>
          </c:xVal>
          <c:yVal>
            <c:numRef>
              <c:f>'Rel. prod. cf employment2'!$C$61</c:f>
              <c:numCache>
                <c:formatCode>#,##0.0_ ;\-#,##0.0\ </c:formatCode>
                <c:ptCount val="1"/>
                <c:pt idx="0">
                  <c:v>1.4305858456803364</c:v>
                </c:pt>
              </c:numCache>
            </c:numRef>
          </c:yVal>
          <c:bubbleSize>
            <c:numRef>
              <c:f>'Rel. prod. cf employment2'!$E$61</c:f>
              <c:numCache>
                <c:formatCode>#,##0_ ;\-#,##0\ </c:formatCode>
                <c:ptCount val="1"/>
                <c:pt idx="0">
                  <c:v>54305</c:v>
                </c:pt>
              </c:numCache>
            </c:numRef>
          </c:bubbleSize>
          <c:bubble3D val="1"/>
        </c:ser>
        <c:ser>
          <c:idx val="5"/>
          <c:order val="5"/>
          <c:tx>
            <c:v>Transport, storage, comms</c:v>
          </c:tx>
          <c:spPr>
            <a:solidFill>
              <a:srgbClr val="66FFFF"/>
            </a:solidFill>
            <a:ln w="25400">
              <a:noFill/>
            </a:ln>
          </c:spPr>
          <c:invertIfNegative val="0"/>
          <c:xVal>
            <c:numRef>
              <c:f>'Rel. prod. cf employment2'!$B$62</c:f>
              <c:numCache>
                <c:formatCode>#,##0.0_ ;\-#,##0.0\ </c:formatCode>
                <c:ptCount val="1"/>
                <c:pt idx="0">
                  <c:v>0.63343172843543005</c:v>
                </c:pt>
              </c:numCache>
            </c:numRef>
          </c:xVal>
          <c:yVal>
            <c:numRef>
              <c:f>'Rel. prod. cf employment2'!$C$62</c:f>
              <c:numCache>
                <c:formatCode>#,##0.0_ ;\-#,##0.0\ </c:formatCode>
                <c:ptCount val="1"/>
                <c:pt idx="0">
                  <c:v>1.8395403208998005</c:v>
                </c:pt>
              </c:numCache>
            </c:numRef>
          </c:yVal>
          <c:bubbleSize>
            <c:numRef>
              <c:f>'Rel. prod. cf employment2'!$E$62</c:f>
              <c:numCache>
                <c:formatCode>#,##0_ ;\-#,##0\ </c:formatCode>
                <c:ptCount val="1"/>
                <c:pt idx="0">
                  <c:v>24233</c:v>
                </c:pt>
              </c:numCache>
            </c:numRef>
          </c:bubbleSize>
          <c:bubble3D val="1"/>
        </c:ser>
        <c:ser>
          <c:idx val="6"/>
          <c:order val="6"/>
          <c:tx>
            <c:v>Other</c:v>
          </c:tx>
          <c:spPr>
            <a:solidFill>
              <a:srgbClr val="FF00FF"/>
            </a:solidFill>
            <a:ln w="25400">
              <a:noFill/>
            </a:ln>
          </c:spPr>
          <c:invertIfNegative val="0"/>
          <c:xVal>
            <c:numRef>
              <c:f>'Rel. prod. cf employment2'!$B$63</c:f>
              <c:numCache>
                <c:formatCode>#,##0.0_ ;\-#,##0.0\ </c:formatCode>
                <c:ptCount val="1"/>
                <c:pt idx="0">
                  <c:v>1.4159465019782633</c:v>
                </c:pt>
              </c:numCache>
            </c:numRef>
          </c:xVal>
          <c:yVal>
            <c:numRef>
              <c:f>'Rel. prod. cf employment2'!$C$63</c:f>
              <c:numCache>
                <c:formatCode>#,##0.0_ ;\-#,##0.0\ </c:formatCode>
                <c:ptCount val="1"/>
                <c:pt idx="0">
                  <c:v>2.7443061641564022</c:v>
                </c:pt>
              </c:numCache>
            </c:numRef>
          </c:yVal>
          <c:bubbleSize>
            <c:numRef>
              <c:f>'Rel. prod. cf employment2'!$E$63</c:f>
              <c:numCache>
                <c:formatCode>#,##0_ ;\-#,##0\ </c:formatCode>
                <c:ptCount val="1"/>
                <c:pt idx="0">
                  <c:v>55639</c:v>
                </c:pt>
              </c:numCache>
            </c:numRef>
          </c:bubbleSize>
          <c:bubble3D val="1"/>
        </c:ser>
        <c:dLbls>
          <c:showLegendKey val="0"/>
          <c:showVal val="0"/>
          <c:showCatName val="0"/>
          <c:showSerName val="0"/>
          <c:showPercent val="0"/>
          <c:showBubbleSize val="0"/>
        </c:dLbls>
        <c:bubbleScale val="100"/>
        <c:showNegBubbles val="0"/>
        <c:axId val="388994176"/>
        <c:axId val="388996096"/>
      </c:bubbleChart>
      <c:valAx>
        <c:axId val="388994176"/>
        <c:scaling>
          <c:orientation val="minMax"/>
        </c:scaling>
        <c:delete val="0"/>
        <c:axPos val="b"/>
        <c:title>
          <c:tx>
            <c:rich>
              <a:bodyPr/>
              <a:lstStyle/>
              <a:p>
                <a:pPr>
                  <a:defRPr sz="800" b="0"/>
                </a:pPr>
                <a:r>
                  <a:rPr lang="en-US" sz="800" b="0"/>
                  <a:t>Percentage point change in employment share, 2010-13</a:t>
                </a:r>
              </a:p>
            </c:rich>
          </c:tx>
          <c:layout/>
          <c:overlay val="0"/>
        </c:title>
        <c:numFmt formatCode="#,##0.0_ ;\-#,##0.0\ " sourceLinked="1"/>
        <c:majorTickMark val="out"/>
        <c:minorTickMark val="none"/>
        <c:tickLblPos val="low"/>
        <c:crossAx val="388996096"/>
        <c:crosses val="autoZero"/>
        <c:crossBetween val="midCat"/>
      </c:valAx>
      <c:valAx>
        <c:axId val="388996096"/>
        <c:scaling>
          <c:orientation val="minMax"/>
          <c:min val="0"/>
        </c:scaling>
        <c:delete val="0"/>
        <c:axPos val="l"/>
        <c:majorGridlines/>
        <c:title>
          <c:tx>
            <c:rich>
              <a:bodyPr rot="-5400000" vert="horz"/>
              <a:lstStyle/>
              <a:p>
                <a:pPr>
                  <a:defRPr sz="800" b="0"/>
                </a:pPr>
                <a:r>
                  <a:rPr lang="en-US" sz="800" b="0"/>
                  <a:t>Relative productivity level, 2013</a:t>
                </a:r>
              </a:p>
            </c:rich>
          </c:tx>
          <c:layout/>
          <c:overlay val="0"/>
        </c:title>
        <c:numFmt formatCode="#,##0.0_ ;\-#,##0.0\ " sourceLinked="1"/>
        <c:majorTickMark val="out"/>
        <c:minorTickMark val="none"/>
        <c:tickLblPos val="low"/>
        <c:crossAx val="388994176"/>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stacked"/>
        <c:varyColors val="0"/>
        <c:ser>
          <c:idx val="0"/>
          <c:order val="0"/>
          <c:tx>
            <c:strRef>
              <c:f>'Decomp.of prod change2'!$B$4</c:f>
              <c:strCache>
                <c:ptCount val="1"/>
                <c:pt idx="0">
                  <c:v>Within sector</c:v>
                </c:pt>
              </c:strCache>
            </c:strRef>
          </c:tx>
          <c:invertIfNegative val="0"/>
          <c:cat>
            <c:strRef>
              <c:f>'Decomp.of prod change2'!$A$5:$A$8</c:f>
              <c:strCache>
                <c:ptCount val="4"/>
                <c:pt idx="0">
                  <c:v>1991-2000</c:v>
                </c:pt>
                <c:pt idx="1">
                  <c:v>2000-05</c:v>
                </c:pt>
                <c:pt idx="2">
                  <c:v>2005-10</c:v>
                </c:pt>
                <c:pt idx="3">
                  <c:v>2010-13</c:v>
                </c:pt>
              </c:strCache>
            </c:strRef>
          </c:cat>
          <c:val>
            <c:numRef>
              <c:f>'Decomp.of prod change2'!$B$5:$B$8</c:f>
              <c:numCache>
                <c:formatCode>0.00%</c:formatCode>
                <c:ptCount val="4"/>
                <c:pt idx="0">
                  <c:v>2.5580113159252859E-2</c:v>
                </c:pt>
                <c:pt idx="1">
                  <c:v>2.3098656147031649E-2</c:v>
                </c:pt>
                <c:pt idx="2">
                  <c:v>6.3463815842507626E-2</c:v>
                </c:pt>
                <c:pt idx="3">
                  <c:v>2.818589959417267E-2</c:v>
                </c:pt>
              </c:numCache>
            </c:numRef>
          </c:val>
        </c:ser>
        <c:ser>
          <c:idx val="1"/>
          <c:order val="1"/>
          <c:tx>
            <c:strRef>
              <c:f>'Decomp.of prod change2'!$C$4</c:f>
              <c:strCache>
                <c:ptCount val="1"/>
                <c:pt idx="0">
                  <c:v>Structural change</c:v>
                </c:pt>
              </c:strCache>
            </c:strRef>
          </c:tx>
          <c:spPr>
            <a:solidFill>
              <a:schemeClr val="accent6"/>
            </a:solidFill>
          </c:spPr>
          <c:invertIfNegative val="0"/>
          <c:cat>
            <c:strRef>
              <c:f>'Decomp.of prod change2'!$A$5:$A$8</c:f>
              <c:strCache>
                <c:ptCount val="4"/>
                <c:pt idx="0">
                  <c:v>1991-2000</c:v>
                </c:pt>
                <c:pt idx="1">
                  <c:v>2000-05</c:v>
                </c:pt>
                <c:pt idx="2">
                  <c:v>2005-10</c:v>
                </c:pt>
                <c:pt idx="3">
                  <c:v>2010-13</c:v>
                </c:pt>
              </c:strCache>
            </c:strRef>
          </c:cat>
          <c:val>
            <c:numRef>
              <c:f>'Decomp.of prod change2'!$C$5:$C$8</c:f>
              <c:numCache>
                <c:formatCode>0.00%</c:formatCode>
                <c:ptCount val="4"/>
                <c:pt idx="0">
                  <c:v>1.4096726004551852E-2</c:v>
                </c:pt>
                <c:pt idx="1">
                  <c:v>1.8602744690921168E-2</c:v>
                </c:pt>
                <c:pt idx="2">
                  <c:v>2.0045616336656219E-2</c:v>
                </c:pt>
                <c:pt idx="3">
                  <c:v>6.8865488369546646E-3</c:v>
                </c:pt>
              </c:numCache>
            </c:numRef>
          </c:val>
        </c:ser>
        <c:dLbls>
          <c:showLegendKey val="0"/>
          <c:showVal val="0"/>
          <c:showCatName val="0"/>
          <c:showSerName val="0"/>
          <c:showPercent val="0"/>
          <c:showBubbleSize val="0"/>
        </c:dLbls>
        <c:gapWidth val="150"/>
        <c:overlap val="100"/>
        <c:axId val="387011712"/>
        <c:axId val="387013248"/>
      </c:barChart>
      <c:catAx>
        <c:axId val="387011712"/>
        <c:scaling>
          <c:orientation val="minMax"/>
        </c:scaling>
        <c:delete val="0"/>
        <c:axPos val="b"/>
        <c:majorTickMark val="out"/>
        <c:minorTickMark val="none"/>
        <c:tickLblPos val="low"/>
        <c:crossAx val="387013248"/>
        <c:crosses val="autoZero"/>
        <c:auto val="1"/>
        <c:lblAlgn val="ctr"/>
        <c:lblOffset val="100"/>
        <c:noMultiLvlLbl val="0"/>
      </c:catAx>
      <c:valAx>
        <c:axId val="387013248"/>
        <c:scaling>
          <c:orientation val="minMax"/>
        </c:scaling>
        <c:delete val="0"/>
        <c:axPos val="l"/>
        <c:majorGridlines/>
        <c:title>
          <c:tx>
            <c:rich>
              <a:bodyPr rot="-5400000" vert="horz"/>
              <a:lstStyle/>
              <a:p>
                <a:pPr>
                  <a:defRPr b="0"/>
                </a:pPr>
                <a:r>
                  <a:rPr lang="en-US" b="0"/>
                  <a:t>Annualised labour productivity growth</a:t>
                </a:r>
              </a:p>
            </c:rich>
          </c:tx>
          <c:layout/>
          <c:overlay val="0"/>
        </c:title>
        <c:numFmt formatCode="0.0%" sourceLinked="0"/>
        <c:majorTickMark val="out"/>
        <c:minorTickMark val="none"/>
        <c:tickLblPos val="nextTo"/>
        <c:crossAx val="387011712"/>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strRef>
              <c:f>'Productivity gaps2'!$I$5</c:f>
              <c:strCache>
                <c:ptCount val="1"/>
                <c:pt idx="0">
                  <c:v>Agriculture</c:v>
                </c:pt>
              </c:strCache>
            </c:strRef>
          </c:tx>
          <c:spPr>
            <a:solidFill>
              <a:srgbClr val="13CF44"/>
            </a:solidFill>
            <a:ln w="3175">
              <a:solidFill>
                <a:schemeClr val="bg1">
                  <a:lumMod val="50000"/>
                </a:schemeClr>
              </a:solidFill>
            </a:ln>
          </c:spPr>
          <c:cat>
            <c:numRef>
              <c:f>'Productivity gaps2'!$H$6:$H$27</c:f>
              <c:numCache>
                <c:formatCode>0.00</c:formatCode>
                <c:ptCount val="22"/>
                <c:pt idx="0">
                  <c:v>0</c:v>
                </c:pt>
                <c:pt idx="1">
                  <c:v>0</c:v>
                </c:pt>
                <c:pt idx="2">
                  <c:v>23.66592003173378</c:v>
                </c:pt>
                <c:pt idx="3">
                  <c:v>47.33184006346756</c:v>
                </c:pt>
                <c:pt idx="4">
                  <c:v>47.33184006346756</c:v>
                </c:pt>
                <c:pt idx="5">
                  <c:v>52.596802045449152</c:v>
                </c:pt>
                <c:pt idx="6">
                  <c:v>57.861764027430752</c:v>
                </c:pt>
                <c:pt idx="7">
                  <c:v>57.861764027430752</c:v>
                </c:pt>
                <c:pt idx="8">
                  <c:v>63.88999674470044</c:v>
                </c:pt>
                <c:pt idx="9">
                  <c:v>69.918229461970128</c:v>
                </c:pt>
                <c:pt idx="10">
                  <c:v>69.918229461970128</c:v>
                </c:pt>
                <c:pt idx="11">
                  <c:v>75.771840149700665</c:v>
                </c:pt>
                <c:pt idx="12">
                  <c:v>81.625450837431202</c:v>
                </c:pt>
                <c:pt idx="13">
                  <c:v>81.625450837431202</c:v>
                </c:pt>
                <c:pt idx="14">
                  <c:v>84.237559258309091</c:v>
                </c:pt>
                <c:pt idx="15">
                  <c:v>86.849667679186993</c:v>
                </c:pt>
                <c:pt idx="16">
                  <c:v>86.849667679186993</c:v>
                </c:pt>
                <c:pt idx="17">
                  <c:v>92.847072062846678</c:v>
                </c:pt>
                <c:pt idx="18">
                  <c:v>98.844476446506363</c:v>
                </c:pt>
                <c:pt idx="19">
                  <c:v>98.844476446506363</c:v>
                </c:pt>
                <c:pt idx="20">
                  <c:v>99.422238223253174</c:v>
                </c:pt>
                <c:pt idx="21">
                  <c:v>100</c:v>
                </c:pt>
              </c:numCache>
            </c:numRef>
          </c:cat>
          <c:val>
            <c:numRef>
              <c:f>'Productivity gaps2'!$I$6:$I$27</c:f>
              <c:numCache>
                <c:formatCode>#,##0.0</c:formatCode>
                <c:ptCount val="22"/>
                <c:pt idx="0" formatCode="General">
                  <c:v>0</c:v>
                </c:pt>
                <c:pt idx="1">
                  <c:v>0.3039806533305715</c:v>
                </c:pt>
                <c:pt idx="2">
                  <c:v>0.3039806533305715</c:v>
                </c:pt>
                <c:pt idx="3">
                  <c:v>0.3039806533305715</c:v>
                </c:pt>
                <c:pt idx="4" formatCode="General">
                  <c:v>0</c:v>
                </c:pt>
              </c:numCache>
            </c:numRef>
          </c:val>
        </c:ser>
        <c:ser>
          <c:idx val="1"/>
          <c:order val="1"/>
          <c:tx>
            <c:strRef>
              <c:f>'Productivity gaps2'!$J$5</c:f>
              <c:strCache>
                <c:ptCount val="1"/>
                <c:pt idx="0">
                  <c:v>Construction</c:v>
                </c:pt>
              </c:strCache>
            </c:strRef>
          </c:tx>
          <c:spPr>
            <a:solidFill>
              <a:srgbClr val="6666FF"/>
            </a:solidFill>
            <a:ln w="3175">
              <a:solidFill>
                <a:schemeClr val="bg1">
                  <a:lumMod val="50000"/>
                </a:schemeClr>
              </a:solidFill>
            </a:ln>
          </c:spPr>
          <c:cat>
            <c:numRef>
              <c:f>'Productivity gaps2'!$H$6:$H$27</c:f>
              <c:numCache>
                <c:formatCode>0.00</c:formatCode>
                <c:ptCount val="22"/>
                <c:pt idx="0">
                  <c:v>0</c:v>
                </c:pt>
                <c:pt idx="1">
                  <c:v>0</c:v>
                </c:pt>
                <c:pt idx="2">
                  <c:v>23.66592003173378</c:v>
                </c:pt>
                <c:pt idx="3">
                  <c:v>47.33184006346756</c:v>
                </c:pt>
                <c:pt idx="4">
                  <c:v>47.33184006346756</c:v>
                </c:pt>
                <c:pt idx="5">
                  <c:v>52.596802045449152</c:v>
                </c:pt>
                <c:pt idx="6">
                  <c:v>57.861764027430752</c:v>
                </c:pt>
                <c:pt idx="7">
                  <c:v>57.861764027430752</c:v>
                </c:pt>
                <c:pt idx="8">
                  <c:v>63.88999674470044</c:v>
                </c:pt>
                <c:pt idx="9">
                  <c:v>69.918229461970128</c:v>
                </c:pt>
                <c:pt idx="10">
                  <c:v>69.918229461970128</c:v>
                </c:pt>
                <c:pt idx="11">
                  <c:v>75.771840149700665</c:v>
                </c:pt>
                <c:pt idx="12">
                  <c:v>81.625450837431202</c:v>
                </c:pt>
                <c:pt idx="13">
                  <c:v>81.625450837431202</c:v>
                </c:pt>
                <c:pt idx="14">
                  <c:v>84.237559258309091</c:v>
                </c:pt>
                <c:pt idx="15">
                  <c:v>86.849667679186993</c:v>
                </c:pt>
                <c:pt idx="16">
                  <c:v>86.849667679186993</c:v>
                </c:pt>
                <c:pt idx="17">
                  <c:v>92.847072062846678</c:v>
                </c:pt>
                <c:pt idx="18">
                  <c:v>98.844476446506363</c:v>
                </c:pt>
                <c:pt idx="19">
                  <c:v>98.844476446506363</c:v>
                </c:pt>
                <c:pt idx="20">
                  <c:v>99.422238223253174</c:v>
                </c:pt>
                <c:pt idx="21">
                  <c:v>100</c:v>
                </c:pt>
              </c:numCache>
            </c:numRef>
          </c:cat>
          <c:val>
            <c:numRef>
              <c:f>'Productivity gaps2'!$J$6:$J$27</c:f>
              <c:numCache>
                <c:formatCode>General</c:formatCode>
                <c:ptCount val="22"/>
                <c:pt idx="3">
                  <c:v>0</c:v>
                </c:pt>
                <c:pt idx="4" formatCode="#,##0.000">
                  <c:v>0.70664298670873693</c:v>
                </c:pt>
                <c:pt idx="5" formatCode="#,##0.000">
                  <c:v>0.70664298670873693</c:v>
                </c:pt>
                <c:pt idx="6" formatCode="#,##0.000">
                  <c:v>0.70664298670873693</c:v>
                </c:pt>
                <c:pt idx="7">
                  <c:v>0</c:v>
                </c:pt>
              </c:numCache>
            </c:numRef>
          </c:val>
        </c:ser>
        <c:ser>
          <c:idx val="2"/>
          <c:order val="2"/>
          <c:tx>
            <c:strRef>
              <c:f>'Productivity gaps2'!$K$5</c:f>
              <c:strCache>
                <c:ptCount val="1"/>
                <c:pt idx="0">
                  <c:v>Manufacturing</c:v>
                </c:pt>
              </c:strCache>
            </c:strRef>
          </c:tx>
          <c:spPr>
            <a:solidFill>
              <a:srgbClr val="CC6600"/>
            </a:solidFill>
            <a:ln w="3175">
              <a:solidFill>
                <a:schemeClr val="bg1">
                  <a:lumMod val="50000"/>
                </a:schemeClr>
              </a:solidFill>
            </a:ln>
          </c:spPr>
          <c:cat>
            <c:numRef>
              <c:f>'Productivity gaps2'!$H$6:$H$27</c:f>
              <c:numCache>
                <c:formatCode>0.00</c:formatCode>
                <c:ptCount val="22"/>
                <c:pt idx="0">
                  <c:v>0</c:v>
                </c:pt>
                <c:pt idx="1">
                  <c:v>0</c:v>
                </c:pt>
                <c:pt idx="2">
                  <c:v>23.66592003173378</c:v>
                </c:pt>
                <c:pt idx="3">
                  <c:v>47.33184006346756</c:v>
                </c:pt>
                <c:pt idx="4">
                  <c:v>47.33184006346756</c:v>
                </c:pt>
                <c:pt idx="5">
                  <c:v>52.596802045449152</c:v>
                </c:pt>
                <c:pt idx="6">
                  <c:v>57.861764027430752</c:v>
                </c:pt>
                <c:pt idx="7">
                  <c:v>57.861764027430752</c:v>
                </c:pt>
                <c:pt idx="8">
                  <c:v>63.88999674470044</c:v>
                </c:pt>
                <c:pt idx="9">
                  <c:v>69.918229461970128</c:v>
                </c:pt>
                <c:pt idx="10">
                  <c:v>69.918229461970128</c:v>
                </c:pt>
                <c:pt idx="11">
                  <c:v>75.771840149700665</c:v>
                </c:pt>
                <c:pt idx="12">
                  <c:v>81.625450837431202</c:v>
                </c:pt>
                <c:pt idx="13">
                  <c:v>81.625450837431202</c:v>
                </c:pt>
                <c:pt idx="14">
                  <c:v>84.237559258309091</c:v>
                </c:pt>
                <c:pt idx="15">
                  <c:v>86.849667679186993</c:v>
                </c:pt>
                <c:pt idx="16">
                  <c:v>86.849667679186993</c:v>
                </c:pt>
                <c:pt idx="17">
                  <c:v>92.847072062846678</c:v>
                </c:pt>
                <c:pt idx="18">
                  <c:v>98.844476446506363</c:v>
                </c:pt>
                <c:pt idx="19">
                  <c:v>98.844476446506363</c:v>
                </c:pt>
                <c:pt idx="20">
                  <c:v>99.422238223253174</c:v>
                </c:pt>
                <c:pt idx="21">
                  <c:v>100</c:v>
                </c:pt>
              </c:numCache>
            </c:numRef>
          </c:cat>
          <c:val>
            <c:numRef>
              <c:f>'Productivity gaps2'!$K$6:$K$27</c:f>
              <c:numCache>
                <c:formatCode>General</c:formatCode>
                <c:ptCount val="22"/>
                <c:pt idx="6">
                  <c:v>0</c:v>
                </c:pt>
                <c:pt idx="7" formatCode="#,##0.000">
                  <c:v>1.2461853937391734</c:v>
                </c:pt>
                <c:pt idx="8" formatCode="#,##0.000">
                  <c:v>1.2461853937391734</c:v>
                </c:pt>
                <c:pt idx="9" formatCode="#,##0.000">
                  <c:v>1.2461853937391734</c:v>
                </c:pt>
                <c:pt idx="10">
                  <c:v>0</c:v>
                </c:pt>
              </c:numCache>
            </c:numRef>
          </c:val>
        </c:ser>
        <c:ser>
          <c:idx val="3"/>
          <c:order val="3"/>
          <c:tx>
            <c:strRef>
              <c:f>'Productivity gaps2'!$L$5</c:f>
              <c:strCache>
                <c:ptCount val="1"/>
                <c:pt idx="0">
                  <c:v>Wholesale, retail, hotels</c:v>
                </c:pt>
              </c:strCache>
            </c:strRef>
          </c:tx>
          <c:spPr>
            <a:solidFill>
              <a:srgbClr val="FF00FF"/>
            </a:solidFill>
            <a:ln w="3175">
              <a:solidFill>
                <a:schemeClr val="bg1">
                  <a:lumMod val="50000"/>
                </a:schemeClr>
              </a:solidFill>
            </a:ln>
          </c:spPr>
          <c:cat>
            <c:numRef>
              <c:f>'Productivity gaps2'!$H$6:$H$27</c:f>
              <c:numCache>
                <c:formatCode>0.00</c:formatCode>
                <c:ptCount val="22"/>
                <c:pt idx="0">
                  <c:v>0</c:v>
                </c:pt>
                <c:pt idx="1">
                  <c:v>0</c:v>
                </c:pt>
                <c:pt idx="2">
                  <c:v>23.66592003173378</c:v>
                </c:pt>
                <c:pt idx="3">
                  <c:v>47.33184006346756</c:v>
                </c:pt>
                <c:pt idx="4">
                  <c:v>47.33184006346756</c:v>
                </c:pt>
                <c:pt idx="5">
                  <c:v>52.596802045449152</c:v>
                </c:pt>
                <c:pt idx="6">
                  <c:v>57.861764027430752</c:v>
                </c:pt>
                <c:pt idx="7">
                  <c:v>57.861764027430752</c:v>
                </c:pt>
                <c:pt idx="8">
                  <c:v>63.88999674470044</c:v>
                </c:pt>
                <c:pt idx="9">
                  <c:v>69.918229461970128</c:v>
                </c:pt>
                <c:pt idx="10">
                  <c:v>69.918229461970128</c:v>
                </c:pt>
                <c:pt idx="11">
                  <c:v>75.771840149700665</c:v>
                </c:pt>
                <c:pt idx="12">
                  <c:v>81.625450837431202</c:v>
                </c:pt>
                <c:pt idx="13">
                  <c:v>81.625450837431202</c:v>
                </c:pt>
                <c:pt idx="14">
                  <c:v>84.237559258309091</c:v>
                </c:pt>
                <c:pt idx="15">
                  <c:v>86.849667679186993</c:v>
                </c:pt>
                <c:pt idx="16">
                  <c:v>86.849667679186993</c:v>
                </c:pt>
                <c:pt idx="17">
                  <c:v>92.847072062846678</c:v>
                </c:pt>
                <c:pt idx="18">
                  <c:v>98.844476446506363</c:v>
                </c:pt>
                <c:pt idx="19">
                  <c:v>98.844476446506363</c:v>
                </c:pt>
                <c:pt idx="20">
                  <c:v>99.422238223253174</c:v>
                </c:pt>
                <c:pt idx="21">
                  <c:v>100</c:v>
                </c:pt>
              </c:numCache>
            </c:numRef>
          </c:cat>
          <c:val>
            <c:numRef>
              <c:f>'Productivity gaps2'!$L$6:$L$27</c:f>
              <c:numCache>
                <c:formatCode>General</c:formatCode>
                <c:ptCount val="22"/>
                <c:pt idx="9">
                  <c:v>0</c:v>
                </c:pt>
                <c:pt idx="10" formatCode="#,##0.0">
                  <c:v>1.4305858456803364</c:v>
                </c:pt>
                <c:pt idx="11" formatCode="#,##0.0">
                  <c:v>1.4305858456803364</c:v>
                </c:pt>
                <c:pt idx="12" formatCode="#,##0.0">
                  <c:v>1.4305858456803364</c:v>
                </c:pt>
                <c:pt idx="13">
                  <c:v>0</c:v>
                </c:pt>
              </c:numCache>
            </c:numRef>
          </c:val>
        </c:ser>
        <c:ser>
          <c:idx val="4"/>
          <c:order val="4"/>
          <c:tx>
            <c:strRef>
              <c:f>'Productivity gaps2'!$M$5</c:f>
              <c:strCache>
                <c:ptCount val="1"/>
                <c:pt idx="0">
                  <c:v>Transport, storage, comms</c:v>
                </c:pt>
              </c:strCache>
            </c:strRef>
          </c:tx>
          <c:spPr>
            <a:solidFill>
              <a:srgbClr val="66FFFF"/>
            </a:solidFill>
            <a:ln w="3175">
              <a:solidFill>
                <a:schemeClr val="bg1">
                  <a:lumMod val="50000"/>
                </a:schemeClr>
              </a:solidFill>
            </a:ln>
          </c:spPr>
          <c:cat>
            <c:numRef>
              <c:f>'Productivity gaps2'!$H$6:$H$27</c:f>
              <c:numCache>
                <c:formatCode>0.00</c:formatCode>
                <c:ptCount val="22"/>
                <c:pt idx="0">
                  <c:v>0</c:v>
                </c:pt>
                <c:pt idx="1">
                  <c:v>0</c:v>
                </c:pt>
                <c:pt idx="2">
                  <c:v>23.66592003173378</c:v>
                </c:pt>
                <c:pt idx="3">
                  <c:v>47.33184006346756</c:v>
                </c:pt>
                <c:pt idx="4">
                  <c:v>47.33184006346756</c:v>
                </c:pt>
                <c:pt idx="5">
                  <c:v>52.596802045449152</c:v>
                </c:pt>
                <c:pt idx="6">
                  <c:v>57.861764027430752</c:v>
                </c:pt>
                <c:pt idx="7">
                  <c:v>57.861764027430752</c:v>
                </c:pt>
                <c:pt idx="8">
                  <c:v>63.88999674470044</c:v>
                </c:pt>
                <c:pt idx="9">
                  <c:v>69.918229461970128</c:v>
                </c:pt>
                <c:pt idx="10">
                  <c:v>69.918229461970128</c:v>
                </c:pt>
                <c:pt idx="11">
                  <c:v>75.771840149700665</c:v>
                </c:pt>
                <c:pt idx="12">
                  <c:v>81.625450837431202</c:v>
                </c:pt>
                <c:pt idx="13">
                  <c:v>81.625450837431202</c:v>
                </c:pt>
                <c:pt idx="14">
                  <c:v>84.237559258309091</c:v>
                </c:pt>
                <c:pt idx="15">
                  <c:v>86.849667679186993</c:v>
                </c:pt>
                <c:pt idx="16">
                  <c:v>86.849667679186993</c:v>
                </c:pt>
                <c:pt idx="17">
                  <c:v>92.847072062846678</c:v>
                </c:pt>
                <c:pt idx="18">
                  <c:v>98.844476446506363</c:v>
                </c:pt>
                <c:pt idx="19">
                  <c:v>98.844476446506363</c:v>
                </c:pt>
                <c:pt idx="20">
                  <c:v>99.422238223253174</c:v>
                </c:pt>
                <c:pt idx="21">
                  <c:v>100</c:v>
                </c:pt>
              </c:numCache>
            </c:numRef>
          </c:cat>
          <c:val>
            <c:numRef>
              <c:f>'Productivity gaps2'!$M$6:$M$27</c:f>
              <c:numCache>
                <c:formatCode>General</c:formatCode>
                <c:ptCount val="22"/>
                <c:pt idx="12">
                  <c:v>0</c:v>
                </c:pt>
                <c:pt idx="13" formatCode="#,##0.0">
                  <c:v>1.8395403208998005</c:v>
                </c:pt>
                <c:pt idx="14" formatCode="#,##0.0">
                  <c:v>1.8395403208998005</c:v>
                </c:pt>
                <c:pt idx="15" formatCode="#,##0.0">
                  <c:v>1.8395403208998005</c:v>
                </c:pt>
                <c:pt idx="16">
                  <c:v>0</c:v>
                </c:pt>
              </c:numCache>
            </c:numRef>
          </c:val>
        </c:ser>
        <c:ser>
          <c:idx val="5"/>
          <c:order val="5"/>
          <c:tx>
            <c:strRef>
              <c:f>'Productivity gaps2'!$N$5</c:f>
              <c:strCache>
                <c:ptCount val="1"/>
                <c:pt idx="0">
                  <c:v>Other</c:v>
                </c:pt>
              </c:strCache>
            </c:strRef>
          </c:tx>
          <c:spPr>
            <a:solidFill>
              <a:srgbClr val="000000"/>
            </a:solidFill>
            <a:ln w="3175">
              <a:solidFill>
                <a:schemeClr val="bg1">
                  <a:lumMod val="50000"/>
                </a:schemeClr>
              </a:solidFill>
            </a:ln>
          </c:spPr>
          <c:cat>
            <c:numRef>
              <c:f>'Productivity gaps2'!$H$6:$H$27</c:f>
              <c:numCache>
                <c:formatCode>0.00</c:formatCode>
                <c:ptCount val="22"/>
                <c:pt idx="0">
                  <c:v>0</c:v>
                </c:pt>
                <c:pt idx="1">
                  <c:v>0</c:v>
                </c:pt>
                <c:pt idx="2">
                  <c:v>23.66592003173378</c:v>
                </c:pt>
                <c:pt idx="3">
                  <c:v>47.33184006346756</c:v>
                </c:pt>
                <c:pt idx="4">
                  <c:v>47.33184006346756</c:v>
                </c:pt>
                <c:pt idx="5">
                  <c:v>52.596802045449152</c:v>
                </c:pt>
                <c:pt idx="6">
                  <c:v>57.861764027430752</c:v>
                </c:pt>
                <c:pt idx="7">
                  <c:v>57.861764027430752</c:v>
                </c:pt>
                <c:pt idx="8">
                  <c:v>63.88999674470044</c:v>
                </c:pt>
                <c:pt idx="9">
                  <c:v>69.918229461970128</c:v>
                </c:pt>
                <c:pt idx="10">
                  <c:v>69.918229461970128</c:v>
                </c:pt>
                <c:pt idx="11">
                  <c:v>75.771840149700665</c:v>
                </c:pt>
                <c:pt idx="12">
                  <c:v>81.625450837431202</c:v>
                </c:pt>
                <c:pt idx="13">
                  <c:v>81.625450837431202</c:v>
                </c:pt>
                <c:pt idx="14">
                  <c:v>84.237559258309091</c:v>
                </c:pt>
                <c:pt idx="15">
                  <c:v>86.849667679186993</c:v>
                </c:pt>
                <c:pt idx="16">
                  <c:v>86.849667679186993</c:v>
                </c:pt>
                <c:pt idx="17">
                  <c:v>92.847072062846678</c:v>
                </c:pt>
                <c:pt idx="18">
                  <c:v>98.844476446506363</c:v>
                </c:pt>
                <c:pt idx="19">
                  <c:v>98.844476446506363</c:v>
                </c:pt>
                <c:pt idx="20">
                  <c:v>99.422238223253174</c:v>
                </c:pt>
                <c:pt idx="21">
                  <c:v>100</c:v>
                </c:pt>
              </c:numCache>
            </c:numRef>
          </c:cat>
          <c:val>
            <c:numRef>
              <c:f>'Productivity gaps2'!$N$6:$N$27</c:f>
              <c:numCache>
                <c:formatCode>General</c:formatCode>
                <c:ptCount val="22"/>
                <c:pt idx="15">
                  <c:v>0</c:v>
                </c:pt>
                <c:pt idx="16" formatCode="#,##0.0">
                  <c:v>2.7443061641564022</c:v>
                </c:pt>
                <c:pt idx="17" formatCode="#,##0.0">
                  <c:v>2.7443061641564022</c:v>
                </c:pt>
                <c:pt idx="18" formatCode="#,##0.0">
                  <c:v>2.7443061641564022</c:v>
                </c:pt>
                <c:pt idx="19">
                  <c:v>0</c:v>
                </c:pt>
              </c:numCache>
            </c:numRef>
          </c:val>
        </c:ser>
        <c:ser>
          <c:idx val="6"/>
          <c:order val="6"/>
          <c:tx>
            <c:strRef>
              <c:f>'Productivity gaps2'!$O$5</c:f>
              <c:strCache>
                <c:ptCount val="1"/>
                <c:pt idx="0">
                  <c:v>Mining &amp; utilities</c:v>
                </c:pt>
              </c:strCache>
            </c:strRef>
          </c:tx>
          <c:spPr>
            <a:solidFill>
              <a:srgbClr val="FFFF00"/>
            </a:solidFill>
            <a:ln w="3175">
              <a:solidFill>
                <a:schemeClr val="bg1">
                  <a:lumMod val="50000"/>
                </a:schemeClr>
              </a:solidFill>
            </a:ln>
          </c:spPr>
          <c:cat>
            <c:numRef>
              <c:f>'Productivity gaps2'!$H$6:$H$27</c:f>
              <c:numCache>
                <c:formatCode>0.00</c:formatCode>
                <c:ptCount val="22"/>
                <c:pt idx="0">
                  <c:v>0</c:v>
                </c:pt>
                <c:pt idx="1">
                  <c:v>0</c:v>
                </c:pt>
                <c:pt idx="2">
                  <c:v>23.66592003173378</c:v>
                </c:pt>
                <c:pt idx="3">
                  <c:v>47.33184006346756</c:v>
                </c:pt>
                <c:pt idx="4">
                  <c:v>47.33184006346756</c:v>
                </c:pt>
                <c:pt idx="5">
                  <c:v>52.596802045449152</c:v>
                </c:pt>
                <c:pt idx="6">
                  <c:v>57.861764027430752</c:v>
                </c:pt>
                <c:pt idx="7">
                  <c:v>57.861764027430752</c:v>
                </c:pt>
                <c:pt idx="8">
                  <c:v>63.88999674470044</c:v>
                </c:pt>
                <c:pt idx="9">
                  <c:v>69.918229461970128</c:v>
                </c:pt>
                <c:pt idx="10">
                  <c:v>69.918229461970128</c:v>
                </c:pt>
                <c:pt idx="11">
                  <c:v>75.771840149700665</c:v>
                </c:pt>
                <c:pt idx="12">
                  <c:v>81.625450837431202</c:v>
                </c:pt>
                <c:pt idx="13">
                  <c:v>81.625450837431202</c:v>
                </c:pt>
                <c:pt idx="14">
                  <c:v>84.237559258309091</c:v>
                </c:pt>
                <c:pt idx="15">
                  <c:v>86.849667679186993</c:v>
                </c:pt>
                <c:pt idx="16">
                  <c:v>86.849667679186993</c:v>
                </c:pt>
                <c:pt idx="17">
                  <c:v>92.847072062846678</c:v>
                </c:pt>
                <c:pt idx="18">
                  <c:v>98.844476446506363</c:v>
                </c:pt>
                <c:pt idx="19">
                  <c:v>98.844476446506363</c:v>
                </c:pt>
                <c:pt idx="20">
                  <c:v>99.422238223253174</c:v>
                </c:pt>
                <c:pt idx="21">
                  <c:v>100</c:v>
                </c:pt>
              </c:numCache>
            </c:numRef>
          </c:cat>
          <c:val>
            <c:numRef>
              <c:f>'Productivity gaps2'!$O$6:$O$27</c:f>
              <c:numCache>
                <c:formatCode>General</c:formatCode>
                <c:ptCount val="22"/>
                <c:pt idx="18">
                  <c:v>0</c:v>
                </c:pt>
                <c:pt idx="19" formatCode="#,##0.0">
                  <c:v>3.3498044436781047</c:v>
                </c:pt>
                <c:pt idx="20" formatCode="#,##0.0">
                  <c:v>3.3498044436781047</c:v>
                </c:pt>
                <c:pt idx="21" formatCode="#,##0.0">
                  <c:v>3.3498044436781047</c:v>
                </c:pt>
              </c:numCache>
            </c:numRef>
          </c:val>
        </c:ser>
        <c:dLbls>
          <c:showLegendKey val="0"/>
          <c:showVal val="0"/>
          <c:showCatName val="0"/>
          <c:showSerName val="0"/>
          <c:showPercent val="0"/>
          <c:showBubbleSize val="0"/>
        </c:dLbls>
        <c:axId val="430244608"/>
        <c:axId val="430246528"/>
      </c:areaChart>
      <c:dateAx>
        <c:axId val="430244608"/>
        <c:scaling>
          <c:orientation val="minMax"/>
          <c:max val="100"/>
        </c:scaling>
        <c:delete val="0"/>
        <c:axPos val="b"/>
        <c:title>
          <c:tx>
            <c:rich>
              <a:bodyPr/>
              <a:lstStyle/>
              <a:p>
                <a:pPr>
                  <a:defRPr b="0"/>
                </a:pPr>
                <a:r>
                  <a:rPr lang="en-GB" b="0"/>
                  <a:t>Cumulative employment share (%)</a:t>
                </a:r>
              </a:p>
            </c:rich>
          </c:tx>
          <c:layout/>
          <c:overlay val="0"/>
        </c:title>
        <c:numFmt formatCode="0" sourceLinked="0"/>
        <c:majorTickMark val="out"/>
        <c:minorTickMark val="none"/>
        <c:tickLblPos val="nextTo"/>
        <c:crossAx val="430246528"/>
        <c:crosses val="autoZero"/>
        <c:auto val="0"/>
        <c:lblOffset val="100"/>
        <c:baseTimeUnit val="days"/>
        <c:majorUnit val="10"/>
        <c:majorTimeUnit val="days"/>
      </c:dateAx>
      <c:valAx>
        <c:axId val="430246528"/>
        <c:scaling>
          <c:orientation val="minMax"/>
        </c:scaling>
        <c:delete val="0"/>
        <c:axPos val="l"/>
        <c:majorGridlines/>
        <c:title>
          <c:tx>
            <c:rich>
              <a:bodyPr rot="-5400000" vert="horz"/>
              <a:lstStyle/>
              <a:p>
                <a:pPr>
                  <a:defRPr b="0"/>
                </a:pPr>
                <a:r>
                  <a:rPr lang="en-US" b="0"/>
                  <a:t>Relative productivity</a:t>
                </a:r>
              </a:p>
            </c:rich>
          </c:tx>
          <c:layout/>
          <c:overlay val="0"/>
        </c:title>
        <c:numFmt formatCode="General" sourceLinked="1"/>
        <c:majorTickMark val="out"/>
        <c:minorTickMark val="none"/>
        <c:tickLblPos val="nextTo"/>
        <c:crossAx val="430244608"/>
        <c:crosses val="autoZero"/>
        <c:crossBetween val="midCat"/>
      </c:valAx>
    </c:plotArea>
    <c:legend>
      <c:legendPos val="r"/>
      <c:layout/>
      <c:overlay val="0"/>
    </c:legend>
    <c:plotVisOnly val="1"/>
    <c:dispBlanksAs val="zero"/>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Male</a:t>
            </a:r>
          </a:p>
        </c:rich>
      </c:tx>
      <c:layout>
        <c:manualLayout>
          <c:xMode val="edge"/>
          <c:yMode val="edge"/>
          <c:x val="0.33084711286089241"/>
          <c:y val="2.7777777777777776E-2"/>
        </c:manualLayout>
      </c:layout>
      <c:overlay val="0"/>
    </c:title>
    <c:autoTitleDeleted val="0"/>
    <c:plotArea>
      <c:layout/>
      <c:barChart>
        <c:barDir val="col"/>
        <c:grouping val="percentStacked"/>
        <c:varyColors val="0"/>
        <c:ser>
          <c:idx val="0"/>
          <c:order val="0"/>
          <c:tx>
            <c:strRef>
              <c:f>'Sectoral employ by sex'!$A$6</c:f>
              <c:strCache>
                <c:ptCount val="1"/>
                <c:pt idx="0">
                  <c:v>Agriculture</c:v>
                </c:pt>
              </c:strCache>
            </c:strRef>
          </c:tx>
          <c:spPr>
            <a:solidFill>
              <a:schemeClr val="accent1"/>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sex'!$B$6:$F$6</c:f>
              <c:numCache>
                <c:formatCode>General</c:formatCode>
                <c:ptCount val="5"/>
                <c:pt idx="0">
                  <c:v>58.2</c:v>
                </c:pt>
                <c:pt idx="1">
                  <c:v>54.2</c:v>
                </c:pt>
                <c:pt idx="2">
                  <c:v>49.6</c:v>
                </c:pt>
                <c:pt idx="3">
                  <c:v>46.2</c:v>
                </c:pt>
                <c:pt idx="4">
                  <c:v>43.2</c:v>
                </c:pt>
              </c:numCache>
            </c:numRef>
          </c:val>
        </c:ser>
        <c:ser>
          <c:idx val="1"/>
          <c:order val="1"/>
          <c:tx>
            <c:strRef>
              <c:f>'Sectoral employ by sex'!$A$7</c:f>
              <c:strCache>
                <c:ptCount val="1"/>
                <c:pt idx="0">
                  <c:v>Mining and utilities</c:v>
                </c:pt>
              </c:strCache>
            </c:strRef>
          </c:tx>
          <c:spPr>
            <a:solidFill>
              <a:schemeClr val="tx1"/>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sex'!$B$7:$F$7</c:f>
              <c:numCache>
                <c:formatCode>General</c:formatCode>
                <c:ptCount val="5"/>
                <c:pt idx="0">
                  <c:v>1.5</c:v>
                </c:pt>
                <c:pt idx="1">
                  <c:v>1.1000000000000001</c:v>
                </c:pt>
                <c:pt idx="2">
                  <c:v>1.2000000000000002</c:v>
                </c:pt>
                <c:pt idx="3">
                  <c:v>1.3</c:v>
                </c:pt>
                <c:pt idx="4">
                  <c:v>1.4000000000000001</c:v>
                </c:pt>
              </c:numCache>
            </c:numRef>
          </c:val>
        </c:ser>
        <c:ser>
          <c:idx val="2"/>
          <c:order val="2"/>
          <c:tx>
            <c:strRef>
              <c:f>'Sectoral employ by sex'!$A$8</c:f>
              <c:strCache>
                <c:ptCount val="1"/>
                <c:pt idx="0">
                  <c:v>Manufacturing</c:v>
                </c:pt>
              </c:strCache>
            </c:strRef>
          </c:tx>
          <c:spPr>
            <a:solidFill>
              <a:schemeClr val="accent4"/>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sex'!$B$8:$F$8</c:f>
              <c:numCache>
                <c:formatCode>General</c:formatCode>
                <c:ptCount val="5"/>
                <c:pt idx="0">
                  <c:v>11.3</c:v>
                </c:pt>
                <c:pt idx="1">
                  <c:v>10.9</c:v>
                </c:pt>
                <c:pt idx="2">
                  <c:v>12.200000000000001</c:v>
                </c:pt>
                <c:pt idx="3">
                  <c:v>11.3</c:v>
                </c:pt>
                <c:pt idx="4">
                  <c:v>11.700000000000001</c:v>
                </c:pt>
              </c:numCache>
            </c:numRef>
          </c:val>
        </c:ser>
        <c:ser>
          <c:idx val="3"/>
          <c:order val="3"/>
          <c:tx>
            <c:strRef>
              <c:f>'Sectoral employ by sex'!$A$9</c:f>
              <c:strCache>
                <c:ptCount val="1"/>
                <c:pt idx="0">
                  <c:v>Construction</c:v>
                </c:pt>
              </c:strCache>
            </c:strRef>
          </c:tx>
          <c:spPr>
            <a:solidFill>
              <a:schemeClr val="accent5">
                <a:lumMod val="50000"/>
              </a:schemeClr>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sex'!$B$9:$F$9</c:f>
              <c:numCache>
                <c:formatCode>General</c:formatCode>
                <c:ptCount val="5"/>
                <c:pt idx="0">
                  <c:v>4.2</c:v>
                </c:pt>
                <c:pt idx="1">
                  <c:v>5.7</c:v>
                </c:pt>
                <c:pt idx="2">
                  <c:v>7.5</c:v>
                </c:pt>
                <c:pt idx="3">
                  <c:v>11.5</c:v>
                </c:pt>
                <c:pt idx="4">
                  <c:v>12.100000000000001</c:v>
                </c:pt>
              </c:numCache>
            </c:numRef>
          </c:val>
        </c:ser>
        <c:ser>
          <c:idx val="4"/>
          <c:order val="4"/>
          <c:tx>
            <c:strRef>
              <c:f>'Sectoral employ by sex'!$A$10</c:f>
              <c:strCache>
                <c:ptCount val="1"/>
                <c:pt idx="0">
                  <c:v>Wholesale, retail, hotels</c:v>
                </c:pt>
              </c:strCache>
            </c:strRef>
          </c:tx>
          <c:spPr>
            <a:solidFill>
              <a:schemeClr val="accent2"/>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sex'!$B$10:$F$10</c:f>
              <c:numCache>
                <c:formatCode>General</c:formatCode>
                <c:ptCount val="5"/>
                <c:pt idx="0">
                  <c:v>10.600000000000001</c:v>
                </c:pt>
                <c:pt idx="1">
                  <c:v>13.100000000000001</c:v>
                </c:pt>
                <c:pt idx="2">
                  <c:v>13.8</c:v>
                </c:pt>
                <c:pt idx="3">
                  <c:v>13.6</c:v>
                </c:pt>
                <c:pt idx="4">
                  <c:v>13.700000000000001</c:v>
                </c:pt>
              </c:numCache>
            </c:numRef>
          </c:val>
        </c:ser>
        <c:ser>
          <c:idx val="5"/>
          <c:order val="5"/>
          <c:tx>
            <c:strRef>
              <c:f>'Sectoral employ by sex'!$A$11</c:f>
              <c:strCache>
                <c:ptCount val="1"/>
                <c:pt idx="0">
                  <c:v>Transport, storage, comms</c:v>
                </c:pt>
              </c:strCache>
            </c:strRef>
          </c:tx>
          <c:spPr>
            <a:solidFill>
              <a:schemeClr val="bg1">
                <a:lumMod val="50000"/>
              </a:schemeClr>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sex'!$B$11:$F$11</c:f>
              <c:numCache>
                <c:formatCode>General</c:formatCode>
                <c:ptCount val="5"/>
                <c:pt idx="0">
                  <c:v>4.2</c:v>
                </c:pt>
                <c:pt idx="1">
                  <c:v>5</c:v>
                </c:pt>
                <c:pt idx="2">
                  <c:v>5.8000000000000007</c:v>
                </c:pt>
                <c:pt idx="3">
                  <c:v>6</c:v>
                </c:pt>
                <c:pt idx="4">
                  <c:v>6.6000000000000005</c:v>
                </c:pt>
              </c:numCache>
            </c:numRef>
          </c:val>
        </c:ser>
        <c:ser>
          <c:idx val="6"/>
          <c:order val="6"/>
          <c:tx>
            <c:strRef>
              <c:f>'Sectoral employ by sex'!$A$12</c:f>
              <c:strCache>
                <c:ptCount val="1"/>
                <c:pt idx="0">
                  <c:v>Other</c:v>
                </c:pt>
              </c:strCache>
            </c:strRef>
          </c:tx>
          <c:spPr>
            <a:solidFill>
              <a:schemeClr val="accent5"/>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sex'!$B$12:$F$12</c:f>
              <c:numCache>
                <c:formatCode>General</c:formatCode>
                <c:ptCount val="5"/>
                <c:pt idx="0">
                  <c:v>10.100000000000001</c:v>
                </c:pt>
                <c:pt idx="1">
                  <c:v>10.1</c:v>
                </c:pt>
                <c:pt idx="2">
                  <c:v>10</c:v>
                </c:pt>
                <c:pt idx="3">
                  <c:v>10.3</c:v>
                </c:pt>
                <c:pt idx="4">
                  <c:v>11.4</c:v>
                </c:pt>
              </c:numCache>
            </c:numRef>
          </c:val>
        </c:ser>
        <c:dLbls>
          <c:showLegendKey val="0"/>
          <c:showVal val="0"/>
          <c:showCatName val="0"/>
          <c:showSerName val="0"/>
          <c:showPercent val="0"/>
          <c:showBubbleSize val="0"/>
        </c:dLbls>
        <c:gapWidth val="150"/>
        <c:overlap val="100"/>
        <c:axId val="389769088"/>
        <c:axId val="389770624"/>
      </c:barChart>
      <c:catAx>
        <c:axId val="389769088"/>
        <c:scaling>
          <c:orientation val="minMax"/>
        </c:scaling>
        <c:delete val="0"/>
        <c:axPos val="b"/>
        <c:numFmt formatCode="General" sourceLinked="1"/>
        <c:majorTickMark val="out"/>
        <c:minorTickMark val="none"/>
        <c:tickLblPos val="nextTo"/>
        <c:crossAx val="389770624"/>
        <c:crosses val="autoZero"/>
        <c:auto val="1"/>
        <c:lblAlgn val="ctr"/>
        <c:lblOffset val="100"/>
        <c:noMultiLvlLbl val="0"/>
      </c:catAx>
      <c:valAx>
        <c:axId val="389770624"/>
        <c:scaling>
          <c:orientation val="minMax"/>
        </c:scaling>
        <c:delete val="0"/>
        <c:axPos val="l"/>
        <c:majorGridlines/>
        <c:numFmt formatCode="0%" sourceLinked="1"/>
        <c:majorTickMark val="out"/>
        <c:minorTickMark val="none"/>
        <c:tickLblPos val="nextTo"/>
        <c:crossAx val="389769088"/>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Female</a:t>
            </a:r>
          </a:p>
        </c:rich>
      </c:tx>
      <c:layout>
        <c:manualLayout>
          <c:xMode val="edge"/>
          <c:yMode val="edge"/>
          <c:x val="0.27175012014343275"/>
          <c:y val="2.7777777777777776E-2"/>
        </c:manualLayout>
      </c:layout>
      <c:overlay val="0"/>
    </c:title>
    <c:autoTitleDeleted val="0"/>
    <c:plotArea>
      <c:layout/>
      <c:barChart>
        <c:barDir val="col"/>
        <c:grouping val="percentStacked"/>
        <c:varyColors val="0"/>
        <c:ser>
          <c:idx val="0"/>
          <c:order val="0"/>
          <c:tx>
            <c:strRef>
              <c:f>'Sectoral employ by sex'!$A$6</c:f>
              <c:strCache>
                <c:ptCount val="1"/>
                <c:pt idx="0">
                  <c:v>Agriculture</c:v>
                </c:pt>
              </c:strCache>
            </c:strRef>
          </c:tx>
          <c:spPr>
            <a:solidFill>
              <a:schemeClr val="accent1"/>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sex'!$G$6:$K$6</c:f>
              <c:numCache>
                <c:formatCode>General</c:formatCode>
                <c:ptCount val="5"/>
                <c:pt idx="0">
                  <c:v>74.900000000000006</c:v>
                </c:pt>
                <c:pt idx="1">
                  <c:v>74.8</c:v>
                </c:pt>
                <c:pt idx="2">
                  <c:v>70.900000000000006</c:v>
                </c:pt>
                <c:pt idx="3">
                  <c:v>65.3</c:v>
                </c:pt>
                <c:pt idx="4">
                  <c:v>60.300000000000004</c:v>
                </c:pt>
              </c:numCache>
            </c:numRef>
          </c:val>
        </c:ser>
        <c:ser>
          <c:idx val="1"/>
          <c:order val="1"/>
          <c:tx>
            <c:strRef>
              <c:f>'Sectoral employ by sex'!$A$7</c:f>
              <c:strCache>
                <c:ptCount val="1"/>
                <c:pt idx="0">
                  <c:v>Mining and utilities</c:v>
                </c:pt>
              </c:strCache>
            </c:strRef>
          </c:tx>
          <c:spPr>
            <a:solidFill>
              <a:schemeClr val="tx1"/>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sex'!$G$7:$K$7</c:f>
              <c:numCache>
                <c:formatCode>General</c:formatCode>
                <c:ptCount val="5"/>
                <c:pt idx="0">
                  <c:v>0.8</c:v>
                </c:pt>
                <c:pt idx="1">
                  <c:v>0.30000000000000004</c:v>
                </c:pt>
                <c:pt idx="2">
                  <c:v>0.5</c:v>
                </c:pt>
                <c:pt idx="3">
                  <c:v>0.6</c:v>
                </c:pt>
                <c:pt idx="4">
                  <c:v>0.60000000000000009</c:v>
                </c:pt>
              </c:numCache>
            </c:numRef>
          </c:val>
        </c:ser>
        <c:ser>
          <c:idx val="2"/>
          <c:order val="2"/>
          <c:tx>
            <c:strRef>
              <c:f>'Sectoral employ by sex'!$A$8</c:f>
              <c:strCache>
                <c:ptCount val="1"/>
                <c:pt idx="0">
                  <c:v>Manufacturing</c:v>
                </c:pt>
              </c:strCache>
            </c:strRef>
          </c:tx>
          <c:spPr>
            <a:solidFill>
              <a:schemeClr val="accent4"/>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sex'!$G$8:$K$8</c:f>
              <c:numCache>
                <c:formatCode>General</c:formatCode>
                <c:ptCount val="5"/>
                <c:pt idx="0">
                  <c:v>9.9</c:v>
                </c:pt>
                <c:pt idx="1">
                  <c:v>9.3000000000000007</c:v>
                </c:pt>
                <c:pt idx="2">
                  <c:v>11.9</c:v>
                </c:pt>
                <c:pt idx="3">
                  <c:v>11.700000000000001</c:v>
                </c:pt>
                <c:pt idx="4">
                  <c:v>13.3</c:v>
                </c:pt>
              </c:numCache>
            </c:numRef>
          </c:val>
        </c:ser>
        <c:ser>
          <c:idx val="3"/>
          <c:order val="3"/>
          <c:tx>
            <c:strRef>
              <c:f>'Sectoral employ by sex'!$A$9</c:f>
              <c:strCache>
                <c:ptCount val="1"/>
                <c:pt idx="0">
                  <c:v>Construction</c:v>
                </c:pt>
              </c:strCache>
            </c:strRef>
          </c:tx>
          <c:spPr>
            <a:solidFill>
              <a:schemeClr val="accent5">
                <a:lumMod val="50000"/>
              </a:schemeClr>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sex'!$G$9:$K$9</c:f>
              <c:numCache>
                <c:formatCode>General</c:formatCode>
                <c:ptCount val="5"/>
                <c:pt idx="0">
                  <c:v>1.6</c:v>
                </c:pt>
                <c:pt idx="1">
                  <c:v>1.8</c:v>
                </c:pt>
                <c:pt idx="2">
                  <c:v>2.1</c:v>
                </c:pt>
                <c:pt idx="3">
                  <c:v>5.5</c:v>
                </c:pt>
                <c:pt idx="4">
                  <c:v>5.7</c:v>
                </c:pt>
              </c:numCache>
            </c:numRef>
          </c:val>
        </c:ser>
        <c:ser>
          <c:idx val="4"/>
          <c:order val="4"/>
          <c:tx>
            <c:strRef>
              <c:f>'Sectoral employ by sex'!$A$10</c:f>
              <c:strCache>
                <c:ptCount val="1"/>
                <c:pt idx="0">
                  <c:v>Wholesale, retail, hotels</c:v>
                </c:pt>
              </c:strCache>
            </c:strRef>
          </c:tx>
          <c:spPr>
            <a:solidFill>
              <a:schemeClr val="accent2"/>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sex'!$G$10:$K$10</c:f>
              <c:numCache>
                <c:formatCode>General</c:formatCode>
                <c:ptCount val="5"/>
                <c:pt idx="0">
                  <c:v>3.8000000000000003</c:v>
                </c:pt>
                <c:pt idx="1">
                  <c:v>4.8000000000000007</c:v>
                </c:pt>
                <c:pt idx="2">
                  <c:v>4.6000000000000005</c:v>
                </c:pt>
                <c:pt idx="3">
                  <c:v>4.9000000000000004</c:v>
                </c:pt>
                <c:pt idx="4">
                  <c:v>5.5</c:v>
                </c:pt>
              </c:numCache>
            </c:numRef>
          </c:val>
        </c:ser>
        <c:ser>
          <c:idx val="5"/>
          <c:order val="5"/>
          <c:tx>
            <c:strRef>
              <c:f>'Sectoral employ by sex'!$A$11</c:f>
              <c:strCache>
                <c:ptCount val="1"/>
                <c:pt idx="0">
                  <c:v>Transport, storage, comms</c:v>
                </c:pt>
              </c:strCache>
            </c:strRef>
          </c:tx>
          <c:spPr>
            <a:solidFill>
              <a:schemeClr val="bg1">
                <a:lumMod val="50000"/>
              </a:schemeClr>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sex'!$G$11:$K$11</c:f>
              <c:numCache>
                <c:formatCode>General</c:formatCode>
                <c:ptCount val="5"/>
                <c:pt idx="0">
                  <c:v>0.30000000000000004</c:v>
                </c:pt>
                <c:pt idx="1">
                  <c:v>0.4</c:v>
                </c:pt>
                <c:pt idx="2">
                  <c:v>0.4</c:v>
                </c:pt>
                <c:pt idx="3">
                  <c:v>0.4</c:v>
                </c:pt>
                <c:pt idx="4">
                  <c:v>0.8</c:v>
                </c:pt>
              </c:numCache>
            </c:numRef>
          </c:val>
        </c:ser>
        <c:ser>
          <c:idx val="6"/>
          <c:order val="6"/>
          <c:tx>
            <c:strRef>
              <c:f>'Sectoral employ by sex'!$A$12</c:f>
              <c:strCache>
                <c:ptCount val="1"/>
                <c:pt idx="0">
                  <c:v>Other</c:v>
                </c:pt>
              </c:strCache>
            </c:strRef>
          </c:tx>
          <c:spPr>
            <a:solidFill>
              <a:schemeClr val="accent5"/>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sex'!$G$12:$K$12</c:f>
              <c:numCache>
                <c:formatCode>General</c:formatCode>
                <c:ptCount val="5"/>
                <c:pt idx="0">
                  <c:v>8.6999999999999993</c:v>
                </c:pt>
                <c:pt idx="1">
                  <c:v>8.5</c:v>
                </c:pt>
                <c:pt idx="2">
                  <c:v>9.6999999999999993</c:v>
                </c:pt>
                <c:pt idx="3">
                  <c:v>11.5</c:v>
                </c:pt>
                <c:pt idx="4">
                  <c:v>13.7</c:v>
                </c:pt>
              </c:numCache>
            </c:numRef>
          </c:val>
        </c:ser>
        <c:dLbls>
          <c:showLegendKey val="0"/>
          <c:showVal val="0"/>
          <c:showCatName val="0"/>
          <c:showSerName val="0"/>
          <c:showPercent val="0"/>
          <c:showBubbleSize val="0"/>
        </c:dLbls>
        <c:gapWidth val="150"/>
        <c:overlap val="100"/>
        <c:axId val="390365568"/>
        <c:axId val="390367104"/>
      </c:barChart>
      <c:catAx>
        <c:axId val="390365568"/>
        <c:scaling>
          <c:orientation val="minMax"/>
        </c:scaling>
        <c:delete val="0"/>
        <c:axPos val="b"/>
        <c:numFmt formatCode="General" sourceLinked="1"/>
        <c:majorTickMark val="out"/>
        <c:minorTickMark val="none"/>
        <c:tickLblPos val="nextTo"/>
        <c:crossAx val="390367104"/>
        <c:crosses val="autoZero"/>
        <c:auto val="1"/>
        <c:lblAlgn val="ctr"/>
        <c:lblOffset val="100"/>
        <c:noMultiLvlLbl val="0"/>
      </c:catAx>
      <c:valAx>
        <c:axId val="390367104"/>
        <c:scaling>
          <c:orientation val="minMax"/>
        </c:scaling>
        <c:delete val="1"/>
        <c:axPos val="l"/>
        <c:majorGridlines/>
        <c:numFmt formatCode="0%" sourceLinked="1"/>
        <c:majorTickMark val="out"/>
        <c:minorTickMark val="none"/>
        <c:tickLblPos val="nextTo"/>
        <c:crossAx val="390365568"/>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0"/>
            </a:pPr>
            <a:r>
              <a:rPr lang="en-US" sz="800" b="0"/>
              <a:t>Male</a:t>
            </a:r>
          </a:p>
        </c:rich>
      </c:tx>
      <c:layout>
        <c:manualLayout>
          <c:xMode val="edge"/>
          <c:yMode val="edge"/>
          <c:x val="0.53454986208218025"/>
          <c:y val="2.7777777777777776E-2"/>
        </c:manualLayout>
      </c:layout>
      <c:overlay val="0"/>
    </c:title>
    <c:autoTitleDeleted val="0"/>
    <c:plotArea>
      <c:layout/>
      <c:barChart>
        <c:barDir val="col"/>
        <c:grouping val="percentStacked"/>
        <c:varyColors val="0"/>
        <c:ser>
          <c:idx val="0"/>
          <c:order val="0"/>
          <c:tx>
            <c:strRef>
              <c:f>'Emp by sex (ILO)'!$C$6</c:f>
              <c:strCache>
                <c:ptCount val="1"/>
                <c:pt idx="0">
                  <c:v>Agriculture</c:v>
                </c:pt>
              </c:strCache>
            </c:strRef>
          </c:tx>
          <c:spPr>
            <a:solidFill>
              <a:srgbClr val="006C67"/>
            </a:solidFill>
          </c:spPr>
          <c:invertIfNegative val="0"/>
          <c:cat>
            <c:numRef>
              <c:f>'Emp by sex (ILO)'!$A$7:$A$11</c:f>
              <c:numCache>
                <c:formatCode>0</c:formatCode>
                <c:ptCount val="5"/>
                <c:pt idx="0">
                  <c:v>1991</c:v>
                </c:pt>
                <c:pt idx="1">
                  <c:v>2000</c:v>
                </c:pt>
                <c:pt idx="2">
                  <c:v>2005</c:v>
                </c:pt>
                <c:pt idx="3">
                  <c:v>2010</c:v>
                </c:pt>
                <c:pt idx="4">
                  <c:v>2012</c:v>
                </c:pt>
              </c:numCache>
            </c:numRef>
          </c:cat>
          <c:val>
            <c:numRef>
              <c:f>'Emp by sex (ILO)'!$C$7:$C$11</c:f>
              <c:numCache>
                <c:formatCode>0.0</c:formatCode>
                <c:ptCount val="5"/>
                <c:pt idx="0">
                  <c:v>57.861228942871094</c:v>
                </c:pt>
                <c:pt idx="1">
                  <c:v>53.928932189941406</c:v>
                </c:pt>
                <c:pt idx="2">
                  <c:v>49.247261047363281</c:v>
                </c:pt>
                <c:pt idx="3">
                  <c:v>46.129558563232422</c:v>
                </c:pt>
                <c:pt idx="4">
                  <c:v>42.965404510498047</c:v>
                </c:pt>
              </c:numCache>
            </c:numRef>
          </c:val>
        </c:ser>
        <c:ser>
          <c:idx val="1"/>
          <c:order val="1"/>
          <c:tx>
            <c:strRef>
              <c:f>'Emp by sex (ILO)'!$D$6</c:f>
              <c:strCache>
                <c:ptCount val="1"/>
                <c:pt idx="0">
                  <c:v>Industry</c:v>
                </c:pt>
              </c:strCache>
            </c:strRef>
          </c:tx>
          <c:spPr>
            <a:solidFill>
              <a:srgbClr val="E0E0E0"/>
            </a:solidFill>
          </c:spPr>
          <c:invertIfNegative val="0"/>
          <c:cat>
            <c:numRef>
              <c:f>'Emp by sex (ILO)'!$A$7:$A$11</c:f>
              <c:numCache>
                <c:formatCode>0</c:formatCode>
                <c:ptCount val="5"/>
                <c:pt idx="0">
                  <c:v>1991</c:v>
                </c:pt>
                <c:pt idx="1">
                  <c:v>2000</c:v>
                </c:pt>
                <c:pt idx="2">
                  <c:v>2005</c:v>
                </c:pt>
                <c:pt idx="3">
                  <c:v>2010</c:v>
                </c:pt>
                <c:pt idx="4">
                  <c:v>2012</c:v>
                </c:pt>
              </c:numCache>
            </c:numRef>
          </c:cat>
          <c:val>
            <c:numRef>
              <c:f>'Emp by sex (ILO)'!$D$7:$D$11</c:f>
              <c:numCache>
                <c:formatCode>0.0</c:formatCode>
                <c:ptCount val="5"/>
                <c:pt idx="0">
                  <c:v>16.871803283691406</c:v>
                </c:pt>
                <c:pt idx="1">
                  <c:v>17.878854751586914</c:v>
                </c:pt>
                <c:pt idx="2">
                  <c:v>20.983999252319336</c:v>
                </c:pt>
                <c:pt idx="3">
                  <c:v>23.976667404174805</c:v>
                </c:pt>
                <c:pt idx="4">
                  <c:v>26.017578125</c:v>
                </c:pt>
              </c:numCache>
            </c:numRef>
          </c:val>
        </c:ser>
        <c:ser>
          <c:idx val="2"/>
          <c:order val="2"/>
          <c:tx>
            <c:strRef>
              <c:f>'Emp by sex (ILO)'!$E$6</c:f>
              <c:strCache>
                <c:ptCount val="1"/>
                <c:pt idx="0">
                  <c:v>Services</c:v>
                </c:pt>
              </c:strCache>
            </c:strRef>
          </c:tx>
          <c:spPr>
            <a:solidFill>
              <a:srgbClr val="F7941E"/>
            </a:solidFill>
          </c:spPr>
          <c:invertIfNegative val="0"/>
          <c:cat>
            <c:numRef>
              <c:f>'Emp by sex (ILO)'!$A$7:$A$11</c:f>
              <c:numCache>
                <c:formatCode>0</c:formatCode>
                <c:ptCount val="5"/>
                <c:pt idx="0">
                  <c:v>1991</c:v>
                </c:pt>
                <c:pt idx="1">
                  <c:v>2000</c:v>
                </c:pt>
                <c:pt idx="2">
                  <c:v>2005</c:v>
                </c:pt>
                <c:pt idx="3">
                  <c:v>2010</c:v>
                </c:pt>
                <c:pt idx="4">
                  <c:v>2012</c:v>
                </c:pt>
              </c:numCache>
            </c:numRef>
          </c:cat>
          <c:val>
            <c:numRef>
              <c:f>'Emp by sex (ILO)'!$E$7:$E$11</c:f>
              <c:numCache>
                <c:formatCode>0.0</c:formatCode>
                <c:ptCount val="5"/>
                <c:pt idx="0">
                  <c:v>25.266965866088867</c:v>
                </c:pt>
                <c:pt idx="1">
                  <c:v>28.192209243774414</c:v>
                </c:pt>
                <c:pt idx="2">
                  <c:v>29.768735885620117</c:v>
                </c:pt>
                <c:pt idx="3">
                  <c:v>29.893768310546875</c:v>
                </c:pt>
                <c:pt idx="4">
                  <c:v>31.017013549804688</c:v>
                </c:pt>
              </c:numCache>
            </c:numRef>
          </c:val>
        </c:ser>
        <c:dLbls>
          <c:showLegendKey val="0"/>
          <c:showVal val="0"/>
          <c:showCatName val="0"/>
          <c:showSerName val="0"/>
          <c:showPercent val="0"/>
          <c:showBubbleSize val="0"/>
        </c:dLbls>
        <c:gapWidth val="150"/>
        <c:overlap val="100"/>
        <c:axId val="297179776"/>
        <c:axId val="305630592"/>
      </c:barChart>
      <c:catAx>
        <c:axId val="297179776"/>
        <c:scaling>
          <c:orientation val="minMax"/>
        </c:scaling>
        <c:delete val="0"/>
        <c:axPos val="b"/>
        <c:numFmt formatCode="0" sourceLinked="1"/>
        <c:majorTickMark val="out"/>
        <c:minorTickMark val="none"/>
        <c:tickLblPos val="nextTo"/>
        <c:crossAx val="305630592"/>
        <c:crosses val="autoZero"/>
        <c:auto val="1"/>
        <c:lblAlgn val="ctr"/>
        <c:lblOffset val="100"/>
        <c:noMultiLvlLbl val="0"/>
      </c:catAx>
      <c:valAx>
        <c:axId val="305630592"/>
        <c:scaling>
          <c:orientation val="minMax"/>
        </c:scaling>
        <c:delete val="0"/>
        <c:axPos val="l"/>
        <c:majorGridlines/>
        <c:title>
          <c:tx>
            <c:rich>
              <a:bodyPr rot="-5400000" vert="horz"/>
              <a:lstStyle/>
              <a:p>
                <a:pPr>
                  <a:defRPr b="0"/>
                </a:pPr>
                <a:r>
                  <a:rPr lang="en-US" b="0"/>
                  <a:t>Percent of workforce</a:t>
                </a:r>
              </a:p>
            </c:rich>
          </c:tx>
          <c:layout/>
          <c:overlay val="0"/>
        </c:title>
        <c:numFmt formatCode="0%" sourceLinked="1"/>
        <c:majorTickMark val="out"/>
        <c:minorTickMark val="none"/>
        <c:tickLblPos val="nextTo"/>
        <c:crossAx val="297179776"/>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0"/>
            </a:pPr>
            <a:r>
              <a:rPr lang="en-US" sz="800" b="0"/>
              <a:t>Female</a:t>
            </a:r>
          </a:p>
        </c:rich>
      </c:tx>
      <c:layout>
        <c:manualLayout>
          <c:xMode val="edge"/>
          <c:yMode val="edge"/>
          <c:x val="0.26298095716758807"/>
          <c:y val="3.2407407407407406E-2"/>
        </c:manualLayout>
      </c:layout>
      <c:overlay val="0"/>
    </c:title>
    <c:autoTitleDeleted val="0"/>
    <c:plotArea>
      <c:layout/>
      <c:barChart>
        <c:barDir val="col"/>
        <c:grouping val="percentStacked"/>
        <c:varyColors val="0"/>
        <c:ser>
          <c:idx val="0"/>
          <c:order val="0"/>
          <c:tx>
            <c:strRef>
              <c:f>'Emp by sex (ILO)'!$G$6</c:f>
              <c:strCache>
                <c:ptCount val="1"/>
                <c:pt idx="0">
                  <c:v>Agriculture</c:v>
                </c:pt>
              </c:strCache>
            </c:strRef>
          </c:tx>
          <c:spPr>
            <a:solidFill>
              <a:srgbClr val="006C67"/>
            </a:solidFill>
          </c:spPr>
          <c:invertIfNegative val="0"/>
          <c:cat>
            <c:numRef>
              <c:f>'Emp by sex (ILO)'!$A$7:$A$11</c:f>
              <c:numCache>
                <c:formatCode>0</c:formatCode>
                <c:ptCount val="5"/>
                <c:pt idx="0">
                  <c:v>1991</c:v>
                </c:pt>
                <c:pt idx="1">
                  <c:v>2000</c:v>
                </c:pt>
                <c:pt idx="2">
                  <c:v>2005</c:v>
                </c:pt>
                <c:pt idx="3">
                  <c:v>2010</c:v>
                </c:pt>
                <c:pt idx="4">
                  <c:v>2012</c:v>
                </c:pt>
              </c:numCache>
            </c:numRef>
          </c:cat>
          <c:val>
            <c:numRef>
              <c:f>'Emp by sex (ILO)'!$G$7:$G$11</c:f>
              <c:numCache>
                <c:formatCode>0.0</c:formatCode>
                <c:ptCount val="5"/>
                <c:pt idx="0">
                  <c:v>74.321952819824219</c:v>
                </c:pt>
                <c:pt idx="1">
                  <c:v>74.766311645507813</c:v>
                </c:pt>
                <c:pt idx="2">
                  <c:v>70.886245727539062</c:v>
                </c:pt>
                <c:pt idx="3">
                  <c:v>65.247894287109375</c:v>
                </c:pt>
                <c:pt idx="4">
                  <c:v>59.752304077148438</c:v>
                </c:pt>
              </c:numCache>
            </c:numRef>
          </c:val>
        </c:ser>
        <c:ser>
          <c:idx val="1"/>
          <c:order val="1"/>
          <c:tx>
            <c:strRef>
              <c:f>'Emp by sex (ILO)'!$H$6</c:f>
              <c:strCache>
                <c:ptCount val="1"/>
                <c:pt idx="0">
                  <c:v>Industry</c:v>
                </c:pt>
              </c:strCache>
            </c:strRef>
          </c:tx>
          <c:spPr>
            <a:solidFill>
              <a:srgbClr val="E0E0E0"/>
            </a:solidFill>
            <a:ln>
              <a:noFill/>
            </a:ln>
          </c:spPr>
          <c:invertIfNegative val="0"/>
          <c:cat>
            <c:numRef>
              <c:f>'Emp by sex (ILO)'!$A$7:$A$11</c:f>
              <c:numCache>
                <c:formatCode>0</c:formatCode>
                <c:ptCount val="5"/>
                <c:pt idx="0">
                  <c:v>1991</c:v>
                </c:pt>
                <c:pt idx="1">
                  <c:v>2000</c:v>
                </c:pt>
                <c:pt idx="2">
                  <c:v>2005</c:v>
                </c:pt>
                <c:pt idx="3">
                  <c:v>2010</c:v>
                </c:pt>
                <c:pt idx="4">
                  <c:v>2012</c:v>
                </c:pt>
              </c:numCache>
            </c:numRef>
          </c:cat>
          <c:val>
            <c:numRef>
              <c:f>'Emp by sex (ILO)'!$H$7:$H$11</c:f>
              <c:numCache>
                <c:formatCode>0.0</c:formatCode>
                <c:ptCount val="5"/>
                <c:pt idx="0">
                  <c:v>13.400154113769531</c:v>
                </c:pt>
                <c:pt idx="1">
                  <c:v>11.486210823059082</c:v>
                </c:pt>
                <c:pt idx="2">
                  <c:v>14.366755485534668</c:v>
                </c:pt>
                <c:pt idx="3">
                  <c:v>17.766735076904297</c:v>
                </c:pt>
                <c:pt idx="4">
                  <c:v>20.693099975585938</c:v>
                </c:pt>
              </c:numCache>
            </c:numRef>
          </c:val>
        </c:ser>
        <c:ser>
          <c:idx val="2"/>
          <c:order val="2"/>
          <c:tx>
            <c:strRef>
              <c:f>'Emp by sex (ILO)'!$I$6</c:f>
              <c:strCache>
                <c:ptCount val="1"/>
                <c:pt idx="0">
                  <c:v>Services</c:v>
                </c:pt>
              </c:strCache>
            </c:strRef>
          </c:tx>
          <c:spPr>
            <a:solidFill>
              <a:srgbClr val="F7941E"/>
            </a:solidFill>
          </c:spPr>
          <c:invertIfNegative val="0"/>
          <c:cat>
            <c:numRef>
              <c:f>'Emp by sex (ILO)'!$A$7:$A$11</c:f>
              <c:numCache>
                <c:formatCode>0</c:formatCode>
                <c:ptCount val="5"/>
                <c:pt idx="0">
                  <c:v>1991</c:v>
                </c:pt>
                <c:pt idx="1">
                  <c:v>2000</c:v>
                </c:pt>
                <c:pt idx="2">
                  <c:v>2005</c:v>
                </c:pt>
                <c:pt idx="3">
                  <c:v>2010</c:v>
                </c:pt>
                <c:pt idx="4">
                  <c:v>2012</c:v>
                </c:pt>
              </c:numCache>
            </c:numRef>
          </c:cat>
          <c:val>
            <c:numRef>
              <c:f>'Emp by sex (ILO)'!$I$7:$I$11</c:f>
              <c:numCache>
                <c:formatCode>0.0</c:formatCode>
                <c:ptCount val="5"/>
                <c:pt idx="0">
                  <c:v>12.277887344360352</c:v>
                </c:pt>
                <c:pt idx="1">
                  <c:v>13.747477531433105</c:v>
                </c:pt>
                <c:pt idx="2">
                  <c:v>14.746999740600586</c:v>
                </c:pt>
                <c:pt idx="3">
                  <c:v>16.985368728637695</c:v>
                </c:pt>
                <c:pt idx="4">
                  <c:v>19.554592132568359</c:v>
                </c:pt>
              </c:numCache>
            </c:numRef>
          </c:val>
        </c:ser>
        <c:dLbls>
          <c:showLegendKey val="0"/>
          <c:showVal val="0"/>
          <c:showCatName val="0"/>
          <c:showSerName val="0"/>
          <c:showPercent val="0"/>
          <c:showBubbleSize val="0"/>
        </c:dLbls>
        <c:gapWidth val="150"/>
        <c:overlap val="100"/>
        <c:axId val="308213248"/>
        <c:axId val="308238592"/>
      </c:barChart>
      <c:catAx>
        <c:axId val="308213248"/>
        <c:scaling>
          <c:orientation val="minMax"/>
        </c:scaling>
        <c:delete val="0"/>
        <c:axPos val="b"/>
        <c:numFmt formatCode="0" sourceLinked="1"/>
        <c:majorTickMark val="out"/>
        <c:minorTickMark val="none"/>
        <c:tickLblPos val="nextTo"/>
        <c:crossAx val="308238592"/>
        <c:crosses val="autoZero"/>
        <c:auto val="1"/>
        <c:lblAlgn val="ctr"/>
        <c:lblOffset val="100"/>
        <c:noMultiLvlLbl val="0"/>
      </c:catAx>
      <c:valAx>
        <c:axId val="308238592"/>
        <c:scaling>
          <c:orientation val="minMax"/>
        </c:scaling>
        <c:delete val="1"/>
        <c:axPos val="l"/>
        <c:majorGridlines/>
        <c:numFmt formatCode="0%" sourceLinked="1"/>
        <c:majorTickMark val="out"/>
        <c:minorTickMark val="none"/>
        <c:tickLblPos val="nextTo"/>
        <c:crossAx val="308213248"/>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Agriculture</a:t>
            </a:r>
          </a:p>
        </c:rich>
      </c:tx>
      <c:layout>
        <c:manualLayout>
          <c:xMode val="edge"/>
          <c:yMode val="edge"/>
          <c:x val="0.43303974358974356"/>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'Emp by sex (ILO)'!$A$36:$A$40</c:f>
              <c:numCache>
                <c:formatCode>General</c:formatCode>
                <c:ptCount val="5"/>
                <c:pt idx="0">
                  <c:v>1991</c:v>
                </c:pt>
                <c:pt idx="1">
                  <c:v>2000</c:v>
                </c:pt>
                <c:pt idx="2">
                  <c:v>2005</c:v>
                </c:pt>
                <c:pt idx="3">
                  <c:v>2010</c:v>
                </c:pt>
                <c:pt idx="4">
                  <c:v>2012</c:v>
                </c:pt>
              </c:numCache>
            </c:numRef>
          </c:cat>
          <c:val>
            <c:numRef>
              <c:f>'Emp by sex (ILO)'!$C$36:$C$40</c:f>
              <c:numCache>
                <c:formatCode>0%</c:formatCode>
                <c:ptCount val="5"/>
                <c:pt idx="0">
                  <c:v>0.67083132848755744</c:v>
                </c:pt>
                <c:pt idx="1">
                  <c:v>0.65232527826166531</c:v>
                </c:pt>
                <c:pt idx="2">
                  <c:v>0.62686185392493232</c:v>
                </c:pt>
                <c:pt idx="3">
                  <c:v>0.68061240076637375</c:v>
                </c:pt>
                <c:pt idx="4">
                  <c:v>0.69396948440815664</c:v>
                </c:pt>
              </c:numCache>
            </c:numRef>
          </c:val>
        </c:ser>
        <c:ser>
          <c:idx val="1"/>
          <c:order val="1"/>
          <c:tx>
            <c:v>Female</c:v>
          </c:tx>
          <c:spPr>
            <a:solidFill>
              <a:srgbClr val="F7941E"/>
            </a:solidFill>
          </c:spPr>
          <c:invertIfNegative val="0"/>
          <c:cat>
            <c:numRef>
              <c:f>'Emp by sex (ILO)'!$A$36:$A$40</c:f>
              <c:numCache>
                <c:formatCode>General</c:formatCode>
                <c:ptCount val="5"/>
                <c:pt idx="0">
                  <c:v>1991</c:v>
                </c:pt>
                <c:pt idx="1">
                  <c:v>2000</c:v>
                </c:pt>
                <c:pt idx="2">
                  <c:v>2005</c:v>
                </c:pt>
                <c:pt idx="3">
                  <c:v>2010</c:v>
                </c:pt>
                <c:pt idx="4">
                  <c:v>2012</c:v>
                </c:pt>
              </c:numCache>
            </c:numRef>
          </c:cat>
          <c:val>
            <c:numRef>
              <c:f>'Emp by sex (ILO)'!$D$36:$D$40</c:f>
              <c:numCache>
                <c:formatCode>0%</c:formatCode>
                <c:ptCount val="5"/>
                <c:pt idx="0">
                  <c:v>0.32916852376536387</c:v>
                </c:pt>
                <c:pt idx="1">
                  <c:v>0.34767485122259034</c:v>
                </c:pt>
                <c:pt idx="2">
                  <c:v>0.37313814607506762</c:v>
                </c:pt>
                <c:pt idx="3">
                  <c:v>0.31938773016309452</c:v>
                </c:pt>
                <c:pt idx="4">
                  <c:v>0.30603023527224171</c:v>
                </c:pt>
              </c:numCache>
            </c:numRef>
          </c:val>
        </c:ser>
        <c:dLbls>
          <c:showLegendKey val="0"/>
          <c:showVal val="0"/>
          <c:showCatName val="0"/>
          <c:showSerName val="0"/>
          <c:showPercent val="0"/>
          <c:showBubbleSize val="0"/>
        </c:dLbls>
        <c:gapWidth val="150"/>
        <c:axId val="308701056"/>
        <c:axId val="314016128"/>
      </c:barChart>
      <c:catAx>
        <c:axId val="308701056"/>
        <c:scaling>
          <c:orientation val="minMax"/>
        </c:scaling>
        <c:delete val="0"/>
        <c:axPos val="b"/>
        <c:numFmt formatCode="General" sourceLinked="1"/>
        <c:majorTickMark val="out"/>
        <c:minorTickMark val="none"/>
        <c:tickLblPos val="nextTo"/>
        <c:crossAx val="314016128"/>
        <c:crosses val="autoZero"/>
        <c:auto val="1"/>
        <c:lblAlgn val="ctr"/>
        <c:lblOffset val="100"/>
        <c:noMultiLvlLbl val="0"/>
      </c:catAx>
      <c:valAx>
        <c:axId val="314016128"/>
        <c:scaling>
          <c:orientation val="minMax"/>
          <c:max val="1"/>
        </c:scaling>
        <c:delete val="0"/>
        <c:axPos val="l"/>
        <c:majorGridlines/>
        <c:numFmt formatCode="0%" sourceLinked="1"/>
        <c:majorTickMark val="out"/>
        <c:minorTickMark val="none"/>
        <c:tickLblPos val="nextTo"/>
        <c:crossAx val="308701056"/>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Industry</a:t>
            </a:r>
          </a:p>
        </c:rich>
      </c:tx>
      <c:layout>
        <c:manualLayout>
          <c:xMode val="edge"/>
          <c:yMode val="edge"/>
          <c:x val="0.38402339181286549"/>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'Emp by sex (ILO)'!$A$36:$A$40</c:f>
              <c:numCache>
                <c:formatCode>General</c:formatCode>
                <c:ptCount val="5"/>
                <c:pt idx="0">
                  <c:v>1991</c:v>
                </c:pt>
                <c:pt idx="1">
                  <c:v>2000</c:v>
                </c:pt>
                <c:pt idx="2">
                  <c:v>2005</c:v>
                </c:pt>
                <c:pt idx="3">
                  <c:v>2010</c:v>
                </c:pt>
                <c:pt idx="4">
                  <c:v>2012</c:v>
                </c:pt>
              </c:numCache>
            </c:numRef>
          </c:cat>
          <c:val>
            <c:numRef>
              <c:f>'Emp by sex (ILO)'!$E$36:$E$40</c:f>
              <c:numCache>
                <c:formatCode>0%</c:formatCode>
                <c:ptCount val="5"/>
                <c:pt idx="0">
                  <c:v>0.76722080212977162</c:v>
                </c:pt>
                <c:pt idx="1">
                  <c:v>0.80193739826858534</c:v>
                </c:pt>
                <c:pt idx="2">
                  <c:v>0.77934329106707656</c:v>
                </c:pt>
                <c:pt idx="3">
                  <c:v>0.80267258836752176</c:v>
                </c:pt>
                <c:pt idx="4">
                  <c:v>0.79859391147777359</c:v>
                </c:pt>
              </c:numCache>
            </c:numRef>
          </c:val>
        </c:ser>
        <c:ser>
          <c:idx val="1"/>
          <c:order val="1"/>
          <c:tx>
            <c:v>Female</c:v>
          </c:tx>
          <c:spPr>
            <a:solidFill>
              <a:srgbClr val="F7941E"/>
            </a:solidFill>
          </c:spPr>
          <c:invertIfNegative val="0"/>
          <c:cat>
            <c:numRef>
              <c:f>'Emp by sex (ILO)'!$A$36:$A$40</c:f>
              <c:numCache>
                <c:formatCode>General</c:formatCode>
                <c:ptCount val="5"/>
                <c:pt idx="0">
                  <c:v>1991</c:v>
                </c:pt>
                <c:pt idx="1">
                  <c:v>2000</c:v>
                </c:pt>
                <c:pt idx="2">
                  <c:v>2005</c:v>
                </c:pt>
                <c:pt idx="3">
                  <c:v>2010</c:v>
                </c:pt>
                <c:pt idx="4">
                  <c:v>2012</c:v>
                </c:pt>
              </c:numCache>
            </c:numRef>
          </c:cat>
          <c:val>
            <c:numRef>
              <c:f>'Emp by sex (ILO)'!$F$36:$F$40</c:f>
              <c:numCache>
                <c:formatCode>0%</c:formatCode>
                <c:ptCount val="5"/>
                <c:pt idx="0">
                  <c:v>0.23277919787022833</c:v>
                </c:pt>
                <c:pt idx="1">
                  <c:v>0.19806260173141468</c:v>
                </c:pt>
                <c:pt idx="2">
                  <c:v>0.22065670893292336</c:v>
                </c:pt>
                <c:pt idx="3">
                  <c:v>0.19732790675796782</c:v>
                </c:pt>
                <c:pt idx="4">
                  <c:v>0.20140617730725657</c:v>
                </c:pt>
              </c:numCache>
            </c:numRef>
          </c:val>
        </c:ser>
        <c:dLbls>
          <c:showLegendKey val="0"/>
          <c:showVal val="0"/>
          <c:showCatName val="0"/>
          <c:showSerName val="0"/>
          <c:showPercent val="0"/>
          <c:showBubbleSize val="0"/>
        </c:dLbls>
        <c:gapWidth val="150"/>
        <c:axId val="314377728"/>
        <c:axId val="314897152"/>
      </c:barChart>
      <c:catAx>
        <c:axId val="314377728"/>
        <c:scaling>
          <c:orientation val="minMax"/>
        </c:scaling>
        <c:delete val="0"/>
        <c:axPos val="b"/>
        <c:numFmt formatCode="General" sourceLinked="1"/>
        <c:majorTickMark val="out"/>
        <c:minorTickMark val="none"/>
        <c:tickLblPos val="nextTo"/>
        <c:crossAx val="314897152"/>
        <c:crosses val="autoZero"/>
        <c:auto val="1"/>
        <c:lblAlgn val="ctr"/>
        <c:lblOffset val="100"/>
        <c:noMultiLvlLbl val="0"/>
      </c:catAx>
      <c:valAx>
        <c:axId val="314897152"/>
        <c:scaling>
          <c:orientation val="minMax"/>
          <c:max val="1"/>
        </c:scaling>
        <c:delete val="1"/>
        <c:axPos val="l"/>
        <c:majorGridlines/>
        <c:numFmt formatCode="0%" sourceLinked="1"/>
        <c:majorTickMark val="out"/>
        <c:minorTickMark val="none"/>
        <c:tickLblPos val="nextTo"/>
        <c:crossAx val="314377728"/>
        <c:crosses val="autoZero"/>
        <c:crossBetween val="between"/>
      </c:valAx>
    </c:plotArea>
    <c:legend>
      <c:legendPos val="b"/>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Services</a:t>
            </a:r>
          </a:p>
        </c:rich>
      </c:tx>
      <c:layout>
        <c:manualLayout>
          <c:xMode val="edge"/>
          <c:yMode val="edge"/>
          <c:x val="0.28404773082942097"/>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'Emp by sex (ILO)'!$A$36:$A$40</c:f>
              <c:numCache>
                <c:formatCode>General</c:formatCode>
                <c:ptCount val="5"/>
                <c:pt idx="0">
                  <c:v>1991</c:v>
                </c:pt>
                <c:pt idx="1">
                  <c:v>2000</c:v>
                </c:pt>
                <c:pt idx="2">
                  <c:v>2005</c:v>
                </c:pt>
                <c:pt idx="3">
                  <c:v>2010</c:v>
                </c:pt>
                <c:pt idx="4">
                  <c:v>2012</c:v>
                </c:pt>
              </c:numCache>
            </c:numRef>
          </c:cat>
          <c:val>
            <c:numRef>
              <c:f>'Emp by sex (ILO)'!$G$36:$G$40</c:f>
              <c:numCache>
                <c:formatCode>0%</c:formatCode>
                <c:ptCount val="5"/>
                <c:pt idx="0">
                  <c:v>0.84343407416146354</c:v>
                </c:pt>
                <c:pt idx="1">
                  <c:v>0.84213049619053293</c:v>
                </c:pt>
                <c:pt idx="2">
                  <c:v>0.82997037093599257</c:v>
                </c:pt>
                <c:pt idx="3">
                  <c:v>0.84139220061276143</c:v>
                </c:pt>
                <c:pt idx="4">
                  <c:v>0.8333952500788856</c:v>
                </c:pt>
              </c:numCache>
            </c:numRef>
          </c:val>
        </c:ser>
        <c:ser>
          <c:idx val="1"/>
          <c:order val="1"/>
          <c:tx>
            <c:v>Female</c:v>
          </c:tx>
          <c:spPr>
            <a:solidFill>
              <a:srgbClr val="F7941E"/>
            </a:solidFill>
          </c:spPr>
          <c:invertIfNegative val="0"/>
          <c:cat>
            <c:numRef>
              <c:f>'Emp by sex (ILO)'!$A$36:$A$40</c:f>
              <c:numCache>
                <c:formatCode>General</c:formatCode>
                <c:ptCount val="5"/>
                <c:pt idx="0">
                  <c:v>1991</c:v>
                </c:pt>
                <c:pt idx="1">
                  <c:v>2000</c:v>
                </c:pt>
                <c:pt idx="2">
                  <c:v>2005</c:v>
                </c:pt>
                <c:pt idx="3">
                  <c:v>2010</c:v>
                </c:pt>
                <c:pt idx="4">
                  <c:v>2012</c:v>
                </c:pt>
              </c:numCache>
            </c:numRef>
          </c:cat>
          <c:val>
            <c:numRef>
              <c:f>'Emp by sex (ILO)'!$H$36:$H$40</c:f>
              <c:numCache>
                <c:formatCode>0%</c:formatCode>
                <c:ptCount val="5"/>
                <c:pt idx="0">
                  <c:v>0.15656592583853635</c:v>
                </c:pt>
                <c:pt idx="1">
                  <c:v>0.15786950380946707</c:v>
                </c:pt>
                <c:pt idx="2">
                  <c:v>0.17002936269543684</c:v>
                </c:pt>
                <c:pt idx="3">
                  <c:v>0.15860763287598242</c:v>
                </c:pt>
                <c:pt idx="4">
                  <c:v>0.16660490536064301</c:v>
                </c:pt>
              </c:numCache>
            </c:numRef>
          </c:val>
        </c:ser>
        <c:dLbls>
          <c:showLegendKey val="0"/>
          <c:showVal val="0"/>
          <c:showCatName val="0"/>
          <c:showSerName val="0"/>
          <c:showPercent val="0"/>
          <c:showBubbleSize val="0"/>
        </c:dLbls>
        <c:gapWidth val="150"/>
        <c:axId val="318753792"/>
        <c:axId val="322497920"/>
      </c:barChart>
      <c:catAx>
        <c:axId val="318753792"/>
        <c:scaling>
          <c:orientation val="minMax"/>
        </c:scaling>
        <c:delete val="0"/>
        <c:axPos val="b"/>
        <c:numFmt formatCode="General" sourceLinked="1"/>
        <c:majorTickMark val="out"/>
        <c:minorTickMark val="none"/>
        <c:tickLblPos val="nextTo"/>
        <c:crossAx val="322497920"/>
        <c:crosses val="autoZero"/>
        <c:auto val="1"/>
        <c:lblAlgn val="ctr"/>
        <c:lblOffset val="100"/>
        <c:noMultiLvlLbl val="0"/>
      </c:catAx>
      <c:valAx>
        <c:axId val="322497920"/>
        <c:scaling>
          <c:orientation val="minMax"/>
          <c:max val="1"/>
        </c:scaling>
        <c:delete val="1"/>
        <c:axPos val="l"/>
        <c:majorGridlines/>
        <c:numFmt formatCode="0%" sourceLinked="1"/>
        <c:majorTickMark val="out"/>
        <c:minorTickMark val="none"/>
        <c:tickLblPos val="nextTo"/>
        <c:crossAx val="318753792"/>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2000-05</a:t>
            </a:r>
          </a:p>
        </c:rich>
      </c:tx>
      <c:layout/>
      <c:overlay val="0"/>
    </c:title>
    <c:autoTitleDeleted val="0"/>
    <c:plotArea>
      <c:layout/>
      <c:bubbleChart>
        <c:varyColors val="0"/>
        <c:ser>
          <c:idx val="0"/>
          <c:order val="0"/>
          <c:tx>
            <c:v>Agriculture</c:v>
          </c:tx>
          <c:spPr>
            <a:solidFill>
              <a:srgbClr val="0000FF"/>
            </a:solidFill>
          </c:spPr>
          <c:invertIfNegative val="0"/>
          <c:xVal>
            <c:numRef>
              <c:f>'Rel. prod. cf employment1'!$B$22</c:f>
              <c:numCache>
                <c:formatCode>0.0</c:formatCode>
                <c:ptCount val="1"/>
                <c:pt idx="0">
                  <c:v>-2.3555683791997524</c:v>
                </c:pt>
              </c:numCache>
            </c:numRef>
          </c:xVal>
          <c:yVal>
            <c:numRef>
              <c:f>'Rel. prod. cf employment1'!$C$22</c:f>
              <c:numCache>
                <c:formatCode>0.0</c:formatCode>
                <c:ptCount val="1"/>
                <c:pt idx="0">
                  <c:v>0.34163221744468097</c:v>
                </c:pt>
              </c:numCache>
            </c:numRef>
          </c:yVal>
          <c:bubbleSize>
            <c:numRef>
              <c:f>'Rel. prod. cf employment1'!$E$22</c:f>
              <c:numCache>
                <c:formatCode>#,##0</c:formatCode>
                <c:ptCount val="1"/>
                <c:pt idx="0">
                  <c:v>269089.87531699834</c:v>
                </c:pt>
              </c:numCache>
            </c:numRef>
          </c:bubbleSize>
          <c:bubble3D val="1"/>
        </c:ser>
        <c:ser>
          <c:idx val="1"/>
          <c:order val="1"/>
          <c:tx>
            <c:v>Mining</c:v>
          </c:tx>
          <c:spPr>
            <a:solidFill>
              <a:srgbClr val="FF0000"/>
            </a:solidFill>
            <a:ln w="25400">
              <a:noFill/>
            </a:ln>
          </c:spPr>
          <c:invertIfNegative val="0"/>
          <c:xVal>
            <c:numRef>
              <c:f>'Rel. prod. cf employment1'!$B$23</c:f>
              <c:numCache>
                <c:formatCode>0.0</c:formatCode>
                <c:ptCount val="1"/>
                <c:pt idx="0">
                  <c:v>-3.3814390038912401E-2</c:v>
                </c:pt>
              </c:numCache>
            </c:numRef>
          </c:xVal>
          <c:yVal>
            <c:numRef>
              <c:f>'Rel. prod. cf employment1'!$C$23</c:f>
              <c:numCache>
                <c:formatCode>0.0</c:formatCode>
                <c:ptCount val="1"/>
                <c:pt idx="0">
                  <c:v>5.6782086584430012</c:v>
                </c:pt>
              </c:numCache>
            </c:numRef>
          </c:yVal>
          <c:bubbleSize>
            <c:numRef>
              <c:f>'Rel. prod. cf employment1'!$E$23</c:f>
              <c:numCache>
                <c:formatCode>#,##0</c:formatCode>
                <c:ptCount val="1"/>
                <c:pt idx="0">
                  <c:v>2389.6449319834214</c:v>
                </c:pt>
              </c:numCache>
            </c:numRef>
          </c:bubbleSize>
          <c:bubble3D val="1"/>
        </c:ser>
        <c:ser>
          <c:idx val="2"/>
          <c:order val="2"/>
          <c:tx>
            <c:v>Manufacturing</c:v>
          </c:tx>
          <c:spPr>
            <a:solidFill>
              <a:srgbClr val="00B050"/>
            </a:solidFill>
            <a:ln w="25400">
              <a:noFill/>
            </a:ln>
          </c:spPr>
          <c:invertIfNegative val="0"/>
          <c:xVal>
            <c:numRef>
              <c:f>'Rel. prod. cf employment1'!$B$24</c:f>
              <c:numCache>
                <c:formatCode>0.0</c:formatCode>
                <c:ptCount val="1"/>
                <c:pt idx="0">
                  <c:v>0.23314571516723603</c:v>
                </c:pt>
              </c:numCache>
            </c:numRef>
          </c:xVal>
          <c:yVal>
            <c:numRef>
              <c:f>'Rel. prod. cf employment1'!$C$24</c:f>
              <c:numCache>
                <c:formatCode>0.0</c:formatCode>
                <c:ptCount val="1"/>
                <c:pt idx="0">
                  <c:v>1.4476480336327249</c:v>
                </c:pt>
              </c:numCache>
            </c:numRef>
          </c:yVal>
          <c:bubbleSize>
            <c:numRef>
              <c:f>'Rel. prod. cf employment1'!$E$24</c:f>
              <c:numCache>
                <c:formatCode>#,##0</c:formatCode>
                <c:ptCount val="1"/>
                <c:pt idx="0">
                  <c:v>54486.39282898463</c:v>
                </c:pt>
              </c:numCache>
            </c:numRef>
          </c:bubbleSize>
          <c:bubble3D val="1"/>
        </c:ser>
        <c:ser>
          <c:idx val="3"/>
          <c:order val="3"/>
          <c:tx>
            <c:v>Utilities</c:v>
          </c:tx>
          <c:spPr>
            <a:solidFill>
              <a:srgbClr val="FFFF00"/>
            </a:solidFill>
            <a:ln w="25400">
              <a:noFill/>
            </a:ln>
          </c:spPr>
          <c:invertIfNegative val="0"/>
          <c:xVal>
            <c:numRef>
              <c:f>'Rel. prod. cf employment1'!$B$25</c:f>
              <c:numCache>
                <c:formatCode>0.0</c:formatCode>
                <c:ptCount val="1"/>
                <c:pt idx="0">
                  <c:v>-3.6658766158293443E-3</c:v>
                </c:pt>
              </c:numCache>
            </c:numRef>
          </c:xVal>
          <c:yVal>
            <c:numRef>
              <c:f>'Rel. prod. cf employment1'!$C$25</c:f>
              <c:numCache>
                <c:formatCode>0.0</c:formatCode>
                <c:ptCount val="1"/>
                <c:pt idx="0">
                  <c:v>8.135630313737904</c:v>
                </c:pt>
              </c:numCache>
            </c:numRef>
          </c:yVal>
          <c:bubbleSize>
            <c:numRef>
              <c:f>'Rel. prod. cf employment1'!$E$25</c:f>
              <c:numCache>
                <c:formatCode>#,##0</c:formatCode>
                <c:ptCount val="1"/>
                <c:pt idx="0">
                  <c:v>1195.1331628694365</c:v>
                </c:pt>
              </c:numCache>
            </c:numRef>
          </c:bubbleSize>
          <c:bubble3D val="1"/>
        </c:ser>
        <c:ser>
          <c:idx val="4"/>
          <c:order val="4"/>
          <c:tx>
            <c:v>Construction</c:v>
          </c:tx>
          <c:spPr>
            <a:solidFill>
              <a:srgbClr val="6600FF"/>
            </a:solidFill>
            <a:ln w="25400">
              <a:noFill/>
            </a:ln>
          </c:spPr>
          <c:invertIfNegative val="0"/>
          <c:xVal>
            <c:numRef>
              <c:f>'Rel. prod. cf employment1'!$B$26</c:f>
              <c:numCache>
                <c:formatCode>0.0</c:formatCode>
                <c:ptCount val="1"/>
                <c:pt idx="0">
                  <c:v>1.0595109709854214</c:v>
                </c:pt>
              </c:numCache>
            </c:numRef>
          </c:xVal>
          <c:yVal>
            <c:numRef>
              <c:f>'Rel. prod. cf employment1'!$C$26</c:f>
              <c:numCache>
                <c:formatCode>0.0</c:formatCode>
                <c:ptCount val="1"/>
                <c:pt idx="0">
                  <c:v>1.4397544902136468</c:v>
                </c:pt>
              </c:numCache>
            </c:numRef>
          </c:yVal>
          <c:bubbleSize>
            <c:numRef>
              <c:f>'Rel. prod. cf employment1'!$E$26</c:f>
              <c:numCache>
                <c:formatCode>#,##0</c:formatCode>
                <c:ptCount val="1"/>
                <c:pt idx="0">
                  <c:v>27287.552317585691</c:v>
                </c:pt>
              </c:numCache>
            </c:numRef>
          </c:bubbleSize>
          <c:bubble3D val="1"/>
        </c:ser>
        <c:ser>
          <c:idx val="5"/>
          <c:order val="5"/>
          <c:tx>
            <c:v>Trade services</c:v>
          </c:tx>
          <c:spPr>
            <a:solidFill>
              <a:srgbClr val="66FFFF"/>
            </a:solidFill>
            <a:ln w="25400">
              <a:noFill/>
            </a:ln>
          </c:spPr>
          <c:invertIfNegative val="0"/>
          <c:xVal>
            <c:numRef>
              <c:f>'Rel. prod. cf employment1'!$B$27</c:f>
              <c:numCache>
                <c:formatCode>0.0</c:formatCode>
                <c:ptCount val="1"/>
                <c:pt idx="0">
                  <c:v>0.59706066075658271</c:v>
                </c:pt>
              </c:numCache>
            </c:numRef>
          </c:xVal>
          <c:yVal>
            <c:numRef>
              <c:f>'Rel. prod. cf employment1'!$C$27</c:f>
              <c:numCache>
                <c:formatCode>0.0</c:formatCode>
                <c:ptCount val="1"/>
                <c:pt idx="0">
                  <c:v>1.6411256303223827</c:v>
                </c:pt>
              </c:numCache>
            </c:numRef>
          </c:yVal>
          <c:bubbleSize>
            <c:numRef>
              <c:f>'Rel. prod. cf employment1'!$E$27</c:f>
              <c:numCache>
                <c:formatCode>#,##0</c:formatCode>
                <c:ptCount val="1"/>
                <c:pt idx="0">
                  <c:v>50539.300051384846</c:v>
                </c:pt>
              </c:numCache>
            </c:numRef>
          </c:bubbleSize>
          <c:bubble3D val="1"/>
        </c:ser>
        <c:ser>
          <c:idx val="6"/>
          <c:order val="6"/>
          <c:tx>
            <c:v>Transport services</c:v>
          </c:tx>
          <c:spPr>
            <a:solidFill>
              <a:srgbClr val="FF00FF"/>
            </a:solidFill>
            <a:ln w="25400">
              <a:noFill/>
            </a:ln>
          </c:spPr>
          <c:invertIfNegative val="0"/>
          <c:xVal>
            <c:numRef>
              <c:f>'Rel. prod. cf employment1'!$B$28</c:f>
              <c:numCache>
                <c:formatCode>0.0</c:formatCode>
                <c:ptCount val="1"/>
                <c:pt idx="0">
                  <c:v>0.30899979559099533</c:v>
                </c:pt>
              </c:numCache>
            </c:numRef>
          </c:xVal>
          <c:yVal>
            <c:numRef>
              <c:f>'Rel. prod. cf employment1'!$C$28</c:f>
              <c:numCache>
                <c:formatCode>0.0</c:formatCode>
                <c:ptCount val="1"/>
                <c:pt idx="0">
                  <c:v>2.1023301460367745</c:v>
                </c:pt>
              </c:numCache>
            </c:numRef>
          </c:yVal>
          <c:bubbleSize>
            <c:numRef>
              <c:f>'Rel. prod. cf employment1'!$E$28</c:f>
              <c:numCache>
                <c:formatCode>#,##0</c:formatCode>
                <c:ptCount val="1"/>
                <c:pt idx="0">
                  <c:v>19170.189207374344</c:v>
                </c:pt>
              </c:numCache>
            </c:numRef>
          </c:bubbleSize>
          <c:bubble3D val="1"/>
        </c:ser>
        <c:ser>
          <c:idx val="7"/>
          <c:order val="7"/>
          <c:tx>
            <c:v>Business services</c:v>
          </c:tx>
          <c:spPr>
            <a:solidFill>
              <a:srgbClr val="99FF66"/>
            </a:solidFill>
            <a:ln w="25400">
              <a:noFill/>
            </a:ln>
          </c:spPr>
          <c:invertIfNegative val="0"/>
          <c:xVal>
            <c:numRef>
              <c:f>'Rel. prod. cf employment1'!$B$29</c:f>
              <c:numCache>
                <c:formatCode>0.0</c:formatCode>
                <c:ptCount val="1"/>
                <c:pt idx="0">
                  <c:v>0.39859200902161529</c:v>
                </c:pt>
              </c:numCache>
            </c:numRef>
          </c:xVal>
          <c:yVal>
            <c:numRef>
              <c:f>'Rel. prod. cf employment1'!$C$29</c:f>
              <c:numCache>
                <c:formatCode>0.0</c:formatCode>
                <c:ptCount val="1"/>
                <c:pt idx="0">
                  <c:v>5.8640867652812965</c:v>
                </c:pt>
              </c:numCache>
            </c:numRef>
          </c:yVal>
          <c:bubbleSize>
            <c:numRef>
              <c:f>'Rel. prod. cf employment1'!$E$29</c:f>
              <c:numCache>
                <c:formatCode>#,##0</c:formatCode>
                <c:ptCount val="1"/>
                <c:pt idx="0">
                  <c:v>7890.3496246195</c:v>
                </c:pt>
              </c:numCache>
            </c:numRef>
          </c:bubbleSize>
          <c:bubble3D val="1"/>
        </c:ser>
        <c:ser>
          <c:idx val="8"/>
          <c:order val="8"/>
          <c:tx>
            <c:v>Govt services</c:v>
          </c:tx>
          <c:spPr>
            <a:solidFill>
              <a:srgbClr val="984807"/>
            </a:solidFill>
            <a:ln w="25400">
              <a:noFill/>
            </a:ln>
          </c:spPr>
          <c:invertIfNegative val="0"/>
          <c:xVal>
            <c:numRef>
              <c:f>'Rel. prod. cf employment1'!$B$30</c:f>
              <c:numCache>
                <c:formatCode>0.0</c:formatCode>
                <c:ptCount val="1"/>
                <c:pt idx="0">
                  <c:v>-0.1460272173530015</c:v>
                </c:pt>
              </c:numCache>
            </c:numRef>
          </c:xVal>
          <c:yVal>
            <c:numRef>
              <c:f>'Rel. prod. cf employment1'!$C$30</c:f>
              <c:numCache>
                <c:formatCode>0.0</c:formatCode>
                <c:ptCount val="1"/>
                <c:pt idx="0">
                  <c:v>2.538179246136882</c:v>
                </c:pt>
              </c:numCache>
            </c:numRef>
          </c:yVal>
          <c:bubbleSize>
            <c:numRef>
              <c:f>'Rel. prod. cf employment1'!$E$30</c:f>
              <c:numCache>
                <c:formatCode>#,##0</c:formatCode>
                <c:ptCount val="1"/>
                <c:pt idx="0">
                  <c:v>22195.954530702045</c:v>
                </c:pt>
              </c:numCache>
            </c:numRef>
          </c:bubbleSize>
          <c:bubble3D val="1"/>
        </c:ser>
        <c:ser>
          <c:idx val="9"/>
          <c:order val="9"/>
          <c:tx>
            <c:v>Personal services</c:v>
          </c:tx>
          <c:spPr>
            <a:solidFill>
              <a:srgbClr val="9999FF"/>
            </a:solidFill>
            <a:ln w="25400">
              <a:noFill/>
            </a:ln>
          </c:spPr>
          <c:invertIfNegative val="0"/>
          <c:xVal>
            <c:numRef>
              <c:f>'Rel. prod. cf employment1'!$B$31</c:f>
              <c:numCache>
                <c:formatCode>0.0</c:formatCode>
                <c:ptCount val="1"/>
                <c:pt idx="0">
                  <c:v>-5.8233288314357257E-2</c:v>
                </c:pt>
              </c:numCache>
            </c:numRef>
          </c:xVal>
          <c:yVal>
            <c:numRef>
              <c:f>'Rel. prod. cf employment1'!$C$31</c:f>
              <c:numCache>
                <c:formatCode>0.0</c:formatCode>
                <c:ptCount val="1"/>
                <c:pt idx="0">
                  <c:v>0.67859374545679219</c:v>
                </c:pt>
              </c:numCache>
            </c:numRef>
          </c:yVal>
          <c:bubbleSize>
            <c:numRef>
              <c:f>'Rel. prod. cf employment1'!$E$31</c:f>
              <c:numCache>
                <c:formatCode>#,##0</c:formatCode>
                <c:ptCount val="1"/>
                <c:pt idx="0">
                  <c:v>15532.839122917427</c:v>
                </c:pt>
              </c:numCache>
            </c:numRef>
          </c:bubbleSize>
          <c:bubble3D val="1"/>
        </c:ser>
        <c:dLbls>
          <c:showLegendKey val="0"/>
          <c:showVal val="0"/>
          <c:showCatName val="0"/>
          <c:showSerName val="0"/>
          <c:showPercent val="0"/>
          <c:showBubbleSize val="0"/>
        </c:dLbls>
        <c:bubbleScale val="100"/>
        <c:showNegBubbles val="0"/>
        <c:axId val="95644288"/>
        <c:axId val="95654656"/>
      </c:bubbleChart>
      <c:valAx>
        <c:axId val="95644288"/>
        <c:scaling>
          <c:orientation val="minMax"/>
        </c:scaling>
        <c:delete val="0"/>
        <c:axPos val="b"/>
        <c:title>
          <c:tx>
            <c:rich>
              <a:bodyPr/>
              <a:lstStyle/>
              <a:p>
                <a:pPr>
                  <a:defRPr sz="800" b="0"/>
                </a:pPr>
                <a:r>
                  <a:rPr lang="en-US" sz="800" b="0"/>
                  <a:t>Percentage point change in share of persons engaged, 2000-05</a:t>
                </a:r>
              </a:p>
            </c:rich>
          </c:tx>
          <c:layout/>
          <c:overlay val="0"/>
        </c:title>
        <c:numFmt formatCode="0.0" sourceLinked="1"/>
        <c:majorTickMark val="out"/>
        <c:minorTickMark val="none"/>
        <c:tickLblPos val="low"/>
        <c:crossAx val="95654656"/>
        <c:crosses val="autoZero"/>
        <c:crossBetween val="midCat"/>
      </c:valAx>
      <c:valAx>
        <c:axId val="95654656"/>
        <c:scaling>
          <c:orientation val="minMax"/>
        </c:scaling>
        <c:delete val="0"/>
        <c:axPos val="l"/>
        <c:majorGridlines/>
        <c:title>
          <c:tx>
            <c:rich>
              <a:bodyPr rot="-5400000" vert="horz"/>
              <a:lstStyle/>
              <a:p>
                <a:pPr>
                  <a:defRPr sz="800" b="0"/>
                </a:pPr>
                <a:r>
                  <a:rPr lang="en-US" sz="800" b="0"/>
                  <a:t>Relative productivity level, 2005</a:t>
                </a:r>
              </a:p>
            </c:rich>
          </c:tx>
          <c:layout/>
          <c:overlay val="0"/>
        </c:title>
        <c:numFmt formatCode="0.0" sourceLinked="1"/>
        <c:majorTickMark val="out"/>
        <c:minorTickMark val="none"/>
        <c:tickLblPos val="low"/>
        <c:crossAx val="95644288"/>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'Wages (ILO)'!$U$9</c:f>
              <c:strCache>
                <c:ptCount val="1"/>
                <c:pt idx="0">
                  <c:v>Plantation supervisor</c:v>
                </c:pt>
              </c:strCache>
            </c:strRef>
          </c:tx>
          <c:marker>
            <c:symbol val="none"/>
          </c:marker>
          <c:cat>
            <c:numRef>
              <c:f>'Wages (ILO)'!$V$8:$AJ$8</c:f>
              <c:numCache>
                <c:formatCode>General</c:formatCode>
                <c:ptCount val="15"/>
                <c:pt idx="0">
                  <c:v>1986</c:v>
                </c:pt>
                <c:pt idx="1">
                  <c:v>1987</c:v>
                </c:pt>
                <c:pt idx="2">
                  <c:v>1988</c:v>
                </c:pt>
                <c:pt idx="3">
                  <c:v>1989</c:v>
                </c:pt>
                <c:pt idx="4">
                  <c:v>1990</c:v>
                </c:pt>
                <c:pt idx="5">
                  <c:v>1991</c:v>
                </c:pt>
                <c:pt idx="6">
                  <c:v>1993</c:v>
                </c:pt>
                <c:pt idx="7">
                  <c:v>1994</c:v>
                </c:pt>
                <c:pt idx="8">
                  <c:v>1995</c:v>
                </c:pt>
                <c:pt idx="9">
                  <c:v>1996</c:v>
                </c:pt>
                <c:pt idx="10">
                  <c:v>1997</c:v>
                </c:pt>
                <c:pt idx="11">
                  <c:v>1998</c:v>
                </c:pt>
                <c:pt idx="12">
                  <c:v>1999</c:v>
                </c:pt>
                <c:pt idx="13">
                  <c:v>2000</c:v>
                </c:pt>
                <c:pt idx="14">
                  <c:v>2007</c:v>
                </c:pt>
              </c:numCache>
            </c:numRef>
          </c:cat>
          <c:val>
            <c:numRef>
              <c:f>'Wages (ILO)'!$V$9:$AJ$9</c:f>
              <c:numCache>
                <c:formatCode>General</c:formatCode>
                <c:ptCount val="15"/>
                <c:pt idx="0">
                  <c:v>0.73076923076923073</c:v>
                </c:pt>
                <c:pt idx="1">
                  <c:v>1.263157894736842</c:v>
                </c:pt>
                <c:pt idx="2">
                  <c:v>1.1754385964912282</c:v>
                </c:pt>
                <c:pt idx="3">
                  <c:v>0.890625</c:v>
                </c:pt>
                <c:pt idx="4">
                  <c:v>0.67647058823529416</c:v>
                </c:pt>
                <c:pt idx="5">
                  <c:v>0.7407407407407407</c:v>
                </c:pt>
                <c:pt idx="6">
                  <c:v>0.78260869565217395</c:v>
                </c:pt>
                <c:pt idx="7">
                  <c:v>0.66666666666666663</c:v>
                </c:pt>
                <c:pt idx="8">
                  <c:v>0.62857142857142856</c:v>
                </c:pt>
                <c:pt idx="9">
                  <c:v>0.77192982456140347</c:v>
                </c:pt>
                <c:pt idx="10">
                  <c:v>0.46376811594202899</c:v>
                </c:pt>
                <c:pt idx="11">
                  <c:v>0.53030303030303028</c:v>
                </c:pt>
                <c:pt idx="12">
                  <c:v>0.5</c:v>
                </c:pt>
                <c:pt idx="13">
                  <c:v>0.46575342465753422</c:v>
                </c:pt>
              </c:numCache>
            </c:numRef>
          </c:val>
          <c:smooth val="0"/>
        </c:ser>
        <c:ser>
          <c:idx val="1"/>
          <c:order val="1"/>
          <c:tx>
            <c:strRef>
              <c:f>'Wages (ILO)'!$U$10</c:f>
              <c:strCache>
                <c:ptCount val="1"/>
                <c:pt idx="0">
                  <c:v>Labourer</c:v>
                </c:pt>
              </c:strCache>
            </c:strRef>
          </c:tx>
          <c:marker>
            <c:symbol val="none"/>
          </c:marker>
          <c:cat>
            <c:numRef>
              <c:f>'Wages (ILO)'!$V$8:$AJ$8</c:f>
              <c:numCache>
                <c:formatCode>General</c:formatCode>
                <c:ptCount val="15"/>
                <c:pt idx="0">
                  <c:v>1986</c:v>
                </c:pt>
                <c:pt idx="1">
                  <c:v>1987</c:v>
                </c:pt>
                <c:pt idx="2">
                  <c:v>1988</c:v>
                </c:pt>
                <c:pt idx="3">
                  <c:v>1989</c:v>
                </c:pt>
                <c:pt idx="4">
                  <c:v>1990</c:v>
                </c:pt>
                <c:pt idx="5">
                  <c:v>1991</c:v>
                </c:pt>
                <c:pt idx="6">
                  <c:v>1993</c:v>
                </c:pt>
                <c:pt idx="7">
                  <c:v>1994</c:v>
                </c:pt>
                <c:pt idx="8">
                  <c:v>1995</c:v>
                </c:pt>
                <c:pt idx="9">
                  <c:v>1996</c:v>
                </c:pt>
                <c:pt idx="10">
                  <c:v>1997</c:v>
                </c:pt>
                <c:pt idx="11">
                  <c:v>1998</c:v>
                </c:pt>
                <c:pt idx="12">
                  <c:v>1999</c:v>
                </c:pt>
                <c:pt idx="13">
                  <c:v>2000</c:v>
                </c:pt>
                <c:pt idx="14">
                  <c:v>2007</c:v>
                </c:pt>
              </c:numCache>
            </c:numRef>
          </c:cat>
          <c:val>
            <c:numRef>
              <c:f>'Wages (ILO)'!$V$10:$AJ$10</c:f>
              <c:numCache>
                <c:formatCode>General</c:formatCode>
                <c:ptCount val="15"/>
                <c:pt idx="0">
                  <c:v>1.2884615384615385</c:v>
                </c:pt>
                <c:pt idx="1">
                  <c:v>1.263157894736842</c:v>
                </c:pt>
                <c:pt idx="2">
                  <c:v>1.263157894736842</c:v>
                </c:pt>
                <c:pt idx="3">
                  <c:v>1.078125</c:v>
                </c:pt>
                <c:pt idx="6">
                  <c:v>1.1521739130434783</c:v>
                </c:pt>
                <c:pt idx="7">
                  <c:v>0.41666666666666669</c:v>
                </c:pt>
                <c:pt idx="8">
                  <c:v>0.42857142857142855</c:v>
                </c:pt>
                <c:pt idx="9">
                  <c:v>0.49122807017543857</c:v>
                </c:pt>
                <c:pt idx="10">
                  <c:v>0.50724637681159424</c:v>
                </c:pt>
                <c:pt idx="11">
                  <c:v>0.48484848484848486</c:v>
                </c:pt>
                <c:pt idx="12">
                  <c:v>0.48529411764705882</c:v>
                </c:pt>
                <c:pt idx="13">
                  <c:v>0.50684931506849318</c:v>
                </c:pt>
                <c:pt idx="14">
                  <c:v>0.83783783783783783</c:v>
                </c:pt>
              </c:numCache>
            </c:numRef>
          </c:val>
          <c:smooth val="0"/>
        </c:ser>
        <c:ser>
          <c:idx val="2"/>
          <c:order val="2"/>
          <c:tx>
            <c:strRef>
              <c:f>'Wages (ILO)'!$U$11</c:f>
              <c:strCache>
                <c:ptCount val="1"/>
                <c:pt idx="0">
                  <c:v>Computer programmer</c:v>
                </c:pt>
              </c:strCache>
            </c:strRef>
          </c:tx>
          <c:spPr>
            <a:ln>
              <a:solidFill>
                <a:schemeClr val="accent4"/>
              </a:solidFill>
            </a:ln>
          </c:spPr>
          <c:marker>
            <c:symbol val="none"/>
          </c:marker>
          <c:cat>
            <c:numRef>
              <c:f>'Wages (ILO)'!$V$8:$AJ$8</c:f>
              <c:numCache>
                <c:formatCode>General</c:formatCode>
                <c:ptCount val="15"/>
                <c:pt idx="0">
                  <c:v>1986</c:v>
                </c:pt>
                <c:pt idx="1">
                  <c:v>1987</c:v>
                </c:pt>
                <c:pt idx="2">
                  <c:v>1988</c:v>
                </c:pt>
                <c:pt idx="3">
                  <c:v>1989</c:v>
                </c:pt>
                <c:pt idx="4">
                  <c:v>1990</c:v>
                </c:pt>
                <c:pt idx="5">
                  <c:v>1991</c:v>
                </c:pt>
                <c:pt idx="6">
                  <c:v>1993</c:v>
                </c:pt>
                <c:pt idx="7">
                  <c:v>1994</c:v>
                </c:pt>
                <c:pt idx="8">
                  <c:v>1995</c:v>
                </c:pt>
                <c:pt idx="9">
                  <c:v>1996</c:v>
                </c:pt>
                <c:pt idx="10">
                  <c:v>1997</c:v>
                </c:pt>
                <c:pt idx="11">
                  <c:v>1998</c:v>
                </c:pt>
                <c:pt idx="12">
                  <c:v>1999</c:v>
                </c:pt>
                <c:pt idx="13">
                  <c:v>2000</c:v>
                </c:pt>
                <c:pt idx="14">
                  <c:v>2007</c:v>
                </c:pt>
              </c:numCache>
            </c:numRef>
          </c:cat>
          <c:val>
            <c:numRef>
              <c:f>'Wages (ILO)'!$V$11:$AJ$11</c:f>
              <c:numCache>
                <c:formatCode>General</c:formatCode>
                <c:ptCount val="15"/>
                <c:pt idx="4">
                  <c:v>2.5294117647058822</c:v>
                </c:pt>
                <c:pt idx="5">
                  <c:v>2.8148148148148149</c:v>
                </c:pt>
                <c:pt idx="6">
                  <c:v>2.7826086956521738</c:v>
                </c:pt>
                <c:pt idx="7">
                  <c:v>2.4</c:v>
                </c:pt>
                <c:pt idx="8">
                  <c:v>2.0571428571428569</c:v>
                </c:pt>
                <c:pt idx="9">
                  <c:v>2.6842105263157894</c:v>
                </c:pt>
                <c:pt idx="10">
                  <c:v>2.3043478260869565</c:v>
                </c:pt>
                <c:pt idx="11">
                  <c:v>2.3181818181818183</c:v>
                </c:pt>
                <c:pt idx="12">
                  <c:v>2.6617647058823528</c:v>
                </c:pt>
                <c:pt idx="13">
                  <c:v>2.493150684931507</c:v>
                </c:pt>
              </c:numCache>
            </c:numRef>
          </c:val>
          <c:smooth val="0"/>
        </c:ser>
        <c:ser>
          <c:idx val="3"/>
          <c:order val="3"/>
          <c:tx>
            <c:strRef>
              <c:f>'Wages (ILO)'!$U$12</c:f>
              <c:strCache>
                <c:ptCount val="1"/>
                <c:pt idx="0">
                  <c:v>Office clerk</c:v>
                </c:pt>
              </c:strCache>
            </c:strRef>
          </c:tx>
          <c:spPr>
            <a:ln>
              <a:solidFill>
                <a:schemeClr val="accent5"/>
              </a:solidFill>
            </a:ln>
          </c:spPr>
          <c:marker>
            <c:symbol val="none"/>
          </c:marker>
          <c:cat>
            <c:numRef>
              <c:f>'Wages (ILO)'!$V$8:$AJ$8</c:f>
              <c:numCache>
                <c:formatCode>General</c:formatCode>
                <c:ptCount val="15"/>
                <c:pt idx="0">
                  <c:v>1986</c:v>
                </c:pt>
                <c:pt idx="1">
                  <c:v>1987</c:v>
                </c:pt>
                <c:pt idx="2">
                  <c:v>1988</c:v>
                </c:pt>
                <c:pt idx="3">
                  <c:v>1989</c:v>
                </c:pt>
                <c:pt idx="4">
                  <c:v>1990</c:v>
                </c:pt>
                <c:pt idx="5">
                  <c:v>1991</c:v>
                </c:pt>
                <c:pt idx="6">
                  <c:v>1993</c:v>
                </c:pt>
                <c:pt idx="7">
                  <c:v>1994</c:v>
                </c:pt>
                <c:pt idx="8">
                  <c:v>1995</c:v>
                </c:pt>
                <c:pt idx="9">
                  <c:v>1996</c:v>
                </c:pt>
                <c:pt idx="10">
                  <c:v>1997</c:v>
                </c:pt>
                <c:pt idx="11">
                  <c:v>1998</c:v>
                </c:pt>
                <c:pt idx="12">
                  <c:v>1999</c:v>
                </c:pt>
                <c:pt idx="13">
                  <c:v>2000</c:v>
                </c:pt>
                <c:pt idx="14">
                  <c:v>2007</c:v>
                </c:pt>
              </c:numCache>
            </c:numRef>
          </c:cat>
          <c:val>
            <c:numRef>
              <c:f>'Wages (ILO)'!$V$12:$AJ$12</c:f>
              <c:numCache>
                <c:formatCode>General</c:formatCode>
                <c:ptCount val="15"/>
                <c:pt idx="0">
                  <c:v>0.65384615384615385</c:v>
                </c:pt>
                <c:pt idx="1">
                  <c:v>0.75438596491228072</c:v>
                </c:pt>
                <c:pt idx="2">
                  <c:v>0.73684210526315785</c:v>
                </c:pt>
                <c:pt idx="3">
                  <c:v>0.703125</c:v>
                </c:pt>
                <c:pt idx="4">
                  <c:v>0.61764705882352944</c:v>
                </c:pt>
                <c:pt idx="5">
                  <c:v>0.59259259259259256</c:v>
                </c:pt>
                <c:pt idx="6">
                  <c:v>0.52173913043478259</c:v>
                </c:pt>
                <c:pt idx="7">
                  <c:v>0.73333333333333328</c:v>
                </c:pt>
                <c:pt idx="8">
                  <c:v>0.72857142857142854</c:v>
                </c:pt>
                <c:pt idx="9">
                  <c:v>0.92982456140350878</c:v>
                </c:pt>
                <c:pt idx="10">
                  <c:v>0.53623188405797106</c:v>
                </c:pt>
                <c:pt idx="11">
                  <c:v>0.51515151515151514</c:v>
                </c:pt>
                <c:pt idx="12">
                  <c:v>0.52941176470588236</c:v>
                </c:pt>
                <c:pt idx="13">
                  <c:v>0.54794520547945202</c:v>
                </c:pt>
              </c:numCache>
            </c:numRef>
          </c:val>
          <c:smooth val="0"/>
        </c:ser>
        <c:dLbls>
          <c:showLegendKey val="0"/>
          <c:showVal val="0"/>
          <c:showCatName val="0"/>
          <c:showSerName val="0"/>
          <c:showPercent val="0"/>
          <c:showBubbleSize val="0"/>
        </c:dLbls>
        <c:marker val="1"/>
        <c:smooth val="0"/>
        <c:axId val="325991808"/>
        <c:axId val="326063616"/>
      </c:lineChart>
      <c:catAx>
        <c:axId val="325991808"/>
        <c:scaling>
          <c:orientation val="minMax"/>
        </c:scaling>
        <c:delete val="0"/>
        <c:axPos val="b"/>
        <c:numFmt formatCode="General" sourceLinked="1"/>
        <c:majorTickMark val="out"/>
        <c:minorTickMark val="none"/>
        <c:tickLblPos val="nextTo"/>
        <c:crossAx val="326063616"/>
        <c:crosses val="autoZero"/>
        <c:auto val="1"/>
        <c:lblAlgn val="ctr"/>
        <c:lblOffset val="100"/>
        <c:noMultiLvlLbl val="0"/>
      </c:catAx>
      <c:valAx>
        <c:axId val="326063616"/>
        <c:scaling>
          <c:orientation val="minMax"/>
        </c:scaling>
        <c:delete val="0"/>
        <c:axPos val="l"/>
        <c:majorGridlines/>
        <c:numFmt formatCode="General" sourceLinked="1"/>
        <c:majorTickMark val="out"/>
        <c:minorTickMark val="none"/>
        <c:tickLblPos val="nextTo"/>
        <c:crossAx val="325991808"/>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2005-10</a:t>
            </a:r>
          </a:p>
        </c:rich>
      </c:tx>
      <c:layout/>
      <c:overlay val="0"/>
    </c:title>
    <c:autoTitleDeleted val="0"/>
    <c:plotArea>
      <c:layout/>
      <c:bubbleChart>
        <c:varyColors val="0"/>
        <c:ser>
          <c:idx val="0"/>
          <c:order val="0"/>
          <c:tx>
            <c:v>Agriculture</c:v>
          </c:tx>
          <c:spPr>
            <a:solidFill>
              <a:srgbClr val="0000FF"/>
            </a:solidFill>
          </c:spPr>
          <c:invertIfNegative val="0"/>
          <c:xVal>
            <c:numRef>
              <c:f>'Rel. prod. cf employment1'!$B$39</c:f>
              <c:numCache>
                <c:formatCode>0.0</c:formatCode>
                <c:ptCount val="1"/>
                <c:pt idx="0">
                  <c:v>-2.6219453019915946</c:v>
                </c:pt>
              </c:numCache>
            </c:numRef>
          </c:xVal>
          <c:yVal>
            <c:numRef>
              <c:f>'Rel. prod. cf employment1'!$C$39</c:f>
              <c:numCache>
                <c:formatCode>0.0</c:formatCode>
                <c:ptCount val="1"/>
                <c:pt idx="0">
                  <c:v>0.29420674346470699</c:v>
                </c:pt>
              </c:numCache>
            </c:numRef>
          </c:yVal>
          <c:bubbleSize>
            <c:numRef>
              <c:f>'Rel. prod. cf employment1'!$E$39</c:f>
              <c:numCache>
                <c:formatCode>#,##0</c:formatCode>
                <c:ptCount val="1"/>
                <c:pt idx="0">
                  <c:v>255855.33338411144</c:v>
                </c:pt>
              </c:numCache>
            </c:numRef>
          </c:bubbleSize>
          <c:bubble3D val="1"/>
        </c:ser>
        <c:ser>
          <c:idx val="1"/>
          <c:order val="1"/>
          <c:tx>
            <c:v>Mining</c:v>
          </c:tx>
          <c:spPr>
            <a:solidFill>
              <a:srgbClr val="FF0000"/>
            </a:solidFill>
            <a:ln w="25400">
              <a:noFill/>
            </a:ln>
          </c:spPr>
          <c:invertIfNegative val="0"/>
          <c:xVal>
            <c:numRef>
              <c:f>'Rel. prod. cf employment1'!$B$40</c:f>
              <c:numCache>
                <c:formatCode>0.0</c:formatCode>
                <c:ptCount val="1"/>
                <c:pt idx="0">
                  <c:v>-1.9535072915983165E-2</c:v>
                </c:pt>
              </c:numCache>
            </c:numRef>
          </c:xVal>
          <c:yVal>
            <c:numRef>
              <c:f>'Rel. prod. cf employment1'!$C$40</c:f>
              <c:numCache>
                <c:formatCode>0.0</c:formatCode>
                <c:ptCount val="1"/>
                <c:pt idx="0">
                  <c:v>5.2228996270582684</c:v>
                </c:pt>
              </c:numCache>
            </c:numRef>
          </c:yVal>
          <c:bubbleSize>
            <c:numRef>
              <c:f>'Rel. prod. cf employment1'!$E$40</c:f>
              <c:numCache>
                <c:formatCode>#,##0</c:formatCode>
                <c:ptCount val="1"/>
                <c:pt idx="0">
                  <c:v>2289.6651709336184</c:v>
                </c:pt>
              </c:numCache>
            </c:numRef>
          </c:bubbleSize>
          <c:bubble3D val="1"/>
        </c:ser>
        <c:ser>
          <c:idx val="2"/>
          <c:order val="2"/>
          <c:tx>
            <c:v>Manufacturing</c:v>
          </c:tx>
          <c:spPr>
            <a:solidFill>
              <a:srgbClr val="00B050"/>
            </a:solidFill>
            <a:ln w="25400">
              <a:noFill/>
            </a:ln>
          </c:spPr>
          <c:invertIfNegative val="0"/>
          <c:xVal>
            <c:numRef>
              <c:f>'Rel. prod. cf employment1'!$B$41</c:f>
              <c:numCache>
                <c:formatCode>0.0</c:formatCode>
                <c:ptCount val="1"/>
                <c:pt idx="0">
                  <c:v>-7.6457000779708295E-3</c:v>
                </c:pt>
              </c:numCache>
            </c:numRef>
          </c:xVal>
          <c:yVal>
            <c:numRef>
              <c:f>'Rel. prod. cf employment1'!$C$41</c:f>
              <c:numCache>
                <c:formatCode>0.0</c:formatCode>
                <c:ptCount val="1"/>
                <c:pt idx="0">
                  <c:v>1.5283565585531249</c:v>
                </c:pt>
              </c:numCache>
            </c:numRef>
          </c:yVal>
          <c:bubbleSize>
            <c:numRef>
              <c:f>'Rel. prod. cf employment1'!$E$41</c:f>
              <c:numCache>
                <c:formatCode>#,##0</c:formatCode>
                <c:ptCount val="1"/>
                <c:pt idx="0">
                  <c:v>54255.967739896958</c:v>
                </c:pt>
              </c:numCache>
            </c:numRef>
          </c:bubbleSize>
          <c:bubble3D val="1"/>
        </c:ser>
        <c:ser>
          <c:idx val="3"/>
          <c:order val="3"/>
          <c:tx>
            <c:v>Utilities</c:v>
          </c:tx>
          <c:spPr>
            <a:solidFill>
              <a:srgbClr val="FFFF00"/>
            </a:solidFill>
            <a:ln w="25400">
              <a:noFill/>
            </a:ln>
          </c:spPr>
          <c:invertIfNegative val="0"/>
          <c:xVal>
            <c:numRef>
              <c:f>'Rel. prod. cf employment1'!$B$42</c:f>
              <c:numCache>
                <c:formatCode>0.0</c:formatCode>
                <c:ptCount val="1"/>
                <c:pt idx="0">
                  <c:v>-1.2913615760680175E-3</c:v>
                </c:pt>
              </c:numCache>
            </c:numRef>
          </c:xVal>
          <c:yVal>
            <c:numRef>
              <c:f>'Rel. prod. cf employment1'!$C$42</c:f>
              <c:numCache>
                <c:formatCode>0.0</c:formatCode>
                <c:ptCount val="1"/>
                <c:pt idx="0">
                  <c:v>7.7987841354830936</c:v>
                </c:pt>
              </c:numCache>
            </c:numRef>
          </c:yVal>
          <c:bubbleSize>
            <c:numRef>
              <c:f>'Rel. prod. cf employment1'!$E$42</c:f>
              <c:numCache>
                <c:formatCode>#,##0</c:formatCode>
                <c:ptCount val="1"/>
                <c:pt idx="0">
                  <c:v>1184.8190706890823</c:v>
                </c:pt>
              </c:numCache>
            </c:numRef>
          </c:bubbleSize>
          <c:bubble3D val="1"/>
        </c:ser>
        <c:ser>
          <c:idx val="4"/>
          <c:order val="4"/>
          <c:tx>
            <c:v>Construction</c:v>
          </c:tx>
          <c:spPr>
            <a:solidFill>
              <a:srgbClr val="6600FF"/>
            </a:solidFill>
            <a:ln w="25400">
              <a:noFill/>
            </a:ln>
          </c:spPr>
          <c:invertIfNegative val="0"/>
          <c:xVal>
            <c:numRef>
              <c:f>'Rel. prod. cf employment1'!$B$43</c:f>
              <c:numCache>
                <c:formatCode>0.0</c:formatCode>
                <c:ptCount val="1"/>
                <c:pt idx="0">
                  <c:v>1.3553550988168475</c:v>
                </c:pt>
              </c:numCache>
            </c:numRef>
          </c:xVal>
          <c:yVal>
            <c:numRef>
              <c:f>'Rel. prod. cf employment1'!$C$43</c:f>
              <c:numCache>
                <c:formatCode>0.0</c:formatCode>
                <c:ptCount val="1"/>
                <c:pt idx="0">
                  <c:v>1.2185925259163113</c:v>
                </c:pt>
              </c:numCache>
            </c:numRef>
          </c:yVal>
          <c:bubbleSize>
            <c:numRef>
              <c:f>'Rel. prod. cf employment1'!$E$43</c:f>
              <c:numCache>
                <c:formatCode>#,##0</c:formatCode>
                <c:ptCount val="1"/>
                <c:pt idx="0">
                  <c:v>33534.481051444753</c:v>
                </c:pt>
              </c:numCache>
            </c:numRef>
          </c:bubbleSize>
          <c:bubble3D val="1"/>
        </c:ser>
        <c:ser>
          <c:idx val="5"/>
          <c:order val="5"/>
          <c:tx>
            <c:v>Trade services</c:v>
          </c:tx>
          <c:spPr>
            <a:solidFill>
              <a:srgbClr val="66FFFF"/>
            </a:solidFill>
            <a:ln w="25400">
              <a:noFill/>
            </a:ln>
          </c:spPr>
          <c:invertIfNegative val="0"/>
          <c:xVal>
            <c:numRef>
              <c:f>'Rel. prod. cf employment1'!$B$44</c:f>
              <c:numCache>
                <c:formatCode>0.0</c:formatCode>
                <c:ptCount val="1"/>
                <c:pt idx="0">
                  <c:v>0.80227269819389768</c:v>
                </c:pt>
              </c:numCache>
            </c:numRef>
          </c:xVal>
          <c:yVal>
            <c:numRef>
              <c:f>'Rel. prod. cf employment1'!$C$44</c:f>
              <c:numCache>
                <c:formatCode>0.0</c:formatCode>
                <c:ptCount val="1"/>
                <c:pt idx="0">
                  <c:v>1.5981987991202713</c:v>
                </c:pt>
              </c:numCache>
            </c:numRef>
          </c:yVal>
          <c:bubbleSize>
            <c:numRef>
              <c:f>'Rel. prod. cf employment1'!$E$44</c:f>
              <c:numCache>
                <c:formatCode>#,##0</c:formatCode>
                <c:ptCount val="1"/>
                <c:pt idx="0">
                  <c:v>54114.195440704847</c:v>
                </c:pt>
              </c:numCache>
            </c:numRef>
          </c:bubbleSize>
          <c:bubble3D val="1"/>
        </c:ser>
        <c:ser>
          <c:idx val="6"/>
          <c:order val="6"/>
          <c:tx>
            <c:v>Transport services</c:v>
          </c:tx>
          <c:spPr>
            <a:solidFill>
              <a:srgbClr val="FF00FF"/>
            </a:solidFill>
            <a:ln w="25400">
              <a:noFill/>
            </a:ln>
          </c:spPr>
          <c:invertIfNegative val="0"/>
          <c:xVal>
            <c:numRef>
              <c:f>'Rel. prod. cf employment1'!$B$45</c:f>
              <c:numCache>
                <c:formatCode>0.0</c:formatCode>
                <c:ptCount val="1"/>
                <c:pt idx="0">
                  <c:v>0.71921201249088629</c:v>
                </c:pt>
              </c:numCache>
            </c:numRef>
          </c:xVal>
          <c:yVal>
            <c:numRef>
              <c:f>'Rel. prod. cf employment1'!$C$45</c:f>
              <c:numCache>
                <c:formatCode>0.0</c:formatCode>
                <c:ptCount val="1"/>
                <c:pt idx="0">
                  <c:v>1.9630236067576361</c:v>
                </c:pt>
              </c:numCache>
            </c:numRef>
          </c:yVal>
          <c:bubbleSize>
            <c:numRef>
              <c:f>'Rel. prod. cf employment1'!$E$45</c:f>
              <c:numCache>
                <c:formatCode>#,##0</c:formatCode>
                <c:ptCount val="1"/>
                <c:pt idx="0">
                  <c:v>22468.334635469259</c:v>
                </c:pt>
              </c:numCache>
            </c:numRef>
          </c:bubbleSize>
          <c:bubble3D val="1"/>
        </c:ser>
        <c:ser>
          <c:idx val="7"/>
          <c:order val="7"/>
          <c:tx>
            <c:v>Business services</c:v>
          </c:tx>
          <c:spPr>
            <a:solidFill>
              <a:srgbClr val="99FF66"/>
            </a:solidFill>
            <a:ln w="25400">
              <a:noFill/>
            </a:ln>
          </c:spPr>
          <c:invertIfNegative val="0"/>
          <c:xVal>
            <c:numRef>
              <c:f>'Rel. prod. cf employment1'!$B$46</c:f>
              <c:numCache>
                <c:formatCode>0.0</c:formatCode>
                <c:ptCount val="1"/>
                <c:pt idx="0">
                  <c:v>0.54856256206146048</c:v>
                </c:pt>
              </c:numCache>
            </c:numRef>
          </c:xVal>
          <c:yVal>
            <c:numRef>
              <c:f>'Rel. prod. cf employment1'!$C$46</c:f>
              <c:numCache>
                <c:formatCode>0.0</c:formatCode>
                <c:ptCount val="1"/>
                <c:pt idx="0">
                  <c:v>4.995231771330241</c:v>
                </c:pt>
              </c:numCache>
            </c:numRef>
          </c:yVal>
          <c:bubbleSize>
            <c:numRef>
              <c:f>'Rel. prod. cf employment1'!$E$46</c:f>
              <c:numCache>
                <c:formatCode>#,##0</c:formatCode>
                <c:ptCount val="1"/>
                <c:pt idx="0">
                  <c:v>10429.98022065075</c:v>
                </c:pt>
              </c:numCache>
            </c:numRef>
          </c:bubbleSize>
          <c:bubble3D val="1"/>
        </c:ser>
        <c:ser>
          <c:idx val="8"/>
          <c:order val="8"/>
          <c:tx>
            <c:v>Govt services</c:v>
          </c:tx>
          <c:spPr>
            <a:solidFill>
              <a:srgbClr val="984807"/>
            </a:solidFill>
            <a:ln w="25400">
              <a:noFill/>
            </a:ln>
          </c:spPr>
          <c:invertIfNegative val="0"/>
          <c:xVal>
            <c:numRef>
              <c:f>'Rel. prod. cf employment1'!$B$47</c:f>
              <c:numCache>
                <c:formatCode>0.0</c:formatCode>
                <c:ptCount val="1"/>
                <c:pt idx="0">
                  <c:v>-0.58765860962014305</c:v>
                </c:pt>
              </c:numCache>
            </c:numRef>
          </c:xVal>
          <c:yVal>
            <c:numRef>
              <c:f>'Rel. prod. cf employment1'!$C$47</c:f>
              <c:numCache>
                <c:formatCode>0.0</c:formatCode>
                <c:ptCount val="1"/>
                <c:pt idx="0">
                  <c:v>2.8018014608274822</c:v>
                </c:pt>
              </c:numCache>
            </c:numRef>
          </c:yVal>
          <c:bubbleSize>
            <c:numRef>
              <c:f>'Rel. prod. cf employment1'!$E$47</c:f>
              <c:numCache>
                <c:formatCode>#,##0</c:formatCode>
                <c:ptCount val="1"/>
                <c:pt idx="0">
                  <c:v>19365.841755299596</c:v>
                </c:pt>
              </c:numCache>
            </c:numRef>
          </c:bubbleSize>
          <c:bubble3D val="1"/>
        </c:ser>
        <c:ser>
          <c:idx val="9"/>
          <c:order val="9"/>
          <c:tx>
            <c:v>Personal services</c:v>
          </c:tx>
          <c:spPr>
            <a:solidFill>
              <a:srgbClr val="9999FF"/>
            </a:solidFill>
            <a:ln w="25400">
              <a:noFill/>
            </a:ln>
          </c:spPr>
          <c:invertIfNegative val="0"/>
          <c:xVal>
            <c:numRef>
              <c:f>'Rel. prod. cf employment1'!$B$48</c:f>
              <c:numCache>
                <c:formatCode>0.0</c:formatCode>
                <c:ptCount val="1"/>
                <c:pt idx="0">
                  <c:v>-0.18732632538130822</c:v>
                </c:pt>
              </c:numCache>
            </c:numRef>
          </c:xVal>
          <c:yVal>
            <c:numRef>
              <c:f>'Rel. prod. cf employment1'!$C$48</c:f>
              <c:numCache>
                <c:formatCode>0.0</c:formatCode>
                <c:ptCount val="1"/>
                <c:pt idx="0">
                  <c:v>0.74573141784260844</c:v>
                </c:pt>
              </c:numCache>
            </c:numRef>
          </c:yVal>
          <c:bubbleSize>
            <c:numRef>
              <c:f>'Rel. prod. cf employment1'!$E$48</c:f>
              <c:numCache>
                <c:formatCode>#,##0</c:formatCode>
                <c:ptCount val="1"/>
                <c:pt idx="0">
                  <c:v>14600.48006173977</c:v>
                </c:pt>
              </c:numCache>
            </c:numRef>
          </c:bubbleSize>
          <c:bubble3D val="1"/>
        </c:ser>
        <c:dLbls>
          <c:showLegendKey val="0"/>
          <c:showVal val="0"/>
          <c:showCatName val="0"/>
          <c:showSerName val="0"/>
          <c:showPercent val="0"/>
          <c:showBubbleSize val="0"/>
        </c:dLbls>
        <c:bubbleScale val="100"/>
        <c:showNegBubbles val="0"/>
        <c:axId val="98554624"/>
        <c:axId val="98556928"/>
      </c:bubbleChart>
      <c:valAx>
        <c:axId val="98554624"/>
        <c:scaling>
          <c:orientation val="minMax"/>
          <c:max val="2"/>
          <c:min val="-3"/>
        </c:scaling>
        <c:delete val="0"/>
        <c:axPos val="b"/>
        <c:title>
          <c:tx>
            <c:rich>
              <a:bodyPr/>
              <a:lstStyle/>
              <a:p>
                <a:pPr>
                  <a:defRPr sz="800" b="0"/>
                </a:pPr>
                <a:r>
                  <a:rPr lang="en-US" sz="800" b="0"/>
                  <a:t>Percentage point change in share of persons engaged, 2005-10</a:t>
                </a:r>
              </a:p>
            </c:rich>
          </c:tx>
          <c:layout/>
          <c:overlay val="0"/>
        </c:title>
        <c:numFmt formatCode="0.0" sourceLinked="1"/>
        <c:majorTickMark val="out"/>
        <c:minorTickMark val="none"/>
        <c:tickLblPos val="low"/>
        <c:crossAx val="98556928"/>
        <c:crosses val="autoZero"/>
        <c:crossBetween val="midCat"/>
      </c:valAx>
      <c:valAx>
        <c:axId val="98556928"/>
        <c:scaling>
          <c:orientation val="minMax"/>
        </c:scaling>
        <c:delete val="0"/>
        <c:axPos val="l"/>
        <c:majorGridlines/>
        <c:title>
          <c:tx>
            <c:rich>
              <a:bodyPr rot="-5400000" vert="horz"/>
              <a:lstStyle/>
              <a:p>
                <a:pPr>
                  <a:defRPr sz="800" b="0"/>
                </a:pPr>
                <a:r>
                  <a:rPr lang="en-US" sz="800" b="0"/>
                  <a:t>Relative productivity level, 2010</a:t>
                </a:r>
              </a:p>
            </c:rich>
          </c:tx>
          <c:layout/>
          <c:overlay val="0"/>
        </c:title>
        <c:numFmt formatCode="0.0" sourceLinked="1"/>
        <c:majorTickMark val="out"/>
        <c:minorTickMark val="none"/>
        <c:tickLblPos val="low"/>
        <c:crossAx val="98554624"/>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stacked"/>
        <c:varyColors val="0"/>
        <c:ser>
          <c:idx val="0"/>
          <c:order val="0"/>
          <c:tx>
            <c:strRef>
              <c:f>'Decomp.of prod change1'!$F$3</c:f>
              <c:strCache>
                <c:ptCount val="1"/>
                <c:pt idx="0">
                  <c:v>Within sector</c:v>
                </c:pt>
              </c:strCache>
            </c:strRef>
          </c:tx>
          <c:invertIfNegative val="0"/>
          <c:cat>
            <c:strRef>
              <c:f>'Decomp.of prod change1'!$E$4:$E$6</c:f>
              <c:strCache>
                <c:ptCount val="3"/>
                <c:pt idx="0">
                  <c:v>1990-2000</c:v>
                </c:pt>
                <c:pt idx="1">
                  <c:v>2000-05</c:v>
                </c:pt>
                <c:pt idx="2">
                  <c:v>2005-10</c:v>
                </c:pt>
              </c:strCache>
            </c:strRef>
          </c:cat>
          <c:val>
            <c:numRef>
              <c:f>'Decomp.of prod change1'!$F$4:$F$6</c:f>
              <c:numCache>
                <c:formatCode>0.00%</c:formatCode>
                <c:ptCount val="3"/>
                <c:pt idx="0">
                  <c:v>2.1083890185154254E-2</c:v>
                </c:pt>
                <c:pt idx="1">
                  <c:v>2.2830843757355827E-2</c:v>
                </c:pt>
                <c:pt idx="2">
                  <c:v>5.9601149036377671E-2</c:v>
                </c:pt>
              </c:numCache>
            </c:numRef>
          </c:val>
        </c:ser>
        <c:ser>
          <c:idx val="1"/>
          <c:order val="1"/>
          <c:tx>
            <c:strRef>
              <c:f>'Decomp.of prod change1'!$G$3</c:f>
              <c:strCache>
                <c:ptCount val="1"/>
                <c:pt idx="0">
                  <c:v>Structural change</c:v>
                </c:pt>
              </c:strCache>
            </c:strRef>
          </c:tx>
          <c:spPr>
            <a:solidFill>
              <a:schemeClr val="accent6"/>
            </a:solidFill>
          </c:spPr>
          <c:invertIfNegative val="0"/>
          <c:cat>
            <c:strRef>
              <c:f>'Decomp.of prod change1'!$E$4:$E$6</c:f>
              <c:strCache>
                <c:ptCount val="3"/>
                <c:pt idx="0">
                  <c:v>1990-2000</c:v>
                </c:pt>
                <c:pt idx="1">
                  <c:v>2000-05</c:v>
                </c:pt>
                <c:pt idx="2">
                  <c:v>2005-10</c:v>
                </c:pt>
              </c:strCache>
            </c:strRef>
          </c:cat>
          <c:val>
            <c:numRef>
              <c:f>'Decomp.of prod change1'!$G$4:$G$6</c:f>
              <c:numCache>
                <c:formatCode>0.00%</c:formatCode>
                <c:ptCount val="3"/>
                <c:pt idx="0">
                  <c:v>1.3175556566807876E-2</c:v>
                </c:pt>
                <c:pt idx="1">
                  <c:v>2.0302017031671955E-2</c:v>
                </c:pt>
                <c:pt idx="2">
                  <c:v>1.9088167885882773E-2</c:v>
                </c:pt>
              </c:numCache>
            </c:numRef>
          </c:val>
        </c:ser>
        <c:dLbls>
          <c:showLegendKey val="0"/>
          <c:showVal val="0"/>
          <c:showCatName val="0"/>
          <c:showSerName val="0"/>
          <c:showPercent val="0"/>
          <c:showBubbleSize val="0"/>
        </c:dLbls>
        <c:gapWidth val="150"/>
        <c:overlap val="100"/>
        <c:axId val="100935936"/>
        <c:axId val="101000320"/>
      </c:barChart>
      <c:catAx>
        <c:axId val="100935936"/>
        <c:scaling>
          <c:orientation val="minMax"/>
        </c:scaling>
        <c:delete val="0"/>
        <c:axPos val="b"/>
        <c:majorTickMark val="out"/>
        <c:minorTickMark val="none"/>
        <c:tickLblPos val="low"/>
        <c:crossAx val="101000320"/>
        <c:crosses val="autoZero"/>
        <c:auto val="1"/>
        <c:lblAlgn val="ctr"/>
        <c:lblOffset val="100"/>
        <c:noMultiLvlLbl val="0"/>
      </c:catAx>
      <c:valAx>
        <c:axId val="101000320"/>
        <c:scaling>
          <c:orientation val="minMax"/>
        </c:scaling>
        <c:delete val="0"/>
        <c:axPos val="l"/>
        <c:majorGridlines/>
        <c:title>
          <c:tx>
            <c:rich>
              <a:bodyPr rot="-5400000" vert="horz"/>
              <a:lstStyle/>
              <a:p>
                <a:pPr>
                  <a:defRPr b="0"/>
                </a:pPr>
                <a:r>
                  <a:rPr lang="en-US" b="0"/>
                  <a:t>Annualised labour productivity growth</a:t>
                </a:r>
              </a:p>
            </c:rich>
          </c:tx>
          <c:layout/>
          <c:overlay val="0"/>
        </c:title>
        <c:numFmt formatCode="0.0%" sourceLinked="0"/>
        <c:majorTickMark val="out"/>
        <c:minorTickMark val="none"/>
        <c:tickLblPos val="nextTo"/>
        <c:crossAx val="100935936"/>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scatterChart>
        <c:scatterStyle val="lineMarker"/>
        <c:varyColors val="0"/>
        <c:ser>
          <c:idx val="0"/>
          <c:order val="0"/>
          <c:spPr>
            <a:ln w="66675">
              <a:noFill/>
            </a:ln>
          </c:spPr>
          <c:marker>
            <c:symbol val="circle"/>
            <c:size val="5"/>
          </c:marker>
          <c:dLbls>
            <c:dLbl>
              <c:idx val="0"/>
              <c:layout/>
              <c:tx>
                <c:rich>
                  <a:bodyPr/>
                  <a:lstStyle/>
                  <a:p>
                    <a:r>
                      <a:rPr lang="en-US" sz="700"/>
                      <a:t>Agriculture</a:t>
                    </a:r>
                    <a:endParaRPr lang="en-US"/>
                  </a:p>
                </c:rich>
              </c:tx>
              <c:dLblPos val="r"/>
              <c:showLegendKey val="0"/>
              <c:showVal val="1"/>
              <c:showCatName val="1"/>
              <c:showSerName val="0"/>
              <c:showPercent val="0"/>
              <c:showBubbleSize val="0"/>
            </c:dLbl>
            <c:dLbl>
              <c:idx val="1"/>
              <c:layout/>
              <c:tx>
                <c:rich>
                  <a:bodyPr/>
                  <a:lstStyle/>
                  <a:p>
                    <a:r>
                      <a:rPr lang="en-US" sz="700"/>
                      <a:t>Other non-</a:t>
                    </a:r>
                    <a:br>
                      <a:rPr lang="en-US" sz="700"/>
                    </a:br>
                    <a:r>
                      <a:rPr lang="en-US" sz="700"/>
                      <a:t>market services</a:t>
                    </a:r>
                    <a:endParaRPr lang="en-US"/>
                  </a:p>
                </c:rich>
              </c:tx>
              <c:dLblPos val="t"/>
              <c:showLegendKey val="0"/>
              <c:showVal val="1"/>
              <c:showCatName val="1"/>
              <c:showSerName val="0"/>
              <c:showPercent val="0"/>
              <c:showBubbleSize val="0"/>
            </c:dLbl>
            <c:dLbl>
              <c:idx val="2"/>
              <c:layout/>
              <c:tx>
                <c:rich>
                  <a:bodyPr/>
                  <a:lstStyle/>
                  <a:p>
                    <a:r>
                      <a:rPr lang="en-US" sz="700"/>
                      <a:t>Other industry</a:t>
                    </a:r>
                    <a:endParaRPr lang="en-US"/>
                  </a:p>
                </c:rich>
              </c:tx>
              <c:dLblPos val="t"/>
              <c:showLegendKey val="0"/>
              <c:showVal val="1"/>
              <c:showCatName val="1"/>
              <c:showSerName val="0"/>
              <c:showPercent val="0"/>
              <c:showBubbleSize val="0"/>
            </c:dLbl>
            <c:dLbl>
              <c:idx val="3"/>
              <c:layout/>
              <c:tx>
                <c:rich>
                  <a:bodyPr/>
                  <a:lstStyle/>
                  <a:p>
                    <a:r>
                      <a:rPr lang="en-US" sz="700"/>
                      <a:t>Manufacturing</a:t>
                    </a:r>
                    <a:endParaRPr lang="en-US"/>
                  </a:p>
                </c:rich>
              </c:tx>
              <c:dLblPos val="b"/>
              <c:showLegendKey val="0"/>
              <c:showVal val="1"/>
              <c:showCatName val="1"/>
              <c:showSerName val="0"/>
              <c:showPercent val="0"/>
              <c:showBubbleSize val="0"/>
            </c:dLbl>
            <c:dLbl>
              <c:idx val="4"/>
              <c:layout/>
              <c:tx>
                <c:rich>
                  <a:bodyPr/>
                  <a:lstStyle/>
                  <a:p>
                    <a:r>
                      <a:rPr lang="en-US" sz="700"/>
                      <a:t>Distribution</a:t>
                    </a:r>
                    <a:endParaRPr lang="en-US"/>
                  </a:p>
                </c:rich>
              </c:tx>
              <c:dLblPos val="r"/>
              <c:showLegendKey val="0"/>
              <c:showVal val="1"/>
              <c:showCatName val="1"/>
              <c:showSerName val="0"/>
              <c:showPercent val="0"/>
              <c:showBubbleSize val="0"/>
            </c:dLbl>
            <c:dLbl>
              <c:idx val="5"/>
              <c:layout/>
              <c:tx>
                <c:rich>
                  <a:bodyPr/>
                  <a:lstStyle/>
                  <a:p>
                    <a:r>
                      <a:rPr lang="en-US" sz="700"/>
                      <a:t>Govt services</a:t>
                    </a:r>
                    <a:endParaRPr lang="en-US"/>
                  </a:p>
                </c:rich>
              </c:tx>
              <c:dLblPos val="t"/>
              <c:showLegendKey val="0"/>
              <c:showVal val="1"/>
              <c:showCatName val="1"/>
              <c:showSerName val="0"/>
              <c:showPercent val="0"/>
              <c:showBubbleSize val="0"/>
            </c:dLbl>
            <c:dLbl>
              <c:idx val="6"/>
              <c:layout/>
              <c:tx>
                <c:rich>
                  <a:bodyPr/>
                  <a:lstStyle/>
                  <a:p>
                    <a:r>
                      <a:rPr lang="en-US" sz="700"/>
                      <a:t>Finance &amp; </a:t>
                    </a:r>
                    <a:br>
                      <a:rPr lang="en-US" sz="700"/>
                    </a:br>
                    <a:r>
                      <a:rPr lang="en-US" sz="700"/>
                      <a:t>business</a:t>
                    </a:r>
                    <a:r>
                      <a:rPr lang="en-US" sz="700" baseline="0"/>
                      <a:t> services</a:t>
                    </a:r>
                    <a:endParaRPr lang="en-US"/>
                  </a:p>
                </c:rich>
              </c:tx>
              <c:dLblPos val="l"/>
              <c:showLegendKey val="0"/>
              <c:showVal val="1"/>
              <c:showCatName val="1"/>
              <c:showSerName val="0"/>
              <c:showPercent val="0"/>
              <c:showBubbleSize val="0"/>
            </c:dLbl>
            <c:dLbl>
              <c:idx val="7"/>
              <c:layout/>
              <c:tx>
                <c:rich>
                  <a:bodyPr/>
                  <a:lstStyle/>
                  <a:p>
                    <a:r>
                      <a:rPr lang="en-US" sz="700"/>
                      <a:t>Mining</a:t>
                    </a:r>
                    <a:endParaRPr lang="en-US"/>
                  </a:p>
                </c:rich>
              </c:tx>
              <c:dLblPos val="t"/>
              <c:showLegendKey val="0"/>
              <c:showVal val="1"/>
              <c:showCatName val="1"/>
              <c:showSerName val="0"/>
              <c:showPercent val="0"/>
              <c:showBubbleSize val="0"/>
            </c:dLbl>
            <c:txPr>
              <a:bodyPr/>
              <a:lstStyle/>
              <a:p>
                <a:pPr>
                  <a:defRPr sz="700"/>
                </a:pPr>
                <a:endParaRPr lang="en-US"/>
              </a:p>
            </c:txPr>
            <c:dLblPos val="t"/>
            <c:showLegendKey val="0"/>
            <c:showVal val="1"/>
            <c:showCatName val="1"/>
            <c:showSerName val="0"/>
            <c:showPercent val="0"/>
            <c:showBubbleSize val="0"/>
            <c:showLeaderLines val="0"/>
          </c:dLbls>
          <c:xVal>
            <c:numRef>
              <c:f>'Productivity gaps1'!$E$6:$E$13</c:f>
              <c:numCache>
                <c:formatCode>#,##0.000</c:formatCode>
                <c:ptCount val="8"/>
                <c:pt idx="0">
                  <c:v>0.54658369175902211</c:v>
                </c:pt>
                <c:pt idx="1">
                  <c:v>0.57777469406507487</c:v>
                </c:pt>
                <c:pt idx="2">
                  <c:v>0.65194552718800813</c:v>
                </c:pt>
                <c:pt idx="3">
                  <c:v>0.76785253899420747</c:v>
                </c:pt>
                <c:pt idx="4">
                  <c:v>0.93145578094984693</c:v>
                </c:pt>
                <c:pt idx="5">
                  <c:v>0.97282702438115543</c:v>
                </c:pt>
                <c:pt idx="6">
                  <c:v>0.99510858880497877</c:v>
                </c:pt>
                <c:pt idx="7">
                  <c:v>1</c:v>
                </c:pt>
              </c:numCache>
            </c:numRef>
          </c:xVal>
          <c:yVal>
            <c:numRef>
              <c:f>'Productivity gaps1'!$F$6:$F$13</c:f>
              <c:numCache>
                <c:formatCode>#,##0.0</c:formatCode>
                <c:ptCount val="8"/>
                <c:pt idx="0">
                  <c:v>0.29420674346470699</c:v>
                </c:pt>
                <c:pt idx="1">
                  <c:v>0.74573141784260844</c:v>
                </c:pt>
                <c:pt idx="2">
                  <c:v>1.4431459149644039</c:v>
                </c:pt>
                <c:pt idx="3">
                  <c:v>1.5283565585531249</c:v>
                </c:pt>
                <c:pt idx="4">
                  <c:v>1.7052337306270224</c:v>
                </c:pt>
                <c:pt idx="5">
                  <c:v>2.8018014608274822</c:v>
                </c:pt>
                <c:pt idx="6">
                  <c:v>4.995231771330241</c:v>
                </c:pt>
                <c:pt idx="7">
                  <c:v>5.2228996270582684</c:v>
                </c:pt>
              </c:numCache>
            </c:numRef>
          </c:yVal>
          <c:smooth val="0"/>
        </c:ser>
        <c:dLbls>
          <c:showLegendKey val="0"/>
          <c:showVal val="1"/>
          <c:showCatName val="0"/>
          <c:showSerName val="0"/>
          <c:showPercent val="0"/>
          <c:showBubbleSize val="0"/>
        </c:dLbls>
        <c:axId val="110592000"/>
        <c:axId val="111512576"/>
      </c:scatterChart>
      <c:valAx>
        <c:axId val="110592000"/>
        <c:scaling>
          <c:orientation val="minMax"/>
          <c:max val="1"/>
          <c:min val="0.5"/>
        </c:scaling>
        <c:delete val="0"/>
        <c:axPos val="b"/>
        <c:title>
          <c:tx>
            <c:rich>
              <a:bodyPr/>
              <a:lstStyle/>
              <a:p>
                <a:pPr>
                  <a:defRPr b="0"/>
                </a:pPr>
                <a:r>
                  <a:rPr lang="en-US" b="0"/>
                  <a:t>Cumulative share of persons engaged</a:t>
                </a:r>
              </a:p>
            </c:rich>
          </c:tx>
          <c:layout/>
          <c:overlay val="0"/>
        </c:title>
        <c:numFmt formatCode="#,##0.00" sourceLinked="0"/>
        <c:majorTickMark val="out"/>
        <c:minorTickMark val="none"/>
        <c:tickLblPos val="nextTo"/>
        <c:crossAx val="111512576"/>
        <c:crosses val="autoZero"/>
        <c:crossBetween val="midCat"/>
      </c:valAx>
      <c:valAx>
        <c:axId val="111512576"/>
        <c:scaling>
          <c:orientation val="minMax"/>
        </c:scaling>
        <c:delete val="0"/>
        <c:axPos val="l"/>
        <c:majorGridlines/>
        <c:title>
          <c:tx>
            <c:rich>
              <a:bodyPr rot="-5400000" vert="horz"/>
              <a:lstStyle/>
              <a:p>
                <a:pPr>
                  <a:defRPr b="0"/>
                </a:pPr>
                <a:r>
                  <a:rPr lang="en-US" b="0"/>
                  <a:t>Relative productivity</a:t>
                </a:r>
              </a:p>
            </c:rich>
          </c:tx>
          <c:layout/>
          <c:overlay val="0"/>
        </c:title>
        <c:numFmt formatCode="#,##0" sourceLinked="0"/>
        <c:majorTickMark val="out"/>
        <c:minorTickMark val="none"/>
        <c:tickLblPos val="nextTo"/>
        <c:crossAx val="110592000"/>
        <c:crosses val="autoZero"/>
        <c:crossBetween val="midCat"/>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strRef>
              <c:f>'Productivity gaps1'!$I$5</c:f>
              <c:strCache>
                <c:ptCount val="1"/>
                <c:pt idx="0">
                  <c:v>Agriculture</c:v>
                </c:pt>
              </c:strCache>
            </c:strRef>
          </c:tx>
          <c:spPr>
            <a:solidFill>
              <a:schemeClr val="accent1"/>
            </a:solidFill>
          </c:spPr>
          <c:cat>
            <c:numRef>
              <c:f>'Productivity gaps1'!$H$6:$H$31</c:f>
              <c:numCache>
                <c:formatCode>0.00</c:formatCode>
                <c:ptCount val="26"/>
                <c:pt idx="0">
                  <c:v>0</c:v>
                </c:pt>
                <c:pt idx="1">
                  <c:v>0</c:v>
                </c:pt>
                <c:pt idx="2">
                  <c:v>27.329184587951104</c:v>
                </c:pt>
                <c:pt idx="3">
                  <c:v>54.658369175902209</c:v>
                </c:pt>
                <c:pt idx="4">
                  <c:v>54.658369175902209</c:v>
                </c:pt>
                <c:pt idx="5">
                  <c:v>56.217919291204851</c:v>
                </c:pt>
                <c:pt idx="6">
                  <c:v>57.777469406507485</c:v>
                </c:pt>
                <c:pt idx="7">
                  <c:v>57.777469406507485</c:v>
                </c:pt>
                <c:pt idx="8">
                  <c:v>61.486011062654143</c:v>
                </c:pt>
                <c:pt idx="9">
                  <c:v>65.194552718800807</c:v>
                </c:pt>
                <c:pt idx="10">
                  <c:v>65.194552718800807</c:v>
                </c:pt>
                <c:pt idx="11">
                  <c:v>70.989903309110787</c:v>
                </c:pt>
                <c:pt idx="12">
                  <c:v>76.785253899420752</c:v>
                </c:pt>
                <c:pt idx="13">
                  <c:v>76.785253899420752</c:v>
                </c:pt>
                <c:pt idx="14">
                  <c:v>84.965415997202726</c:v>
                </c:pt>
                <c:pt idx="15">
                  <c:v>93.1455780949847</c:v>
                </c:pt>
                <c:pt idx="16">
                  <c:v>93.1455780949847</c:v>
                </c:pt>
                <c:pt idx="17">
                  <c:v>95.214140266550118</c:v>
                </c:pt>
                <c:pt idx="18">
                  <c:v>97.282702438115535</c:v>
                </c:pt>
                <c:pt idx="19">
                  <c:v>97.282702438115535</c:v>
                </c:pt>
                <c:pt idx="20">
                  <c:v>98.3967806593067</c:v>
                </c:pt>
                <c:pt idx="21">
                  <c:v>99.510858880497878</c:v>
                </c:pt>
                <c:pt idx="22">
                  <c:v>99.510858880497878</c:v>
                </c:pt>
                <c:pt idx="23">
                  <c:v>99.755429440248946</c:v>
                </c:pt>
                <c:pt idx="24">
                  <c:v>100</c:v>
                </c:pt>
                <c:pt idx="25">
                  <c:v>100</c:v>
                </c:pt>
              </c:numCache>
            </c:numRef>
          </c:cat>
          <c:val>
            <c:numRef>
              <c:f>'Productivity gaps1'!$I$6:$I$31</c:f>
              <c:numCache>
                <c:formatCode>#,##0.0</c:formatCode>
                <c:ptCount val="26"/>
                <c:pt idx="0" formatCode="General">
                  <c:v>0</c:v>
                </c:pt>
                <c:pt idx="1">
                  <c:v>0.29420674346470699</c:v>
                </c:pt>
                <c:pt idx="2">
                  <c:v>0.29420674346470699</c:v>
                </c:pt>
                <c:pt idx="3">
                  <c:v>0.29420674346470699</c:v>
                </c:pt>
                <c:pt idx="4" formatCode="General">
                  <c:v>0</c:v>
                </c:pt>
              </c:numCache>
            </c:numRef>
          </c:val>
        </c:ser>
        <c:ser>
          <c:idx val="1"/>
          <c:order val="1"/>
          <c:tx>
            <c:strRef>
              <c:f>'Productivity gaps1'!$J$5</c:f>
              <c:strCache>
                <c:ptCount val="1"/>
                <c:pt idx="0">
                  <c:v>Other non market services</c:v>
                </c:pt>
              </c:strCache>
            </c:strRef>
          </c:tx>
          <c:spPr>
            <a:solidFill>
              <a:schemeClr val="accent3">
                <a:lumMod val="25000"/>
              </a:schemeClr>
            </a:solidFill>
          </c:spPr>
          <c:cat>
            <c:numRef>
              <c:f>'Productivity gaps1'!$H$6:$H$31</c:f>
              <c:numCache>
                <c:formatCode>0.00</c:formatCode>
                <c:ptCount val="26"/>
                <c:pt idx="0">
                  <c:v>0</c:v>
                </c:pt>
                <c:pt idx="1">
                  <c:v>0</c:v>
                </c:pt>
                <c:pt idx="2">
                  <c:v>27.329184587951104</c:v>
                </c:pt>
                <c:pt idx="3">
                  <c:v>54.658369175902209</c:v>
                </c:pt>
                <c:pt idx="4">
                  <c:v>54.658369175902209</c:v>
                </c:pt>
                <c:pt idx="5">
                  <c:v>56.217919291204851</c:v>
                </c:pt>
                <c:pt idx="6">
                  <c:v>57.777469406507485</c:v>
                </c:pt>
                <c:pt idx="7">
                  <c:v>57.777469406507485</c:v>
                </c:pt>
                <c:pt idx="8">
                  <c:v>61.486011062654143</c:v>
                </c:pt>
                <c:pt idx="9">
                  <c:v>65.194552718800807</c:v>
                </c:pt>
                <c:pt idx="10">
                  <c:v>65.194552718800807</c:v>
                </c:pt>
                <c:pt idx="11">
                  <c:v>70.989903309110787</c:v>
                </c:pt>
                <c:pt idx="12">
                  <c:v>76.785253899420752</c:v>
                </c:pt>
                <c:pt idx="13">
                  <c:v>76.785253899420752</c:v>
                </c:pt>
                <c:pt idx="14">
                  <c:v>84.965415997202726</c:v>
                </c:pt>
                <c:pt idx="15">
                  <c:v>93.1455780949847</c:v>
                </c:pt>
                <c:pt idx="16">
                  <c:v>93.1455780949847</c:v>
                </c:pt>
                <c:pt idx="17">
                  <c:v>95.214140266550118</c:v>
                </c:pt>
                <c:pt idx="18">
                  <c:v>97.282702438115535</c:v>
                </c:pt>
                <c:pt idx="19">
                  <c:v>97.282702438115535</c:v>
                </c:pt>
                <c:pt idx="20">
                  <c:v>98.3967806593067</c:v>
                </c:pt>
                <c:pt idx="21">
                  <c:v>99.510858880497878</c:v>
                </c:pt>
                <c:pt idx="22">
                  <c:v>99.510858880497878</c:v>
                </c:pt>
                <c:pt idx="23">
                  <c:v>99.755429440248946</c:v>
                </c:pt>
                <c:pt idx="24">
                  <c:v>100</c:v>
                </c:pt>
                <c:pt idx="25">
                  <c:v>100</c:v>
                </c:pt>
              </c:numCache>
            </c:numRef>
          </c:cat>
          <c:val>
            <c:numRef>
              <c:f>'Productivity gaps1'!$J$6:$J$31</c:f>
              <c:numCache>
                <c:formatCode>General</c:formatCode>
                <c:ptCount val="26"/>
                <c:pt idx="3">
                  <c:v>0</c:v>
                </c:pt>
                <c:pt idx="4" formatCode="#,##0.000">
                  <c:v>0.74573141784260844</c:v>
                </c:pt>
                <c:pt idx="5" formatCode="#,##0.000">
                  <c:v>0.74573141784260844</c:v>
                </c:pt>
                <c:pt idx="6" formatCode="#,##0.000">
                  <c:v>0.74573141784260844</c:v>
                </c:pt>
                <c:pt idx="7">
                  <c:v>0</c:v>
                </c:pt>
              </c:numCache>
            </c:numRef>
          </c:val>
        </c:ser>
        <c:ser>
          <c:idx val="2"/>
          <c:order val="2"/>
          <c:tx>
            <c:strRef>
              <c:f>'Productivity gaps1'!$K$5</c:f>
              <c:strCache>
                <c:ptCount val="1"/>
                <c:pt idx="0">
                  <c:v>Other industry</c:v>
                </c:pt>
              </c:strCache>
            </c:strRef>
          </c:tx>
          <c:spPr>
            <a:solidFill>
              <a:schemeClr val="accent5">
                <a:lumMod val="50000"/>
              </a:schemeClr>
            </a:solidFill>
          </c:spPr>
          <c:cat>
            <c:numRef>
              <c:f>'Productivity gaps1'!$H$6:$H$31</c:f>
              <c:numCache>
                <c:formatCode>0.00</c:formatCode>
                <c:ptCount val="26"/>
                <c:pt idx="0">
                  <c:v>0</c:v>
                </c:pt>
                <c:pt idx="1">
                  <c:v>0</c:v>
                </c:pt>
                <c:pt idx="2">
                  <c:v>27.329184587951104</c:v>
                </c:pt>
                <c:pt idx="3">
                  <c:v>54.658369175902209</c:v>
                </c:pt>
                <c:pt idx="4">
                  <c:v>54.658369175902209</c:v>
                </c:pt>
                <c:pt idx="5">
                  <c:v>56.217919291204851</c:v>
                </c:pt>
                <c:pt idx="6">
                  <c:v>57.777469406507485</c:v>
                </c:pt>
                <c:pt idx="7">
                  <c:v>57.777469406507485</c:v>
                </c:pt>
                <c:pt idx="8">
                  <c:v>61.486011062654143</c:v>
                </c:pt>
                <c:pt idx="9">
                  <c:v>65.194552718800807</c:v>
                </c:pt>
                <c:pt idx="10">
                  <c:v>65.194552718800807</c:v>
                </c:pt>
                <c:pt idx="11">
                  <c:v>70.989903309110787</c:v>
                </c:pt>
                <c:pt idx="12">
                  <c:v>76.785253899420752</c:v>
                </c:pt>
                <c:pt idx="13">
                  <c:v>76.785253899420752</c:v>
                </c:pt>
                <c:pt idx="14">
                  <c:v>84.965415997202726</c:v>
                </c:pt>
                <c:pt idx="15">
                  <c:v>93.1455780949847</c:v>
                </c:pt>
                <c:pt idx="16">
                  <c:v>93.1455780949847</c:v>
                </c:pt>
                <c:pt idx="17">
                  <c:v>95.214140266550118</c:v>
                </c:pt>
                <c:pt idx="18">
                  <c:v>97.282702438115535</c:v>
                </c:pt>
                <c:pt idx="19">
                  <c:v>97.282702438115535</c:v>
                </c:pt>
                <c:pt idx="20">
                  <c:v>98.3967806593067</c:v>
                </c:pt>
                <c:pt idx="21">
                  <c:v>99.510858880497878</c:v>
                </c:pt>
                <c:pt idx="22">
                  <c:v>99.510858880497878</c:v>
                </c:pt>
                <c:pt idx="23">
                  <c:v>99.755429440248946</c:v>
                </c:pt>
                <c:pt idx="24">
                  <c:v>100</c:v>
                </c:pt>
                <c:pt idx="25">
                  <c:v>100</c:v>
                </c:pt>
              </c:numCache>
            </c:numRef>
          </c:cat>
          <c:val>
            <c:numRef>
              <c:f>'Productivity gaps1'!$K$6:$K$31</c:f>
              <c:numCache>
                <c:formatCode>General</c:formatCode>
                <c:ptCount val="26"/>
                <c:pt idx="6">
                  <c:v>0</c:v>
                </c:pt>
                <c:pt idx="7" formatCode="#,##0.000">
                  <c:v>1.4431459149644039</c:v>
                </c:pt>
                <c:pt idx="8" formatCode="#,##0.000">
                  <c:v>1.4431459149644039</c:v>
                </c:pt>
                <c:pt idx="9" formatCode="#,##0.000">
                  <c:v>1.4431459149644039</c:v>
                </c:pt>
                <c:pt idx="10">
                  <c:v>0</c:v>
                </c:pt>
              </c:numCache>
            </c:numRef>
          </c:val>
        </c:ser>
        <c:ser>
          <c:idx val="3"/>
          <c:order val="3"/>
          <c:tx>
            <c:strRef>
              <c:f>'Productivity gaps1'!$L$5</c:f>
              <c:strCache>
                <c:ptCount val="1"/>
                <c:pt idx="0">
                  <c:v>Manufacturing</c:v>
                </c:pt>
              </c:strCache>
            </c:strRef>
          </c:tx>
          <c:spPr>
            <a:solidFill>
              <a:schemeClr val="accent3"/>
            </a:solidFill>
          </c:spPr>
          <c:cat>
            <c:numRef>
              <c:f>'Productivity gaps1'!$H$6:$H$31</c:f>
              <c:numCache>
                <c:formatCode>0.00</c:formatCode>
                <c:ptCount val="26"/>
                <c:pt idx="0">
                  <c:v>0</c:v>
                </c:pt>
                <c:pt idx="1">
                  <c:v>0</c:v>
                </c:pt>
                <c:pt idx="2">
                  <c:v>27.329184587951104</c:v>
                </c:pt>
                <c:pt idx="3">
                  <c:v>54.658369175902209</c:v>
                </c:pt>
                <c:pt idx="4">
                  <c:v>54.658369175902209</c:v>
                </c:pt>
                <c:pt idx="5">
                  <c:v>56.217919291204851</c:v>
                </c:pt>
                <c:pt idx="6">
                  <c:v>57.777469406507485</c:v>
                </c:pt>
                <c:pt idx="7">
                  <c:v>57.777469406507485</c:v>
                </c:pt>
                <c:pt idx="8">
                  <c:v>61.486011062654143</c:v>
                </c:pt>
                <c:pt idx="9">
                  <c:v>65.194552718800807</c:v>
                </c:pt>
                <c:pt idx="10">
                  <c:v>65.194552718800807</c:v>
                </c:pt>
                <c:pt idx="11">
                  <c:v>70.989903309110787</c:v>
                </c:pt>
                <c:pt idx="12">
                  <c:v>76.785253899420752</c:v>
                </c:pt>
                <c:pt idx="13">
                  <c:v>76.785253899420752</c:v>
                </c:pt>
                <c:pt idx="14">
                  <c:v>84.965415997202726</c:v>
                </c:pt>
                <c:pt idx="15">
                  <c:v>93.1455780949847</c:v>
                </c:pt>
                <c:pt idx="16">
                  <c:v>93.1455780949847</c:v>
                </c:pt>
                <c:pt idx="17">
                  <c:v>95.214140266550118</c:v>
                </c:pt>
                <c:pt idx="18">
                  <c:v>97.282702438115535</c:v>
                </c:pt>
                <c:pt idx="19">
                  <c:v>97.282702438115535</c:v>
                </c:pt>
                <c:pt idx="20">
                  <c:v>98.3967806593067</c:v>
                </c:pt>
                <c:pt idx="21">
                  <c:v>99.510858880497878</c:v>
                </c:pt>
                <c:pt idx="22">
                  <c:v>99.510858880497878</c:v>
                </c:pt>
                <c:pt idx="23">
                  <c:v>99.755429440248946</c:v>
                </c:pt>
                <c:pt idx="24">
                  <c:v>100</c:v>
                </c:pt>
                <c:pt idx="25">
                  <c:v>100</c:v>
                </c:pt>
              </c:numCache>
            </c:numRef>
          </c:cat>
          <c:val>
            <c:numRef>
              <c:f>'Productivity gaps1'!$L$6:$L$31</c:f>
              <c:numCache>
                <c:formatCode>General</c:formatCode>
                <c:ptCount val="26"/>
                <c:pt idx="9">
                  <c:v>0</c:v>
                </c:pt>
                <c:pt idx="10" formatCode="#,##0.0">
                  <c:v>1.5283565585531249</c:v>
                </c:pt>
                <c:pt idx="11" formatCode="#,##0.0">
                  <c:v>1.5283565585531249</c:v>
                </c:pt>
                <c:pt idx="12" formatCode="#,##0.0">
                  <c:v>1.5283565585531249</c:v>
                </c:pt>
                <c:pt idx="13">
                  <c:v>0</c:v>
                </c:pt>
              </c:numCache>
            </c:numRef>
          </c:val>
        </c:ser>
        <c:ser>
          <c:idx val="4"/>
          <c:order val="4"/>
          <c:tx>
            <c:strRef>
              <c:f>'Productivity gaps1'!$M$5</c:f>
              <c:strCache>
                <c:ptCount val="1"/>
                <c:pt idx="0">
                  <c:v>Distribution services</c:v>
                </c:pt>
              </c:strCache>
            </c:strRef>
          </c:tx>
          <c:spPr>
            <a:solidFill>
              <a:schemeClr val="accent2"/>
            </a:solidFill>
          </c:spPr>
          <c:cat>
            <c:numRef>
              <c:f>'Productivity gaps1'!$H$6:$H$31</c:f>
              <c:numCache>
                <c:formatCode>0.00</c:formatCode>
                <c:ptCount val="26"/>
                <c:pt idx="0">
                  <c:v>0</c:v>
                </c:pt>
                <c:pt idx="1">
                  <c:v>0</c:v>
                </c:pt>
                <c:pt idx="2">
                  <c:v>27.329184587951104</c:v>
                </c:pt>
                <c:pt idx="3">
                  <c:v>54.658369175902209</c:v>
                </c:pt>
                <c:pt idx="4">
                  <c:v>54.658369175902209</c:v>
                </c:pt>
                <c:pt idx="5">
                  <c:v>56.217919291204851</c:v>
                </c:pt>
                <c:pt idx="6">
                  <c:v>57.777469406507485</c:v>
                </c:pt>
                <c:pt idx="7">
                  <c:v>57.777469406507485</c:v>
                </c:pt>
                <c:pt idx="8">
                  <c:v>61.486011062654143</c:v>
                </c:pt>
                <c:pt idx="9">
                  <c:v>65.194552718800807</c:v>
                </c:pt>
                <c:pt idx="10">
                  <c:v>65.194552718800807</c:v>
                </c:pt>
                <c:pt idx="11">
                  <c:v>70.989903309110787</c:v>
                </c:pt>
                <c:pt idx="12">
                  <c:v>76.785253899420752</c:v>
                </c:pt>
                <c:pt idx="13">
                  <c:v>76.785253899420752</c:v>
                </c:pt>
                <c:pt idx="14">
                  <c:v>84.965415997202726</c:v>
                </c:pt>
                <c:pt idx="15">
                  <c:v>93.1455780949847</c:v>
                </c:pt>
                <c:pt idx="16">
                  <c:v>93.1455780949847</c:v>
                </c:pt>
                <c:pt idx="17">
                  <c:v>95.214140266550118</c:v>
                </c:pt>
                <c:pt idx="18">
                  <c:v>97.282702438115535</c:v>
                </c:pt>
                <c:pt idx="19">
                  <c:v>97.282702438115535</c:v>
                </c:pt>
                <c:pt idx="20">
                  <c:v>98.3967806593067</c:v>
                </c:pt>
                <c:pt idx="21">
                  <c:v>99.510858880497878</c:v>
                </c:pt>
                <c:pt idx="22">
                  <c:v>99.510858880497878</c:v>
                </c:pt>
                <c:pt idx="23">
                  <c:v>99.755429440248946</c:v>
                </c:pt>
                <c:pt idx="24">
                  <c:v>100</c:v>
                </c:pt>
                <c:pt idx="25">
                  <c:v>100</c:v>
                </c:pt>
              </c:numCache>
            </c:numRef>
          </c:cat>
          <c:val>
            <c:numRef>
              <c:f>'Productivity gaps1'!$M$6:$M$31</c:f>
              <c:numCache>
                <c:formatCode>General</c:formatCode>
                <c:ptCount val="26"/>
                <c:pt idx="12">
                  <c:v>0</c:v>
                </c:pt>
                <c:pt idx="13" formatCode="#,##0.0">
                  <c:v>1.7052337306270224</c:v>
                </c:pt>
                <c:pt idx="14" formatCode="#,##0.0">
                  <c:v>1.7052337306270224</c:v>
                </c:pt>
                <c:pt idx="15" formatCode="#,##0.0">
                  <c:v>1.7052337306270224</c:v>
                </c:pt>
                <c:pt idx="16">
                  <c:v>0</c:v>
                </c:pt>
              </c:numCache>
            </c:numRef>
          </c:val>
        </c:ser>
        <c:ser>
          <c:idx val="5"/>
          <c:order val="5"/>
          <c:tx>
            <c:strRef>
              <c:f>'Productivity gaps1'!$N$5</c:f>
              <c:strCache>
                <c:ptCount val="1"/>
                <c:pt idx="0">
                  <c:v>Government services</c:v>
                </c:pt>
              </c:strCache>
            </c:strRef>
          </c:tx>
          <c:spPr>
            <a:solidFill>
              <a:schemeClr val="bg1">
                <a:lumMod val="65000"/>
              </a:schemeClr>
            </a:solidFill>
          </c:spPr>
          <c:cat>
            <c:numRef>
              <c:f>'Productivity gaps1'!$H$6:$H$31</c:f>
              <c:numCache>
                <c:formatCode>0.00</c:formatCode>
                <c:ptCount val="26"/>
                <c:pt idx="0">
                  <c:v>0</c:v>
                </c:pt>
                <c:pt idx="1">
                  <c:v>0</c:v>
                </c:pt>
                <c:pt idx="2">
                  <c:v>27.329184587951104</c:v>
                </c:pt>
                <c:pt idx="3">
                  <c:v>54.658369175902209</c:v>
                </c:pt>
                <c:pt idx="4">
                  <c:v>54.658369175902209</c:v>
                </c:pt>
                <c:pt idx="5">
                  <c:v>56.217919291204851</c:v>
                </c:pt>
                <c:pt idx="6">
                  <c:v>57.777469406507485</c:v>
                </c:pt>
                <c:pt idx="7">
                  <c:v>57.777469406507485</c:v>
                </c:pt>
                <c:pt idx="8">
                  <c:v>61.486011062654143</c:v>
                </c:pt>
                <c:pt idx="9">
                  <c:v>65.194552718800807</c:v>
                </c:pt>
                <c:pt idx="10">
                  <c:v>65.194552718800807</c:v>
                </c:pt>
                <c:pt idx="11">
                  <c:v>70.989903309110787</c:v>
                </c:pt>
                <c:pt idx="12">
                  <c:v>76.785253899420752</c:v>
                </c:pt>
                <c:pt idx="13">
                  <c:v>76.785253899420752</c:v>
                </c:pt>
                <c:pt idx="14">
                  <c:v>84.965415997202726</c:v>
                </c:pt>
                <c:pt idx="15">
                  <c:v>93.1455780949847</c:v>
                </c:pt>
                <c:pt idx="16">
                  <c:v>93.1455780949847</c:v>
                </c:pt>
                <c:pt idx="17">
                  <c:v>95.214140266550118</c:v>
                </c:pt>
                <c:pt idx="18">
                  <c:v>97.282702438115535</c:v>
                </c:pt>
                <c:pt idx="19">
                  <c:v>97.282702438115535</c:v>
                </c:pt>
                <c:pt idx="20">
                  <c:v>98.3967806593067</c:v>
                </c:pt>
                <c:pt idx="21">
                  <c:v>99.510858880497878</c:v>
                </c:pt>
                <c:pt idx="22">
                  <c:v>99.510858880497878</c:v>
                </c:pt>
                <c:pt idx="23">
                  <c:v>99.755429440248946</c:v>
                </c:pt>
                <c:pt idx="24">
                  <c:v>100</c:v>
                </c:pt>
                <c:pt idx="25">
                  <c:v>100</c:v>
                </c:pt>
              </c:numCache>
            </c:numRef>
          </c:cat>
          <c:val>
            <c:numRef>
              <c:f>'Productivity gaps1'!$N$6:$N$31</c:f>
              <c:numCache>
                <c:formatCode>General</c:formatCode>
                <c:ptCount val="26"/>
                <c:pt idx="15">
                  <c:v>0</c:v>
                </c:pt>
                <c:pt idx="16" formatCode="#,##0.0">
                  <c:v>2.8018014608274822</c:v>
                </c:pt>
                <c:pt idx="17" formatCode="#,##0.0">
                  <c:v>2.8018014608274822</c:v>
                </c:pt>
                <c:pt idx="18" formatCode="#,##0.0">
                  <c:v>2.8018014608274822</c:v>
                </c:pt>
                <c:pt idx="19">
                  <c:v>0</c:v>
                </c:pt>
              </c:numCache>
            </c:numRef>
          </c:val>
        </c:ser>
        <c:ser>
          <c:idx val="6"/>
          <c:order val="6"/>
          <c:tx>
            <c:strRef>
              <c:f>'Productivity gaps1'!$O$5</c:f>
              <c:strCache>
                <c:ptCount val="1"/>
                <c:pt idx="0">
                  <c:v>Finance and business services</c:v>
                </c:pt>
              </c:strCache>
            </c:strRef>
          </c:tx>
          <c:spPr>
            <a:solidFill>
              <a:schemeClr val="accent5"/>
            </a:solidFill>
          </c:spPr>
          <c:cat>
            <c:numRef>
              <c:f>'Productivity gaps1'!$H$6:$H$31</c:f>
              <c:numCache>
                <c:formatCode>0.00</c:formatCode>
                <c:ptCount val="26"/>
                <c:pt idx="0">
                  <c:v>0</c:v>
                </c:pt>
                <c:pt idx="1">
                  <c:v>0</c:v>
                </c:pt>
                <c:pt idx="2">
                  <c:v>27.329184587951104</c:v>
                </c:pt>
                <c:pt idx="3">
                  <c:v>54.658369175902209</c:v>
                </c:pt>
                <c:pt idx="4">
                  <c:v>54.658369175902209</c:v>
                </c:pt>
                <c:pt idx="5">
                  <c:v>56.217919291204851</c:v>
                </c:pt>
                <c:pt idx="6">
                  <c:v>57.777469406507485</c:v>
                </c:pt>
                <c:pt idx="7">
                  <c:v>57.777469406507485</c:v>
                </c:pt>
                <c:pt idx="8">
                  <c:v>61.486011062654143</c:v>
                </c:pt>
                <c:pt idx="9">
                  <c:v>65.194552718800807</c:v>
                </c:pt>
                <c:pt idx="10">
                  <c:v>65.194552718800807</c:v>
                </c:pt>
                <c:pt idx="11">
                  <c:v>70.989903309110787</c:v>
                </c:pt>
                <c:pt idx="12">
                  <c:v>76.785253899420752</c:v>
                </c:pt>
                <c:pt idx="13">
                  <c:v>76.785253899420752</c:v>
                </c:pt>
                <c:pt idx="14">
                  <c:v>84.965415997202726</c:v>
                </c:pt>
                <c:pt idx="15">
                  <c:v>93.1455780949847</c:v>
                </c:pt>
                <c:pt idx="16">
                  <c:v>93.1455780949847</c:v>
                </c:pt>
                <c:pt idx="17">
                  <c:v>95.214140266550118</c:v>
                </c:pt>
                <c:pt idx="18">
                  <c:v>97.282702438115535</c:v>
                </c:pt>
                <c:pt idx="19">
                  <c:v>97.282702438115535</c:v>
                </c:pt>
                <c:pt idx="20">
                  <c:v>98.3967806593067</c:v>
                </c:pt>
                <c:pt idx="21">
                  <c:v>99.510858880497878</c:v>
                </c:pt>
                <c:pt idx="22">
                  <c:v>99.510858880497878</c:v>
                </c:pt>
                <c:pt idx="23">
                  <c:v>99.755429440248946</c:v>
                </c:pt>
                <c:pt idx="24">
                  <c:v>100</c:v>
                </c:pt>
                <c:pt idx="25">
                  <c:v>100</c:v>
                </c:pt>
              </c:numCache>
            </c:numRef>
          </c:cat>
          <c:val>
            <c:numRef>
              <c:f>'Productivity gaps1'!$O$6:$O$31</c:f>
              <c:numCache>
                <c:formatCode>General</c:formatCode>
                <c:ptCount val="26"/>
                <c:pt idx="18">
                  <c:v>0</c:v>
                </c:pt>
                <c:pt idx="19" formatCode="#,##0.0">
                  <c:v>4.995231771330241</c:v>
                </c:pt>
                <c:pt idx="20" formatCode="#,##0.0">
                  <c:v>4.995231771330241</c:v>
                </c:pt>
                <c:pt idx="21" formatCode="#,##0.0">
                  <c:v>4.995231771330241</c:v>
                </c:pt>
                <c:pt idx="22">
                  <c:v>0</c:v>
                </c:pt>
              </c:numCache>
            </c:numRef>
          </c:val>
        </c:ser>
        <c:ser>
          <c:idx val="7"/>
          <c:order val="7"/>
          <c:tx>
            <c:strRef>
              <c:f>'Productivity gaps1'!$P$5</c:f>
              <c:strCache>
                <c:ptCount val="1"/>
                <c:pt idx="0">
                  <c:v>Mining</c:v>
                </c:pt>
              </c:strCache>
            </c:strRef>
          </c:tx>
          <c:spPr>
            <a:solidFill>
              <a:schemeClr val="accent5">
                <a:lumMod val="60000"/>
                <a:lumOff val="40000"/>
              </a:schemeClr>
            </a:solidFill>
          </c:spPr>
          <c:cat>
            <c:numRef>
              <c:f>'Productivity gaps1'!$H$6:$H$31</c:f>
              <c:numCache>
                <c:formatCode>0.00</c:formatCode>
                <c:ptCount val="26"/>
                <c:pt idx="0">
                  <c:v>0</c:v>
                </c:pt>
                <c:pt idx="1">
                  <c:v>0</c:v>
                </c:pt>
                <c:pt idx="2">
                  <c:v>27.329184587951104</c:v>
                </c:pt>
                <c:pt idx="3">
                  <c:v>54.658369175902209</c:v>
                </c:pt>
                <c:pt idx="4">
                  <c:v>54.658369175902209</c:v>
                </c:pt>
                <c:pt idx="5">
                  <c:v>56.217919291204851</c:v>
                </c:pt>
                <c:pt idx="6">
                  <c:v>57.777469406507485</c:v>
                </c:pt>
                <c:pt idx="7">
                  <c:v>57.777469406507485</c:v>
                </c:pt>
                <c:pt idx="8">
                  <c:v>61.486011062654143</c:v>
                </c:pt>
                <c:pt idx="9">
                  <c:v>65.194552718800807</c:v>
                </c:pt>
                <c:pt idx="10">
                  <c:v>65.194552718800807</c:v>
                </c:pt>
                <c:pt idx="11">
                  <c:v>70.989903309110787</c:v>
                </c:pt>
                <c:pt idx="12">
                  <c:v>76.785253899420752</c:v>
                </c:pt>
                <c:pt idx="13">
                  <c:v>76.785253899420752</c:v>
                </c:pt>
                <c:pt idx="14">
                  <c:v>84.965415997202726</c:v>
                </c:pt>
                <c:pt idx="15">
                  <c:v>93.1455780949847</c:v>
                </c:pt>
                <c:pt idx="16">
                  <c:v>93.1455780949847</c:v>
                </c:pt>
                <c:pt idx="17">
                  <c:v>95.214140266550118</c:v>
                </c:pt>
                <c:pt idx="18">
                  <c:v>97.282702438115535</c:v>
                </c:pt>
                <c:pt idx="19">
                  <c:v>97.282702438115535</c:v>
                </c:pt>
                <c:pt idx="20">
                  <c:v>98.3967806593067</c:v>
                </c:pt>
                <c:pt idx="21">
                  <c:v>99.510858880497878</c:v>
                </c:pt>
                <c:pt idx="22">
                  <c:v>99.510858880497878</c:v>
                </c:pt>
                <c:pt idx="23">
                  <c:v>99.755429440248946</c:v>
                </c:pt>
                <c:pt idx="24">
                  <c:v>100</c:v>
                </c:pt>
                <c:pt idx="25">
                  <c:v>100</c:v>
                </c:pt>
              </c:numCache>
            </c:numRef>
          </c:cat>
          <c:val>
            <c:numRef>
              <c:f>'Productivity gaps1'!$P$6:$P$31</c:f>
              <c:numCache>
                <c:formatCode>General</c:formatCode>
                <c:ptCount val="26"/>
                <c:pt idx="21">
                  <c:v>0</c:v>
                </c:pt>
                <c:pt idx="22" formatCode="#,##0.0">
                  <c:v>5.2228996270582684</c:v>
                </c:pt>
                <c:pt idx="23" formatCode="#,##0.0">
                  <c:v>5.2228996270582684</c:v>
                </c:pt>
                <c:pt idx="24" formatCode="#,##0.0">
                  <c:v>5.2228996270582684</c:v>
                </c:pt>
                <c:pt idx="25">
                  <c:v>0</c:v>
                </c:pt>
              </c:numCache>
            </c:numRef>
          </c:val>
        </c:ser>
        <c:dLbls>
          <c:showLegendKey val="0"/>
          <c:showVal val="0"/>
          <c:showCatName val="0"/>
          <c:showSerName val="0"/>
          <c:showPercent val="0"/>
          <c:showBubbleSize val="0"/>
        </c:dLbls>
        <c:axId val="136946048"/>
        <c:axId val="137065216"/>
      </c:areaChart>
      <c:dateAx>
        <c:axId val="136946048"/>
        <c:scaling>
          <c:orientation val="minMax"/>
          <c:max val="100"/>
        </c:scaling>
        <c:delete val="0"/>
        <c:axPos val="b"/>
        <c:title>
          <c:tx>
            <c:rich>
              <a:bodyPr/>
              <a:lstStyle/>
              <a:p>
                <a:pPr>
                  <a:defRPr b="0"/>
                </a:pPr>
                <a:r>
                  <a:rPr lang="en-GB" b="0"/>
                  <a:t>Cumulative share of persons engaged (%)</a:t>
                </a:r>
              </a:p>
            </c:rich>
          </c:tx>
          <c:layout/>
          <c:overlay val="0"/>
        </c:title>
        <c:numFmt formatCode="0" sourceLinked="0"/>
        <c:majorTickMark val="out"/>
        <c:minorTickMark val="none"/>
        <c:tickLblPos val="nextTo"/>
        <c:crossAx val="137065216"/>
        <c:crosses val="autoZero"/>
        <c:auto val="0"/>
        <c:lblOffset val="100"/>
        <c:baseTimeUnit val="days"/>
        <c:majorUnit val="25"/>
        <c:majorTimeUnit val="days"/>
      </c:dateAx>
      <c:valAx>
        <c:axId val="137065216"/>
        <c:scaling>
          <c:orientation val="minMax"/>
        </c:scaling>
        <c:delete val="0"/>
        <c:axPos val="l"/>
        <c:majorGridlines/>
        <c:title>
          <c:tx>
            <c:rich>
              <a:bodyPr rot="-5400000" vert="horz"/>
              <a:lstStyle/>
              <a:p>
                <a:pPr>
                  <a:defRPr b="0"/>
                </a:pPr>
                <a:r>
                  <a:rPr lang="en-US" b="0"/>
                  <a:t>Relative productivity</a:t>
                </a:r>
              </a:p>
            </c:rich>
          </c:tx>
          <c:layout/>
          <c:overlay val="0"/>
        </c:title>
        <c:numFmt formatCode="General" sourceLinked="1"/>
        <c:majorTickMark val="out"/>
        <c:minorTickMark val="none"/>
        <c:tickLblPos val="nextTo"/>
        <c:crossAx val="136946048"/>
        <c:crosses val="autoZero"/>
        <c:crossBetween val="midCat"/>
      </c:valAx>
    </c:plotArea>
    <c:legend>
      <c:legendPos val="r"/>
      <c:layout/>
      <c:overlay val="0"/>
    </c:legend>
    <c:plotVisOnly val="1"/>
    <c:dispBlanksAs val="zero"/>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1991-2000</a:t>
            </a:r>
          </a:p>
        </c:rich>
      </c:tx>
      <c:layout/>
      <c:overlay val="0"/>
    </c:title>
    <c:autoTitleDeleted val="0"/>
    <c:plotArea>
      <c:layout/>
      <c:bubbleChart>
        <c:varyColors val="0"/>
        <c:ser>
          <c:idx val="0"/>
          <c:order val="0"/>
          <c:tx>
            <c:v>Agriculture</c:v>
          </c:tx>
          <c:spPr>
            <a:solidFill>
              <a:srgbClr val="13CF44"/>
            </a:solidFill>
          </c:spPr>
          <c:invertIfNegative val="0"/>
          <c:xVal>
            <c:numRef>
              <c:f>'Rel. prod. cf employment2'!$B$6</c:f>
              <c:numCache>
                <c:formatCode>#,##0.0_ ;\-#,##0.0\ </c:formatCode>
                <c:ptCount val="1"/>
                <c:pt idx="0">
                  <c:v>-2.84620840717551</c:v>
                </c:pt>
              </c:numCache>
            </c:numRef>
          </c:xVal>
          <c:yVal>
            <c:numRef>
              <c:f>'Rel. prod. cf employment2'!$C$6</c:f>
              <c:numCache>
                <c:formatCode>#,##0.0_ ;\-#,##0.0\ </c:formatCode>
                <c:ptCount val="1"/>
                <c:pt idx="0">
                  <c:v>0.38300905243966143</c:v>
                </c:pt>
              </c:numCache>
            </c:numRef>
          </c:yVal>
          <c:bubbleSize>
            <c:numRef>
              <c:f>'Rel. prod. cf employment2'!$E$6</c:f>
              <c:numCache>
                <c:formatCode>#,##0_ ;\-#,##0\ </c:formatCode>
                <c:ptCount val="1"/>
                <c:pt idx="0">
                  <c:v>232561</c:v>
                </c:pt>
              </c:numCache>
            </c:numRef>
          </c:bubbleSize>
          <c:bubble3D val="1"/>
        </c:ser>
        <c:ser>
          <c:idx val="1"/>
          <c:order val="1"/>
          <c:tx>
            <c:v>Mining &amp; utilities</c:v>
          </c:tx>
          <c:spPr>
            <a:solidFill>
              <a:srgbClr val="000000"/>
            </a:solidFill>
            <a:ln w="25400">
              <a:noFill/>
            </a:ln>
          </c:spPr>
          <c:invertIfNegative val="0"/>
          <c:xVal>
            <c:numRef>
              <c:f>'Rel. prod. cf employment2'!$B$7</c:f>
              <c:numCache>
                <c:formatCode>#,##0.0_ ;\-#,##0.0\ </c:formatCode>
                <c:ptCount val="1"/>
                <c:pt idx="0">
                  <c:v>-0.42788737079499806</c:v>
                </c:pt>
              </c:numCache>
            </c:numRef>
          </c:xVal>
          <c:yVal>
            <c:numRef>
              <c:f>'Rel. prod. cf employment2'!$C$7</c:f>
              <c:numCache>
                <c:formatCode>#,##0.0_ ;\-#,##0.0\ </c:formatCode>
                <c:ptCount val="1"/>
                <c:pt idx="0">
                  <c:v>6.0131145020105778</c:v>
                </c:pt>
              </c:numCache>
            </c:numRef>
          </c:yVal>
          <c:bubbleSize>
            <c:numRef>
              <c:f>'Rel. prod. cf employment2'!$E$7</c:f>
              <c:numCache>
                <c:formatCode>#,##0_ ;\-#,##0\ </c:formatCode>
                <c:ptCount val="1"/>
                <c:pt idx="0">
                  <c:v>3489</c:v>
                </c:pt>
              </c:numCache>
            </c:numRef>
          </c:bubbleSize>
          <c:bubble3D val="1"/>
        </c:ser>
        <c:ser>
          <c:idx val="2"/>
          <c:order val="2"/>
          <c:tx>
            <c:v>Manufacturing</c:v>
          </c:tx>
          <c:spPr>
            <a:solidFill>
              <a:srgbClr val="CC6600"/>
            </a:solidFill>
            <a:ln w="25400">
              <a:noFill/>
            </a:ln>
          </c:spPr>
          <c:invertIfNegative val="0"/>
          <c:xVal>
            <c:numRef>
              <c:f>'Rel. prod. cf employment2'!$B$8</c:f>
              <c:numCache>
                <c:formatCode>#,##0.0_ ;\-#,##0.0\ </c:formatCode>
                <c:ptCount val="1"/>
                <c:pt idx="0">
                  <c:v>-0.40999003065028106</c:v>
                </c:pt>
              </c:numCache>
            </c:numRef>
          </c:xVal>
          <c:yVal>
            <c:numRef>
              <c:f>'Rel. prod. cf employment2'!$C$8</c:f>
              <c:numCache>
                <c:formatCode>#,##0.0_ ;\-#,##0.0\ </c:formatCode>
                <c:ptCount val="1"/>
                <c:pt idx="0">
                  <c:v>1.484260462195039</c:v>
                </c:pt>
              </c:numCache>
            </c:numRef>
          </c:yVal>
          <c:bubbleSize>
            <c:numRef>
              <c:f>'Rel. prod. cf employment2'!$E$8</c:f>
              <c:numCache>
                <c:formatCode>#,##0_ ;\-#,##0\ </c:formatCode>
                <c:ptCount val="1"/>
                <c:pt idx="0">
                  <c:v>40698</c:v>
                </c:pt>
              </c:numCache>
            </c:numRef>
          </c:bubbleSize>
          <c:bubble3D val="1"/>
        </c:ser>
        <c:ser>
          <c:idx val="3"/>
          <c:order val="3"/>
          <c:tx>
            <c:v>Construction</c:v>
          </c:tx>
          <c:spPr>
            <a:solidFill>
              <a:srgbClr val="FFFF00"/>
            </a:solidFill>
            <a:ln w="25400">
              <a:noFill/>
            </a:ln>
          </c:spPr>
          <c:invertIfNegative val="0"/>
          <c:xVal>
            <c:numRef>
              <c:f>'Rel. prod. cf employment2'!$B$9</c:f>
              <c:numCache>
                <c:formatCode>#,##0.0_ ;\-#,##0.0\ </c:formatCode>
                <c:ptCount val="1"/>
                <c:pt idx="0">
                  <c:v>1.097896870404683</c:v>
                </c:pt>
              </c:numCache>
            </c:numRef>
          </c:xVal>
          <c:yVal>
            <c:numRef>
              <c:f>'Rel. prod. cf employment2'!$C$9</c:f>
              <c:numCache>
                <c:formatCode>#,##0.0_ ;\-#,##0.0\ </c:formatCode>
                <c:ptCount val="1"/>
                <c:pt idx="0">
                  <c:v>1.450864496819569</c:v>
                </c:pt>
              </c:numCache>
            </c:numRef>
          </c:yVal>
          <c:bubbleSize>
            <c:numRef>
              <c:f>'Rel. prod. cf employment2'!$E$9</c:f>
              <c:numCache>
                <c:formatCode>#,##0_ ;\-#,##0\ </c:formatCode>
                <c:ptCount val="1"/>
                <c:pt idx="0">
                  <c:v>17830</c:v>
                </c:pt>
              </c:numCache>
            </c:numRef>
          </c:bubbleSize>
          <c:bubble3D val="1"/>
        </c:ser>
        <c:ser>
          <c:idx val="4"/>
          <c:order val="4"/>
          <c:tx>
            <c:v>Wholesale, retail, hotels</c:v>
          </c:tx>
          <c:spPr>
            <a:solidFill>
              <a:srgbClr val="6666FF"/>
            </a:solidFill>
            <a:ln w="25400">
              <a:noFill/>
            </a:ln>
          </c:spPr>
          <c:invertIfNegative val="0"/>
          <c:xVal>
            <c:numRef>
              <c:f>'Rel. prod. cf employment2'!$B$10</c:f>
              <c:numCache>
                <c:formatCode>#,##0.0_ ;\-#,##0.0\ </c:formatCode>
                <c:ptCount val="1"/>
                <c:pt idx="0">
                  <c:v>2.1123524629293957</c:v>
                </c:pt>
              </c:numCache>
            </c:numRef>
          </c:xVal>
          <c:yVal>
            <c:numRef>
              <c:f>'Rel. prod. cf employment2'!$C$10</c:f>
              <c:numCache>
                <c:formatCode>#,##0.0_ ;\-#,##0.0\ </c:formatCode>
                <c:ptCount val="1"/>
                <c:pt idx="0">
                  <c:v>1.3798574250282043</c:v>
                </c:pt>
              </c:numCache>
            </c:numRef>
          </c:yVal>
          <c:bubbleSize>
            <c:numRef>
              <c:f>'Rel. prod. cf employment2'!$E$10</c:f>
              <c:numCache>
                <c:formatCode>#,##0_ ;\-#,##0\ </c:formatCode>
                <c:ptCount val="1"/>
                <c:pt idx="0">
                  <c:v>41861</c:v>
                </c:pt>
              </c:numCache>
            </c:numRef>
          </c:bubbleSize>
          <c:bubble3D val="1"/>
        </c:ser>
        <c:ser>
          <c:idx val="5"/>
          <c:order val="5"/>
          <c:tx>
            <c:v>Transport, storage, comms</c:v>
          </c:tx>
          <c:spPr>
            <a:solidFill>
              <a:srgbClr val="66FFFF"/>
            </a:solidFill>
            <a:ln w="25400">
              <a:noFill/>
            </a:ln>
          </c:spPr>
          <c:invertIfNegative val="0"/>
          <c:xVal>
            <c:numRef>
              <c:f>'Rel. prod. cf employment2'!$B$11</c:f>
              <c:numCache>
                <c:formatCode>#,##0.0_ ;\-#,##0.0\ </c:formatCode>
                <c:ptCount val="1"/>
                <c:pt idx="0">
                  <c:v>0.58219297852152296</c:v>
                </c:pt>
              </c:numCache>
            </c:numRef>
          </c:xVal>
          <c:yVal>
            <c:numRef>
              <c:f>'Rel. prod. cf employment2'!$C$11</c:f>
              <c:numCache>
                <c:formatCode>#,##0.0_ ;\-#,##0.0\ </c:formatCode>
                <c:ptCount val="1"/>
                <c:pt idx="0">
                  <c:v>1.6864566435653292</c:v>
                </c:pt>
              </c:numCache>
            </c:numRef>
          </c:yVal>
          <c:bubbleSize>
            <c:numRef>
              <c:f>'Rel. prod. cf employment2'!$E$11</c:f>
              <c:numCache>
                <c:formatCode>#,##0_ ;\-#,##0\ </c:formatCode>
                <c:ptCount val="1"/>
                <c:pt idx="0">
                  <c:v>14341</c:v>
                </c:pt>
              </c:numCache>
            </c:numRef>
          </c:bubbleSize>
          <c:bubble3D val="1"/>
        </c:ser>
        <c:ser>
          <c:idx val="6"/>
          <c:order val="6"/>
          <c:tx>
            <c:v>Other</c:v>
          </c:tx>
          <c:spPr>
            <a:solidFill>
              <a:srgbClr val="FF00FF"/>
            </a:solidFill>
            <a:ln w="25400">
              <a:noFill/>
            </a:ln>
          </c:spPr>
          <c:invertIfNegative val="0"/>
          <c:xVal>
            <c:numRef>
              <c:f>'Rel. prod. cf employment2'!$B$12</c:f>
              <c:numCache>
                <c:formatCode>#,##0.0_ ;\-#,##0.0\ </c:formatCode>
                <c:ptCount val="1"/>
                <c:pt idx="0">
                  <c:v>-0.10835650323481971</c:v>
                </c:pt>
              </c:numCache>
            </c:numRef>
          </c:xVal>
          <c:yVal>
            <c:numRef>
              <c:f>'Rel. prod. cf employment2'!$C$12</c:f>
              <c:numCache>
                <c:formatCode>#,##0.0_ ;\-#,##0.0\ </c:formatCode>
                <c:ptCount val="1"/>
                <c:pt idx="0">
                  <c:v>2.9485149850814931</c:v>
                </c:pt>
              </c:numCache>
            </c:numRef>
          </c:yVal>
          <c:bubbleSize>
            <c:numRef>
              <c:f>'Rel. prod. cf employment2'!$E$12</c:f>
              <c:numCache>
                <c:formatCode>#,##0_ ;\-#,##0\ </c:formatCode>
                <c:ptCount val="1"/>
                <c:pt idx="0">
                  <c:v>37210</c:v>
                </c:pt>
              </c:numCache>
            </c:numRef>
          </c:bubbleSize>
          <c:bubble3D val="1"/>
        </c:ser>
        <c:dLbls>
          <c:showLegendKey val="0"/>
          <c:showVal val="0"/>
          <c:showCatName val="0"/>
          <c:showSerName val="0"/>
          <c:showPercent val="0"/>
          <c:showBubbleSize val="0"/>
        </c:dLbls>
        <c:bubbleScale val="100"/>
        <c:showNegBubbles val="0"/>
        <c:axId val="387045632"/>
        <c:axId val="387408256"/>
      </c:bubbleChart>
      <c:valAx>
        <c:axId val="387045632"/>
        <c:scaling>
          <c:orientation val="minMax"/>
        </c:scaling>
        <c:delete val="0"/>
        <c:axPos val="b"/>
        <c:title>
          <c:tx>
            <c:rich>
              <a:bodyPr/>
              <a:lstStyle/>
              <a:p>
                <a:pPr>
                  <a:defRPr sz="800" b="0"/>
                </a:pPr>
                <a:r>
                  <a:rPr lang="en-US" sz="800" b="0"/>
                  <a:t>Percentage point change in employment</a:t>
                </a:r>
                <a:r>
                  <a:rPr lang="en-US" sz="800" b="0" baseline="0"/>
                  <a:t> share</a:t>
                </a:r>
                <a:r>
                  <a:rPr lang="en-US" sz="800" b="0"/>
                  <a:t>, 1991-2000</a:t>
                </a:r>
              </a:p>
            </c:rich>
          </c:tx>
          <c:layout/>
          <c:overlay val="0"/>
        </c:title>
        <c:numFmt formatCode="#,##0.0_ ;\-#,##0.0\ " sourceLinked="1"/>
        <c:majorTickMark val="out"/>
        <c:minorTickMark val="none"/>
        <c:tickLblPos val="low"/>
        <c:crossAx val="387408256"/>
        <c:crosses val="autoZero"/>
        <c:crossBetween val="midCat"/>
      </c:valAx>
      <c:valAx>
        <c:axId val="387408256"/>
        <c:scaling>
          <c:orientation val="minMax"/>
          <c:min val="0"/>
        </c:scaling>
        <c:delete val="0"/>
        <c:axPos val="l"/>
        <c:majorGridlines/>
        <c:title>
          <c:tx>
            <c:rich>
              <a:bodyPr rot="-5400000" vert="horz"/>
              <a:lstStyle/>
              <a:p>
                <a:pPr>
                  <a:defRPr sz="800" b="0"/>
                </a:pPr>
                <a:r>
                  <a:rPr lang="en-US" sz="800" b="0"/>
                  <a:t>Relative productivity level, 2000</a:t>
                </a:r>
              </a:p>
            </c:rich>
          </c:tx>
          <c:layout/>
          <c:overlay val="0"/>
        </c:title>
        <c:numFmt formatCode="#,##0.0_ ;\-#,##0.0\ " sourceLinked="1"/>
        <c:majorTickMark val="out"/>
        <c:minorTickMark val="none"/>
        <c:tickLblPos val="low"/>
        <c:crossAx val="387045632"/>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2000-05</a:t>
            </a:r>
          </a:p>
        </c:rich>
      </c:tx>
      <c:layout/>
      <c:overlay val="0"/>
    </c:title>
    <c:autoTitleDeleted val="0"/>
    <c:plotArea>
      <c:layout/>
      <c:bubbleChart>
        <c:varyColors val="0"/>
        <c:ser>
          <c:idx val="0"/>
          <c:order val="0"/>
          <c:tx>
            <c:v>Agriculture</c:v>
          </c:tx>
          <c:spPr>
            <a:solidFill>
              <a:srgbClr val="13CF44"/>
            </a:solidFill>
          </c:spPr>
          <c:invertIfNegative val="0"/>
          <c:xVal>
            <c:numRef>
              <c:f>'Rel. prod. cf employment2'!$B$23</c:f>
              <c:numCache>
                <c:formatCode>#,##0.0_ ;\-#,##0.0\ </c:formatCode>
                <c:ptCount val="1"/>
                <c:pt idx="0">
                  <c:v>-4.0957881357799053</c:v>
                </c:pt>
              </c:numCache>
            </c:numRef>
          </c:xVal>
          <c:yVal>
            <c:numRef>
              <c:f>'Rel. prod. cf employment2'!$C$23</c:f>
              <c:numCache>
                <c:formatCode>#,##0.0_ ;\-#,##0.0\ </c:formatCode>
                <c:ptCount val="1"/>
                <c:pt idx="0">
                  <c:v>0.3345217606018962</c:v>
                </c:pt>
              </c:numCache>
            </c:numRef>
          </c:yVal>
          <c:bubbleSize>
            <c:numRef>
              <c:f>'Rel. prod. cf employment2'!$E$23</c:f>
              <c:numCache>
                <c:formatCode>#,##0_ ;\-#,##0\ </c:formatCode>
                <c:ptCount val="1"/>
                <c:pt idx="0">
                  <c:v>247871</c:v>
                </c:pt>
              </c:numCache>
            </c:numRef>
          </c:bubbleSize>
          <c:bubble3D val="1"/>
        </c:ser>
        <c:ser>
          <c:idx val="1"/>
          <c:order val="1"/>
          <c:tx>
            <c:v>Mining &amp; utilities</c:v>
          </c:tx>
          <c:spPr>
            <a:solidFill>
              <a:srgbClr val="000000"/>
            </a:solidFill>
            <a:ln w="25400">
              <a:noFill/>
            </a:ln>
          </c:spPr>
          <c:invertIfNegative val="0"/>
          <c:xVal>
            <c:numRef>
              <c:f>'Rel. prod. cf employment2'!$B$24</c:f>
              <c:numCache>
                <c:formatCode>#,##0.0_ ;\-#,##0.0\ </c:formatCode>
                <c:ptCount val="1"/>
                <c:pt idx="0">
                  <c:v>9.9709155278054351E-2</c:v>
                </c:pt>
              </c:numCache>
            </c:numRef>
          </c:xVal>
          <c:yVal>
            <c:numRef>
              <c:f>'Rel. prod. cf employment2'!$C$24</c:f>
              <c:numCache>
                <c:formatCode>#,##0.0_ ;\-#,##0.0\ </c:formatCode>
                <c:ptCount val="1"/>
                <c:pt idx="0">
                  <c:v>4.881657874877412</c:v>
                </c:pt>
              </c:numCache>
            </c:numRef>
          </c:yVal>
          <c:bubbleSize>
            <c:numRef>
              <c:f>'Rel. prod. cf employment2'!$E$24</c:f>
              <c:numCache>
                <c:formatCode>#,##0_ ;\-#,##0\ </c:formatCode>
                <c:ptCount val="1"/>
                <c:pt idx="0">
                  <c:v>4434</c:v>
                </c:pt>
              </c:numCache>
            </c:numRef>
          </c:bubbleSize>
          <c:bubble3D val="1"/>
        </c:ser>
        <c:ser>
          <c:idx val="2"/>
          <c:order val="2"/>
          <c:tx>
            <c:v>Manufacturing</c:v>
          </c:tx>
          <c:spPr>
            <a:solidFill>
              <a:srgbClr val="CC6600"/>
            </a:solidFill>
            <a:ln w="25400">
              <a:noFill/>
            </a:ln>
          </c:spPr>
          <c:invertIfNegative val="0"/>
          <c:xVal>
            <c:numRef>
              <c:f>'Rel. prod. cf employment2'!$B$25</c:f>
              <c:numCache>
                <c:formatCode>#,##0.0_ ;\-#,##0.0\ </c:formatCode>
                <c:ptCount val="1"/>
                <c:pt idx="0">
                  <c:v>1.5985457083470322</c:v>
                </c:pt>
              </c:numCache>
            </c:numRef>
          </c:xVal>
          <c:yVal>
            <c:numRef>
              <c:f>'Rel. prod. cf employment2'!$C$25</c:f>
              <c:numCache>
                <c:formatCode>#,##0.0_ ;\-#,##0.0\ </c:formatCode>
                <c:ptCount val="1"/>
                <c:pt idx="0">
                  <c:v>1.2912369035040385</c:v>
                </c:pt>
              </c:numCache>
            </c:numRef>
          </c:yVal>
          <c:bubbleSize>
            <c:numRef>
              <c:f>'Rel. prod. cf employment2'!$E$25</c:f>
              <c:numCache>
                <c:formatCode>#,##0_ ;\-#,##0\ </c:formatCode>
                <c:ptCount val="1"/>
                <c:pt idx="0">
                  <c:v>53654</c:v>
                </c:pt>
              </c:numCache>
            </c:numRef>
          </c:bubbleSize>
          <c:bubble3D val="1"/>
        </c:ser>
        <c:ser>
          <c:idx val="3"/>
          <c:order val="3"/>
          <c:tx>
            <c:v>Construction</c:v>
          </c:tx>
          <c:spPr>
            <a:solidFill>
              <a:srgbClr val="FFFF00"/>
            </a:solidFill>
            <a:ln w="25400">
              <a:noFill/>
            </a:ln>
          </c:spPr>
          <c:invertIfNegative val="0"/>
          <c:xVal>
            <c:numRef>
              <c:f>'Rel. prod. cf employment2'!$B$26</c:f>
              <c:numCache>
                <c:formatCode>#,##0.0_ ;\-#,##0.0\ </c:formatCode>
                <c:ptCount val="1"/>
                <c:pt idx="0">
                  <c:v>1.2986950505108759</c:v>
                </c:pt>
              </c:numCache>
            </c:numRef>
          </c:xVal>
          <c:yVal>
            <c:numRef>
              <c:f>'Rel. prod. cf employment2'!$C$26</c:f>
              <c:numCache>
                <c:formatCode>#,##0.0_ ;\-#,##0.0\ </c:formatCode>
                <c:ptCount val="1"/>
                <c:pt idx="0">
                  <c:v>1.3300911959977528</c:v>
                </c:pt>
              </c:numCache>
            </c:numRef>
          </c:yVal>
          <c:bubbleSize>
            <c:numRef>
              <c:f>'Rel. prod. cf employment2'!$E$26</c:f>
              <c:numCache>
                <c:formatCode>#,##0_ ;\-#,##0\ </c:formatCode>
                <c:ptCount val="1"/>
                <c:pt idx="0">
                  <c:v>26162</c:v>
                </c:pt>
              </c:numCache>
            </c:numRef>
          </c:bubbleSize>
          <c:bubble3D val="1"/>
        </c:ser>
        <c:ser>
          <c:idx val="4"/>
          <c:order val="4"/>
          <c:tx>
            <c:v>Wholesale, retail, hotels</c:v>
          </c:tx>
          <c:spPr>
            <a:solidFill>
              <a:srgbClr val="6666FF"/>
            </a:solidFill>
            <a:ln w="25400">
              <a:noFill/>
            </a:ln>
          </c:spPr>
          <c:invertIfNegative val="0"/>
          <c:xVal>
            <c:numRef>
              <c:f>'Rel. prod. cf employment2'!$B$27</c:f>
              <c:numCache>
                <c:formatCode>#,##0.0_ ;\-#,##0.0\ </c:formatCode>
                <c:ptCount val="1"/>
                <c:pt idx="0">
                  <c:v>0.29961128359341238</c:v>
                </c:pt>
              </c:numCache>
            </c:numRef>
          </c:xVal>
          <c:yVal>
            <c:numRef>
              <c:f>'Rel. prod. cf employment2'!$C$27</c:f>
              <c:numCache>
                <c:formatCode>#,##0.0_ ;\-#,##0.0\ </c:formatCode>
                <c:ptCount val="1"/>
                <c:pt idx="0">
                  <c:v>1.4910541880675467</c:v>
                </c:pt>
              </c:numCache>
            </c:numRef>
          </c:yVal>
          <c:bubbleSize>
            <c:numRef>
              <c:f>'Rel. prod. cf employment2'!$E$27</c:f>
              <c:numCache>
                <c:formatCode>#,##0_ ;\-#,##0\ </c:formatCode>
                <c:ptCount val="1"/>
                <c:pt idx="0">
                  <c:v>49219</c:v>
                </c:pt>
              </c:numCache>
            </c:numRef>
          </c:bubbleSize>
          <c:bubble3D val="1"/>
        </c:ser>
        <c:ser>
          <c:idx val="5"/>
          <c:order val="5"/>
          <c:tx>
            <c:v>Transport, storage, comms</c:v>
          </c:tx>
          <c:spPr>
            <a:solidFill>
              <a:srgbClr val="66FFFF"/>
            </a:solidFill>
            <a:ln w="25400">
              <a:noFill/>
            </a:ln>
          </c:spPr>
          <c:invertIfNegative val="0"/>
          <c:xVal>
            <c:numRef>
              <c:f>'Rel. prod. cf employment2'!$B$28</c:f>
              <c:numCache>
                <c:formatCode>#,##0.0_ ;\-#,##0.0\ </c:formatCode>
                <c:ptCount val="1"/>
                <c:pt idx="0">
                  <c:v>0.49966944101957544</c:v>
                </c:pt>
              </c:numCache>
            </c:numRef>
          </c:xVal>
          <c:yVal>
            <c:numRef>
              <c:f>'Rel. prod. cf employment2'!$C$28</c:f>
              <c:numCache>
                <c:formatCode>#,##0.0_ ;\-#,##0.0\ </c:formatCode>
                <c:ptCount val="1"/>
                <c:pt idx="0">
                  <c:v>1.955211266850567</c:v>
                </c:pt>
              </c:numCache>
            </c:numRef>
          </c:yVal>
          <c:bubbleSize>
            <c:numRef>
              <c:f>'Rel. prod. cf employment2'!$E$28</c:f>
              <c:numCache>
                <c:formatCode>#,##0_ ;\-#,##0\ </c:formatCode>
                <c:ptCount val="1"/>
                <c:pt idx="0">
                  <c:v>18624</c:v>
                </c:pt>
              </c:numCache>
            </c:numRef>
          </c:bubbleSize>
          <c:bubble3D val="1"/>
        </c:ser>
        <c:ser>
          <c:idx val="6"/>
          <c:order val="6"/>
          <c:tx>
            <c:v>Other</c:v>
          </c:tx>
          <c:spPr>
            <a:solidFill>
              <a:srgbClr val="FF00FF"/>
            </a:solidFill>
            <a:ln w="25400">
              <a:noFill/>
            </a:ln>
          </c:spPr>
          <c:invertIfNegative val="0"/>
          <c:xVal>
            <c:numRef>
              <c:f>'Rel. prod. cf employment2'!$B$29</c:f>
              <c:numCache>
                <c:formatCode>#,##0.0_ ;\-#,##0.0\ </c:formatCode>
                <c:ptCount val="1"/>
                <c:pt idx="0">
                  <c:v>0.29955749703096579</c:v>
                </c:pt>
              </c:numCache>
            </c:numRef>
          </c:xVal>
          <c:yVal>
            <c:numRef>
              <c:f>'Rel. prod. cf employment2'!$C$29</c:f>
              <c:numCache>
                <c:formatCode>#,##0.0_ ;\-#,##0.0\ </c:formatCode>
                <c:ptCount val="1"/>
                <c:pt idx="0">
                  <c:v>2.8570450647870183</c:v>
                </c:pt>
              </c:numCache>
            </c:numRef>
          </c:yVal>
          <c:bubbleSize>
            <c:numRef>
              <c:f>'Rel. prod. cf employment2'!$E$29</c:f>
              <c:numCache>
                <c:formatCode>#,##0_ ;\-#,##0\ </c:formatCode>
                <c:ptCount val="1"/>
                <c:pt idx="0">
                  <c:v>43898</c:v>
                </c:pt>
              </c:numCache>
            </c:numRef>
          </c:bubbleSize>
          <c:bubble3D val="1"/>
        </c:ser>
        <c:dLbls>
          <c:showLegendKey val="0"/>
          <c:showVal val="0"/>
          <c:showCatName val="0"/>
          <c:showSerName val="0"/>
          <c:showPercent val="0"/>
          <c:showBubbleSize val="0"/>
        </c:dLbls>
        <c:bubbleScale val="100"/>
        <c:showNegBubbles val="0"/>
        <c:axId val="387307392"/>
        <c:axId val="387313664"/>
      </c:bubbleChart>
      <c:valAx>
        <c:axId val="387307392"/>
        <c:scaling>
          <c:orientation val="minMax"/>
        </c:scaling>
        <c:delete val="0"/>
        <c:axPos val="b"/>
        <c:title>
          <c:tx>
            <c:rich>
              <a:bodyPr/>
              <a:lstStyle/>
              <a:p>
                <a:pPr>
                  <a:defRPr sz="800" b="0"/>
                </a:pPr>
                <a:r>
                  <a:rPr lang="en-US" sz="800" b="0"/>
                  <a:t>Percentage point change in employment share, 2000-05</a:t>
                </a:r>
              </a:p>
            </c:rich>
          </c:tx>
          <c:layout/>
          <c:overlay val="0"/>
        </c:title>
        <c:numFmt formatCode="#,##0.0_ ;\-#,##0.0\ " sourceLinked="1"/>
        <c:majorTickMark val="out"/>
        <c:minorTickMark val="none"/>
        <c:tickLblPos val="low"/>
        <c:crossAx val="387313664"/>
        <c:crosses val="autoZero"/>
        <c:crossBetween val="midCat"/>
      </c:valAx>
      <c:valAx>
        <c:axId val="387313664"/>
        <c:scaling>
          <c:orientation val="minMax"/>
          <c:min val="0"/>
        </c:scaling>
        <c:delete val="0"/>
        <c:axPos val="l"/>
        <c:majorGridlines/>
        <c:title>
          <c:tx>
            <c:rich>
              <a:bodyPr rot="-5400000" vert="horz"/>
              <a:lstStyle/>
              <a:p>
                <a:pPr>
                  <a:defRPr sz="800" b="0"/>
                </a:pPr>
                <a:r>
                  <a:rPr lang="en-US" sz="800" b="0"/>
                  <a:t>Relative productivity level, 2005</a:t>
                </a:r>
              </a:p>
            </c:rich>
          </c:tx>
          <c:layout/>
          <c:overlay val="0"/>
        </c:title>
        <c:numFmt formatCode="#,##0.0_ ;\-#,##0.0\ " sourceLinked="1"/>
        <c:majorTickMark val="out"/>
        <c:minorTickMark val="none"/>
        <c:tickLblPos val="low"/>
        <c:crossAx val="387307392"/>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2005-10</a:t>
            </a:r>
          </a:p>
        </c:rich>
      </c:tx>
      <c:layout/>
      <c:overlay val="0"/>
    </c:title>
    <c:autoTitleDeleted val="0"/>
    <c:plotArea>
      <c:layout/>
      <c:bubbleChart>
        <c:varyColors val="0"/>
        <c:ser>
          <c:idx val="0"/>
          <c:order val="0"/>
          <c:tx>
            <c:v>Agriculture</c:v>
          </c:tx>
          <c:spPr>
            <a:solidFill>
              <a:srgbClr val="13CF44"/>
            </a:solidFill>
          </c:spPr>
          <c:invertIfNegative val="0"/>
          <c:xVal>
            <c:numRef>
              <c:f>'Rel. prod. cf employment2'!$B$40</c:f>
              <c:numCache>
                <c:formatCode>#,##0.0_ ;\-#,##0.0\ </c:formatCode>
                <c:ptCount val="1"/>
                <c:pt idx="0">
                  <c:v>-4.8462199479602646</c:v>
                </c:pt>
              </c:numCache>
            </c:numRef>
          </c:xVal>
          <c:yVal>
            <c:numRef>
              <c:f>'Rel. prod. cf employment2'!$C$40</c:f>
              <c:numCache>
                <c:formatCode>#,##0.0_ ;\-#,##0.0\ </c:formatCode>
                <c:ptCount val="1"/>
                <c:pt idx="0">
                  <c:v>0.29057034087706901</c:v>
                </c:pt>
              </c:numCache>
            </c:numRef>
          </c:yVal>
          <c:bubbleSize>
            <c:numRef>
              <c:f>'Rel. prod. cf employment2'!$E$40</c:f>
              <c:numCache>
                <c:formatCode>#,##0_ ;\-#,##0\ </c:formatCode>
                <c:ptCount val="1"/>
                <c:pt idx="0">
                  <c:v>229607</c:v>
                </c:pt>
              </c:numCache>
            </c:numRef>
          </c:bubbleSize>
          <c:bubble3D val="1"/>
        </c:ser>
        <c:ser>
          <c:idx val="1"/>
          <c:order val="1"/>
          <c:tx>
            <c:v>Mining &amp; utilities</c:v>
          </c:tx>
          <c:spPr>
            <a:solidFill>
              <a:srgbClr val="000000"/>
            </a:solidFill>
            <a:ln w="25400">
              <a:noFill/>
            </a:ln>
          </c:spPr>
          <c:invertIfNegative val="0"/>
          <c:xVal>
            <c:numRef>
              <c:f>'Rel. prod. cf employment2'!$B$41</c:f>
              <c:numCache>
                <c:formatCode>#,##0.0_ ;\-#,##0.0\ </c:formatCode>
                <c:ptCount val="1"/>
                <c:pt idx="0">
                  <c:v>9.8929045151694872E-2</c:v>
                </c:pt>
              </c:numCache>
            </c:numRef>
          </c:xVal>
          <c:yVal>
            <c:numRef>
              <c:f>'Rel. prod. cf employment2'!$C$41</c:f>
              <c:numCache>
                <c:formatCode>#,##0.0_ ;\-#,##0.0\ </c:formatCode>
                <c:ptCount val="1"/>
                <c:pt idx="0">
                  <c:v>3.905100117972037</c:v>
                </c:pt>
              </c:numCache>
            </c:numRef>
          </c:yVal>
          <c:bubbleSize>
            <c:numRef>
              <c:f>'Rel. prod. cf employment2'!$E$41</c:f>
              <c:numCache>
                <c:formatCode>#,##0_ ;\-#,##0\ </c:formatCode>
                <c:ptCount val="1"/>
                <c:pt idx="0">
                  <c:v>4943</c:v>
                </c:pt>
              </c:numCache>
            </c:numRef>
          </c:bubbleSize>
          <c:bubble3D val="1"/>
        </c:ser>
        <c:ser>
          <c:idx val="2"/>
          <c:order val="2"/>
          <c:tx>
            <c:v>Manufacturing</c:v>
          </c:tx>
          <c:spPr>
            <a:solidFill>
              <a:srgbClr val="CC6600"/>
            </a:solidFill>
            <a:ln w="25400">
              <a:noFill/>
            </a:ln>
          </c:spPr>
          <c:invertIfNegative val="0"/>
          <c:xVal>
            <c:numRef>
              <c:f>'Rel. prod. cf employment2'!$B$42</c:f>
              <c:numCache>
                <c:formatCode>#,##0.0_ ;\-#,##0.0\ </c:formatCode>
                <c:ptCount val="1"/>
                <c:pt idx="0">
                  <c:v>-0.7108668334623971</c:v>
                </c:pt>
              </c:numCache>
            </c:numRef>
          </c:xVal>
          <c:yVal>
            <c:numRef>
              <c:f>'Rel. prod. cf employment2'!$C$42</c:f>
              <c:numCache>
                <c:formatCode>#,##0.0_ ;\-#,##0.0\ </c:formatCode>
                <c:ptCount val="1"/>
                <c:pt idx="0">
                  <c:v>1.4492307093188392</c:v>
                </c:pt>
              </c:numCache>
            </c:numRef>
          </c:yVal>
          <c:bubbleSize>
            <c:numRef>
              <c:f>'Rel. prod. cf employment2'!$E$42</c:f>
              <c:numCache>
                <c:formatCode>#,##0_ ;\-#,##0\ </c:formatCode>
                <c:ptCount val="1"/>
                <c:pt idx="0">
                  <c:v>51223</c:v>
                </c:pt>
              </c:numCache>
            </c:numRef>
          </c:bubbleSize>
          <c:bubble3D val="1"/>
        </c:ser>
        <c:ser>
          <c:idx val="3"/>
          <c:order val="3"/>
          <c:tx>
            <c:v>Construction</c:v>
          </c:tx>
          <c:spPr>
            <a:solidFill>
              <a:srgbClr val="FFFF00"/>
            </a:solidFill>
            <a:ln w="25400">
              <a:noFill/>
            </a:ln>
          </c:spPr>
          <c:invertIfNegative val="0"/>
          <c:xVal>
            <c:numRef>
              <c:f>'Rel. prod. cf employment2'!$B$43</c:f>
              <c:numCache>
                <c:formatCode>#,##0.0_ ;\-#,##0.0\ </c:formatCode>
                <c:ptCount val="1"/>
                <c:pt idx="0">
                  <c:v>4.0858802346986565</c:v>
                </c:pt>
              </c:numCache>
            </c:numRef>
          </c:xVal>
          <c:yVal>
            <c:numRef>
              <c:f>'Rel. prod. cf employment2'!$C$43</c:f>
              <c:numCache>
                <c:formatCode>#,##0.0_ ;\-#,##0.0\ </c:formatCode>
                <c:ptCount val="1"/>
                <c:pt idx="0">
                  <c:v>0.78621020643336148</c:v>
                </c:pt>
              </c:numCache>
            </c:numRef>
          </c:yVal>
          <c:bubbleSize>
            <c:numRef>
              <c:f>'Rel. prod. cf employment2'!$E$43</c:f>
              <c:numCache>
                <c:formatCode>#,##0_ ;\-#,##0\ </c:formatCode>
                <c:ptCount val="1"/>
                <c:pt idx="0">
                  <c:v>44933</c:v>
                </c:pt>
              </c:numCache>
            </c:numRef>
          </c:bubbleSize>
          <c:bubble3D val="1"/>
        </c:ser>
        <c:ser>
          <c:idx val="4"/>
          <c:order val="4"/>
          <c:tx>
            <c:v>Wholesale, retail, hotels</c:v>
          </c:tx>
          <c:spPr>
            <a:solidFill>
              <a:srgbClr val="6666FF"/>
            </a:solidFill>
            <a:ln w="25400">
              <a:noFill/>
            </a:ln>
          </c:spPr>
          <c:invertIfNegative val="0"/>
          <c:xVal>
            <c:numRef>
              <c:f>'Rel. prod. cf employment2'!$B$44</c:f>
              <c:numCache>
                <c:formatCode>#,##0.0_ ;\-#,##0.0\ </c:formatCode>
                <c:ptCount val="1"/>
                <c:pt idx="0">
                  <c:v>0.28853970742133406</c:v>
                </c:pt>
              </c:numCache>
            </c:numRef>
          </c:xVal>
          <c:yVal>
            <c:numRef>
              <c:f>'Rel. prod. cf employment2'!$C$44</c:f>
              <c:numCache>
                <c:formatCode>#,##0.0_ ;\-#,##0.0\ </c:formatCode>
                <c:ptCount val="1"/>
                <c:pt idx="0">
                  <c:v>1.4940326647873101</c:v>
                </c:pt>
              </c:numCache>
            </c:numRef>
          </c:yVal>
          <c:bubbleSize>
            <c:numRef>
              <c:f>'Rel. prod. cf employment2'!$E$44</c:f>
              <c:numCache>
                <c:formatCode>#,##0_ ;\-#,##0\ </c:formatCode>
                <c:ptCount val="1"/>
                <c:pt idx="0">
                  <c:v>51224</c:v>
                </c:pt>
              </c:numCache>
            </c:numRef>
          </c:bubbleSize>
          <c:bubble3D val="1"/>
        </c:ser>
        <c:ser>
          <c:idx val="5"/>
          <c:order val="5"/>
          <c:tx>
            <c:v>Transport, storage, comms</c:v>
          </c:tx>
          <c:spPr>
            <a:solidFill>
              <a:srgbClr val="66FFFF"/>
            </a:solidFill>
            <a:ln w="25400">
              <a:noFill/>
            </a:ln>
          </c:spPr>
          <c:invertIfNegative val="0"/>
          <c:xVal>
            <c:numRef>
              <c:f>'Rel. prod. cf employment2'!$B$45</c:f>
              <c:numCache>
                <c:formatCode>#,##0.0_ ;\-#,##0.0\ </c:formatCode>
                <c:ptCount val="1"/>
                <c:pt idx="0">
                  <c:v>0.3948863880408835</c:v>
                </c:pt>
              </c:numCache>
            </c:numRef>
          </c:xVal>
          <c:yVal>
            <c:numRef>
              <c:f>'Rel. prod. cf employment2'!$C$45</c:f>
              <c:numCache>
                <c:formatCode>#,##0.0_ ;\-#,##0.0\ </c:formatCode>
                <c:ptCount val="1"/>
                <c:pt idx="0">
                  <c:v>2.1614610440407276</c:v>
                </c:pt>
              </c:numCache>
            </c:numRef>
          </c:yVal>
          <c:bubbleSize>
            <c:numRef>
              <c:f>'Rel. prod. cf employment2'!$E$45</c:f>
              <c:numCache>
                <c:formatCode>#,##0_ ;\-#,##0\ </c:formatCode>
                <c:ptCount val="1"/>
                <c:pt idx="0">
                  <c:v>20669</c:v>
                </c:pt>
              </c:numCache>
            </c:numRef>
          </c:bubbleSize>
          <c:bubble3D val="1"/>
        </c:ser>
        <c:ser>
          <c:idx val="6"/>
          <c:order val="6"/>
          <c:tx>
            <c:v>Other</c:v>
          </c:tx>
          <c:spPr>
            <a:solidFill>
              <a:srgbClr val="FF00FF"/>
            </a:solidFill>
            <a:ln w="25400">
              <a:noFill/>
            </a:ln>
          </c:spPr>
          <c:invertIfNegative val="0"/>
          <c:xVal>
            <c:numRef>
              <c:f>'Rel. prod. cf employment2'!$B$46</c:f>
              <c:numCache>
                <c:formatCode>#,##0.0_ ;\-#,##0.0\ </c:formatCode>
                <c:ptCount val="1"/>
                <c:pt idx="0">
                  <c:v>0.68885140611009277</c:v>
                </c:pt>
              </c:numCache>
            </c:numRef>
          </c:xVal>
          <c:yVal>
            <c:numRef>
              <c:f>'Rel. prod. cf employment2'!$C$46</c:f>
              <c:numCache>
                <c:formatCode>#,##0.0_ ;\-#,##0.0\ </c:formatCode>
                <c:ptCount val="1"/>
                <c:pt idx="0">
                  <c:v>2.8016924665571588</c:v>
                </c:pt>
              </c:numCache>
            </c:numRef>
          </c:yVal>
          <c:bubbleSize>
            <c:numRef>
              <c:f>'Rel. prod. cf employment2'!$E$46</c:f>
              <c:numCache>
                <c:formatCode>#,##0_ ;\-#,##0\ </c:formatCode>
                <c:ptCount val="1"/>
                <c:pt idx="0">
                  <c:v>47629</c:v>
                </c:pt>
              </c:numCache>
            </c:numRef>
          </c:bubbleSize>
          <c:bubble3D val="1"/>
        </c:ser>
        <c:dLbls>
          <c:showLegendKey val="0"/>
          <c:showVal val="0"/>
          <c:showCatName val="0"/>
          <c:showSerName val="0"/>
          <c:showPercent val="0"/>
          <c:showBubbleSize val="0"/>
        </c:dLbls>
        <c:bubbleScale val="100"/>
        <c:showNegBubbles val="0"/>
        <c:axId val="387483136"/>
        <c:axId val="387485056"/>
      </c:bubbleChart>
      <c:valAx>
        <c:axId val="387483136"/>
        <c:scaling>
          <c:orientation val="minMax"/>
        </c:scaling>
        <c:delete val="0"/>
        <c:axPos val="b"/>
        <c:title>
          <c:tx>
            <c:rich>
              <a:bodyPr/>
              <a:lstStyle/>
              <a:p>
                <a:pPr>
                  <a:defRPr sz="800" b="0"/>
                </a:pPr>
                <a:r>
                  <a:rPr lang="en-US" sz="800" b="0"/>
                  <a:t>Percentage point change in employment share, 2005-10</a:t>
                </a:r>
              </a:p>
            </c:rich>
          </c:tx>
          <c:layout/>
          <c:overlay val="0"/>
        </c:title>
        <c:numFmt formatCode="#,##0.0_ ;\-#,##0.0\ " sourceLinked="1"/>
        <c:majorTickMark val="out"/>
        <c:minorTickMark val="none"/>
        <c:tickLblPos val="low"/>
        <c:crossAx val="387485056"/>
        <c:crosses val="autoZero"/>
        <c:crossBetween val="midCat"/>
      </c:valAx>
      <c:valAx>
        <c:axId val="387485056"/>
        <c:scaling>
          <c:orientation val="minMax"/>
          <c:min val="0"/>
        </c:scaling>
        <c:delete val="0"/>
        <c:axPos val="l"/>
        <c:majorGridlines/>
        <c:title>
          <c:tx>
            <c:rich>
              <a:bodyPr rot="-5400000" vert="horz"/>
              <a:lstStyle/>
              <a:p>
                <a:pPr>
                  <a:defRPr sz="800" b="0"/>
                </a:pPr>
                <a:r>
                  <a:rPr lang="en-US" sz="800" b="0"/>
                  <a:t>Relative productivity level, 2010</a:t>
                </a:r>
              </a:p>
            </c:rich>
          </c:tx>
          <c:layout/>
          <c:overlay val="0"/>
        </c:title>
        <c:numFmt formatCode="#,##0.0_ ;\-#,##0.0\ " sourceLinked="1"/>
        <c:majorTickMark val="out"/>
        <c:minorTickMark val="none"/>
        <c:tickLblPos val="low"/>
        <c:crossAx val="387483136"/>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 Id="rId5" Type="http://schemas.openxmlformats.org/officeDocument/2006/relationships/chart" Target="../charts/chart19.xml"/><Relationship Id="rId4" Type="http://schemas.openxmlformats.org/officeDocument/2006/relationships/chart" Target="../charts/chart1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3</xdr:row>
      <xdr:rowOff>0</xdr:rowOff>
    </xdr:from>
    <xdr:to>
      <xdr:col>17</xdr:col>
      <xdr:colOff>211680</xdr:colOff>
      <xdr:row>17</xdr:row>
      <xdr:rowOff>91440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0</xdr:colOff>
      <xdr:row>19</xdr:row>
      <xdr:rowOff>0</xdr:rowOff>
    </xdr:from>
    <xdr:to>
      <xdr:col>17</xdr:col>
      <xdr:colOff>211680</xdr:colOff>
      <xdr:row>34</xdr:row>
      <xdr:rowOff>91440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0</xdr:colOff>
      <xdr:row>36</xdr:row>
      <xdr:rowOff>0</xdr:rowOff>
    </xdr:from>
    <xdr:to>
      <xdr:col>17</xdr:col>
      <xdr:colOff>211680</xdr:colOff>
      <xdr:row>50</xdr:row>
      <xdr:rowOff>114300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11430</xdr:colOff>
      <xdr:row>1</xdr:row>
      <xdr:rowOff>179070</xdr:rowOff>
    </xdr:from>
    <xdr:to>
      <xdr:col>17</xdr:col>
      <xdr:colOff>194310</xdr:colOff>
      <xdr:row>14</xdr:row>
      <xdr:rowOff>148590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5</xdr:col>
      <xdr:colOff>243840</xdr:colOff>
      <xdr:row>34</xdr:row>
      <xdr:rowOff>30480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32</xdr:row>
      <xdr:rowOff>0</xdr:rowOff>
    </xdr:from>
    <xdr:to>
      <xdr:col>16</xdr:col>
      <xdr:colOff>182880</xdr:colOff>
      <xdr:row>50</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8</xdr:col>
      <xdr:colOff>22860</xdr:colOff>
      <xdr:row>2</xdr:row>
      <xdr:rowOff>144780</xdr:rowOff>
    </xdr:from>
    <xdr:ext cx="5400000" cy="2743200"/>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8</xdr:col>
      <xdr:colOff>0</xdr:colOff>
      <xdr:row>20</xdr:row>
      <xdr:rowOff>0</xdr:rowOff>
    </xdr:from>
    <xdr:ext cx="5400000" cy="2743200"/>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8</xdr:col>
      <xdr:colOff>0</xdr:colOff>
      <xdr:row>37</xdr:row>
      <xdr:rowOff>0</xdr:rowOff>
    </xdr:from>
    <xdr:ext cx="5400000" cy="2743200"/>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8</xdr:col>
      <xdr:colOff>0</xdr:colOff>
      <xdr:row>54</xdr:row>
      <xdr:rowOff>0</xdr:rowOff>
    </xdr:from>
    <xdr:ext cx="5400000" cy="2743200"/>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wsDr>
</file>

<file path=xl/drawings/drawing5.xml><?xml version="1.0" encoding="utf-8"?>
<xdr:wsDr xmlns:xdr="http://schemas.openxmlformats.org/drawingml/2006/spreadsheetDrawing" xmlns:a="http://schemas.openxmlformats.org/drawingml/2006/main">
  <xdr:twoCellAnchor>
    <xdr:from>
      <xdr:col>7</xdr:col>
      <xdr:colOff>11430</xdr:colOff>
      <xdr:row>1</xdr:row>
      <xdr:rowOff>179070</xdr:rowOff>
    </xdr:from>
    <xdr:to>
      <xdr:col>16</xdr:col>
      <xdr:colOff>194310</xdr:colOff>
      <xdr:row>16</xdr:row>
      <xdr:rowOff>148590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14</xdr:row>
      <xdr:rowOff>0</xdr:rowOff>
    </xdr:from>
    <xdr:to>
      <xdr:col>6</xdr:col>
      <xdr:colOff>317460</xdr:colOff>
      <xdr:row>32</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26670</xdr:colOff>
      <xdr:row>12</xdr:row>
      <xdr:rowOff>129540</xdr:rowOff>
    </xdr:from>
    <xdr:to>
      <xdr:col>7</xdr:col>
      <xdr:colOff>323850</xdr:colOff>
      <xdr:row>30</xdr:row>
      <xdr:rowOff>129540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220980</xdr:colOff>
      <xdr:row>12</xdr:row>
      <xdr:rowOff>129540</xdr:rowOff>
    </xdr:from>
    <xdr:to>
      <xdr:col>13</xdr:col>
      <xdr:colOff>0</xdr:colOff>
      <xdr:row>30</xdr:row>
      <xdr:rowOff>129540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38100</xdr:colOff>
      <xdr:row>12</xdr:row>
      <xdr:rowOff>0</xdr:rowOff>
    </xdr:from>
    <xdr:to>
      <xdr:col>9</xdr:col>
      <xdr:colOff>49530</xdr:colOff>
      <xdr:row>29</xdr:row>
      <xdr:rowOff>1200</xdr:rowOff>
    </xdr:to>
    <xdr:grpSp>
      <xdr:nvGrpSpPr>
        <xdr:cNvPr id="2" name="Group 1"/>
        <xdr:cNvGrpSpPr/>
      </xdr:nvGrpSpPr>
      <xdr:grpSpPr>
        <a:xfrm>
          <a:off x="38100" y="2179320"/>
          <a:ext cx="4720590" cy="2592000"/>
          <a:chOff x="87630" y="2167890"/>
          <a:chExt cx="4720590" cy="2592000"/>
        </a:xfrm>
      </xdr:grpSpPr>
      <xdr:graphicFrame macro="">
        <xdr:nvGraphicFramePr>
          <xdr:cNvPr id="3" name="Chart 2"/>
          <xdr:cNvGraphicFramePr/>
        </xdr:nvGraphicFramePr>
        <xdr:xfrm>
          <a:off x="87630" y="2167890"/>
          <a:ext cx="2268000" cy="2592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2301240" y="2167890"/>
          <a:ext cx="2506980" cy="25920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0</xdr:col>
      <xdr:colOff>3810</xdr:colOff>
      <xdr:row>40</xdr:row>
      <xdr:rowOff>114300</xdr:rowOff>
    </xdr:from>
    <xdr:to>
      <xdr:col>12</xdr:col>
      <xdr:colOff>251580</xdr:colOff>
      <xdr:row>58</xdr:row>
      <xdr:rowOff>114300</xdr:rowOff>
    </xdr:to>
    <xdr:grpSp>
      <xdr:nvGrpSpPr>
        <xdr:cNvPr id="5" name="Group 4"/>
        <xdr:cNvGrpSpPr/>
      </xdr:nvGrpSpPr>
      <xdr:grpSpPr>
        <a:xfrm>
          <a:off x="3810" y="7200900"/>
          <a:ext cx="6046590" cy="2743200"/>
          <a:chOff x="3810" y="6438900"/>
          <a:chExt cx="6046590" cy="2743200"/>
        </a:xfrm>
      </xdr:grpSpPr>
      <xdr:graphicFrame macro="">
        <xdr:nvGraphicFramePr>
          <xdr:cNvPr id="6" name="Chart 5"/>
          <xdr:cNvGraphicFramePr/>
        </xdr:nvGraphicFramePr>
        <xdr:xfrm>
          <a:off x="3810" y="6438900"/>
          <a:ext cx="2268000" cy="24660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7" name="Chart 6"/>
          <xdr:cNvGraphicFramePr>
            <a:graphicFrameLocks/>
          </xdr:cNvGraphicFramePr>
        </xdr:nvGraphicFramePr>
        <xdr:xfrm>
          <a:off x="2169015" y="6438900"/>
          <a:ext cx="1980000" cy="274320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8" name="Chart 7"/>
          <xdr:cNvGraphicFramePr>
            <a:graphicFrameLocks/>
          </xdr:cNvGraphicFramePr>
        </xdr:nvGraphicFramePr>
        <xdr:xfrm>
          <a:off x="3962400" y="6438900"/>
          <a:ext cx="2088000" cy="246600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wsDr>
</file>

<file path=xl/drawings/drawing9.xml><?xml version="1.0" encoding="utf-8"?>
<xdr:wsDr xmlns:xdr="http://schemas.openxmlformats.org/drawingml/2006/spreadsheetDrawing" xmlns:a="http://schemas.openxmlformats.org/drawingml/2006/main">
  <xdr:twoCellAnchor>
    <xdr:from>
      <xdr:col>20</xdr:col>
      <xdr:colOff>0</xdr:colOff>
      <xdr:row>13</xdr:row>
      <xdr:rowOff>0</xdr:rowOff>
    </xdr:from>
    <xdr:to>
      <xdr:col>26</xdr:col>
      <xdr:colOff>363360</xdr:colOff>
      <xdr:row>27</xdr:row>
      <xdr:rowOff>26400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kennan\Documents\1%20ODI\0182900F%20DW%20DFID%20SET\SET%20data%20update%202015\India%20labour%20productivit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A &amp; labour productivity"/>
      <sheetName val="Rel. prod. cf employment"/>
      <sheetName val="Decomposition of prod change"/>
      <sheetName val="Productivity gaps"/>
      <sheetName val="Sectoral employ by sex"/>
    </sheetNames>
    <sheetDataSet>
      <sheetData sheetId="0"/>
      <sheetData sheetId="1">
        <row r="6">
          <cell r="B6">
            <v>-2.84620840717551</v>
          </cell>
          <cell r="C6">
            <v>0.38300905243966143</v>
          </cell>
          <cell r="E6">
            <v>232561</v>
          </cell>
        </row>
        <row r="7">
          <cell r="B7">
            <v>-0.42788737079499806</v>
          </cell>
          <cell r="C7">
            <v>6.0131145020105778</v>
          </cell>
          <cell r="E7">
            <v>3489</v>
          </cell>
        </row>
        <row r="8">
          <cell r="B8">
            <v>-0.40999003065028106</v>
          </cell>
          <cell r="C8">
            <v>1.484260462195039</v>
          </cell>
          <cell r="E8">
            <v>40698</v>
          </cell>
        </row>
        <row r="9">
          <cell r="B9">
            <v>1.097896870404683</v>
          </cell>
          <cell r="C9">
            <v>1.450864496819569</v>
          </cell>
          <cell r="E9">
            <v>17830</v>
          </cell>
        </row>
        <row r="10">
          <cell r="B10">
            <v>2.1123524629293957</v>
          </cell>
          <cell r="C10">
            <v>1.3798574250282043</v>
          </cell>
          <cell r="E10">
            <v>41861</v>
          </cell>
        </row>
        <row r="11">
          <cell r="B11">
            <v>0.58219297852152296</v>
          </cell>
          <cell r="C11">
            <v>1.6864566435653292</v>
          </cell>
          <cell r="E11">
            <v>14341</v>
          </cell>
        </row>
        <row r="12">
          <cell r="B12">
            <v>-0.10835650323481971</v>
          </cell>
          <cell r="C12">
            <v>2.9485149850814931</v>
          </cell>
          <cell r="E12">
            <v>37210</v>
          </cell>
        </row>
        <row r="23">
          <cell r="B23">
            <v>-4.0957881357799053</v>
          </cell>
          <cell r="C23">
            <v>0.3345217606018962</v>
          </cell>
          <cell r="E23">
            <v>247871</v>
          </cell>
        </row>
        <row r="24">
          <cell r="B24">
            <v>9.9709155278054351E-2</v>
          </cell>
          <cell r="C24">
            <v>4.881657874877412</v>
          </cell>
          <cell r="E24">
            <v>4434</v>
          </cell>
        </row>
        <row r="25">
          <cell r="B25">
            <v>1.5985457083470322</v>
          </cell>
          <cell r="C25">
            <v>1.2912369035040385</v>
          </cell>
          <cell r="E25">
            <v>53654</v>
          </cell>
        </row>
        <row r="26">
          <cell r="B26">
            <v>1.2986950505108759</v>
          </cell>
          <cell r="C26">
            <v>1.3300911959977528</v>
          </cell>
          <cell r="E26">
            <v>26162</v>
          </cell>
        </row>
        <row r="27">
          <cell r="B27">
            <v>0.29961128359341238</v>
          </cell>
          <cell r="C27">
            <v>1.4910541880675467</v>
          </cell>
          <cell r="E27">
            <v>49219</v>
          </cell>
        </row>
        <row r="28">
          <cell r="B28">
            <v>0.49966944101957544</v>
          </cell>
          <cell r="C28">
            <v>1.955211266850567</v>
          </cell>
          <cell r="E28">
            <v>18624</v>
          </cell>
        </row>
        <row r="29">
          <cell r="B29">
            <v>0.29955749703096579</v>
          </cell>
          <cell r="C29">
            <v>2.8570450647870183</v>
          </cell>
          <cell r="E29">
            <v>43898</v>
          </cell>
        </row>
        <row r="40">
          <cell r="B40">
            <v>-4.8462199479602646</v>
          </cell>
          <cell r="C40">
            <v>0.29057034087706901</v>
          </cell>
          <cell r="E40">
            <v>229607</v>
          </cell>
        </row>
        <row r="41">
          <cell r="B41">
            <v>9.8929045151694872E-2</v>
          </cell>
          <cell r="C41">
            <v>3.905100117972037</v>
          </cell>
          <cell r="E41">
            <v>4943</v>
          </cell>
        </row>
        <row r="42">
          <cell r="B42">
            <v>-0.7108668334623971</v>
          </cell>
          <cell r="C42">
            <v>1.4492307093188392</v>
          </cell>
          <cell r="E42">
            <v>51223</v>
          </cell>
        </row>
        <row r="43">
          <cell r="B43">
            <v>4.0858802346986565</v>
          </cell>
          <cell r="C43">
            <v>0.78621020643336148</v>
          </cell>
          <cell r="E43">
            <v>44933</v>
          </cell>
        </row>
        <row r="44">
          <cell r="B44">
            <v>0.28853970742133406</v>
          </cell>
          <cell r="C44">
            <v>1.4940326647873101</v>
          </cell>
          <cell r="E44">
            <v>51224</v>
          </cell>
        </row>
        <row r="45">
          <cell r="B45">
            <v>0.3948863880408835</v>
          </cell>
          <cell r="C45">
            <v>2.1614610440407276</v>
          </cell>
          <cell r="E45">
            <v>20669</v>
          </cell>
        </row>
        <row r="46">
          <cell r="B46">
            <v>0.68885140611009277</v>
          </cell>
          <cell r="C46">
            <v>2.8016924665571588</v>
          </cell>
          <cell r="E46">
            <v>47629</v>
          </cell>
        </row>
        <row r="57">
          <cell r="B57">
            <v>-3.6660987586403522</v>
          </cell>
          <cell r="C57">
            <v>0.3039806533305715</v>
          </cell>
          <cell r="E57">
            <v>219553</v>
          </cell>
        </row>
        <row r="58">
          <cell r="B58">
            <v>5.7635372394272189E-2</v>
          </cell>
          <cell r="C58">
            <v>3.3498044436781047</v>
          </cell>
          <cell r="E58">
            <v>5360</v>
          </cell>
        </row>
        <row r="59">
          <cell r="B59">
            <v>0.67934095538658923</v>
          </cell>
          <cell r="C59">
            <v>1.2461853937391734</v>
          </cell>
          <cell r="E59">
            <v>55925</v>
          </cell>
        </row>
        <row r="60">
          <cell r="B60">
            <v>0.54986941382414578</v>
          </cell>
          <cell r="C60">
            <v>0.70664298670873693</v>
          </cell>
          <cell r="E60">
            <v>48844</v>
          </cell>
        </row>
        <row r="61">
          <cell r="B61">
            <v>0.32987478662164627</v>
          </cell>
          <cell r="C61">
            <v>1.4305858456803364</v>
          </cell>
          <cell r="E61">
            <v>54305</v>
          </cell>
        </row>
        <row r="62">
          <cell r="B62">
            <v>0.63343172843543005</v>
          </cell>
          <cell r="C62">
            <v>1.8395403208998005</v>
          </cell>
          <cell r="E62">
            <v>24233</v>
          </cell>
        </row>
        <row r="63">
          <cell r="B63">
            <v>1.4159465019782633</v>
          </cell>
          <cell r="C63">
            <v>2.7443061641564022</v>
          </cell>
          <cell r="E63">
            <v>55639</v>
          </cell>
        </row>
      </sheetData>
      <sheetData sheetId="2">
        <row r="4">
          <cell r="B4" t="str">
            <v>Within sector</v>
          </cell>
          <cell r="C4" t="str">
            <v>Structural change</v>
          </cell>
        </row>
        <row r="5">
          <cell r="A5" t="str">
            <v>1991-2000</v>
          </cell>
          <cell r="B5">
            <v>2.5580113159252859E-2</v>
          </cell>
          <cell r="C5">
            <v>1.4096726004551852E-2</v>
          </cell>
        </row>
        <row r="6">
          <cell r="A6" t="str">
            <v>2000-05</v>
          </cell>
          <cell r="B6">
            <v>2.3098656147031649E-2</v>
          </cell>
          <cell r="C6">
            <v>1.8602744690921168E-2</v>
          </cell>
        </row>
        <row r="7">
          <cell r="A7" t="str">
            <v>2005-10</v>
          </cell>
          <cell r="B7">
            <v>6.3463815842507626E-2</v>
          </cell>
          <cell r="C7">
            <v>2.0045616336656219E-2</v>
          </cell>
        </row>
        <row r="8">
          <cell r="A8" t="str">
            <v>2010-13</v>
          </cell>
          <cell r="B8">
            <v>2.818589959417267E-2</v>
          </cell>
          <cell r="C8">
            <v>6.8865488369546646E-3</v>
          </cell>
        </row>
      </sheetData>
      <sheetData sheetId="3">
        <row r="5">
          <cell r="I5" t="str">
            <v>Agriculture</v>
          </cell>
          <cell r="J5" t="str">
            <v>Construction</v>
          </cell>
          <cell r="K5" t="str">
            <v>Manufacturing</v>
          </cell>
          <cell r="L5" t="str">
            <v>Wholesale, retail, hotels</v>
          </cell>
          <cell r="M5" t="str">
            <v>Transport, storage, comms</v>
          </cell>
          <cell r="N5" t="str">
            <v>Other</v>
          </cell>
          <cell r="O5" t="str">
            <v>Mining &amp; utilities</v>
          </cell>
        </row>
        <row r="6">
          <cell r="H6">
            <v>0</v>
          </cell>
          <cell r="I6">
            <v>0</v>
          </cell>
        </row>
        <row r="7">
          <cell r="H7">
            <v>0</v>
          </cell>
          <cell r="I7">
            <v>0.3039806533305715</v>
          </cell>
        </row>
        <row r="8">
          <cell r="H8">
            <v>23.66592003173378</v>
          </cell>
          <cell r="I8">
            <v>0.3039806533305715</v>
          </cell>
        </row>
        <row r="9">
          <cell r="H9">
            <v>47.33184006346756</v>
          </cell>
          <cell r="I9">
            <v>0.3039806533305715</v>
          </cell>
          <cell r="J9">
            <v>0</v>
          </cell>
        </row>
        <row r="10">
          <cell r="H10">
            <v>47.33184006346756</v>
          </cell>
          <cell r="I10">
            <v>0</v>
          </cell>
          <cell r="J10">
            <v>0.70664298670873693</v>
          </cell>
        </row>
        <row r="11">
          <cell r="H11">
            <v>52.596802045449152</v>
          </cell>
          <cell r="J11">
            <v>0.70664298670873693</v>
          </cell>
        </row>
        <row r="12">
          <cell r="H12">
            <v>57.861764027430752</v>
          </cell>
          <cell r="J12">
            <v>0.70664298670873693</v>
          </cell>
          <cell r="K12">
            <v>0</v>
          </cell>
        </row>
        <row r="13">
          <cell r="H13">
            <v>57.861764027430752</v>
          </cell>
          <cell r="J13">
            <v>0</v>
          </cell>
          <cell r="K13">
            <v>1.2461853937391734</v>
          </cell>
        </row>
        <row r="14">
          <cell r="H14">
            <v>63.88999674470044</v>
          </cell>
          <cell r="K14">
            <v>1.2461853937391734</v>
          </cell>
        </row>
        <row r="15">
          <cell r="H15">
            <v>69.918229461970128</v>
          </cell>
          <cell r="K15">
            <v>1.2461853937391734</v>
          </cell>
          <cell r="L15">
            <v>0</v>
          </cell>
        </row>
        <row r="16">
          <cell r="H16">
            <v>69.918229461970128</v>
          </cell>
          <cell r="K16">
            <v>0</v>
          </cell>
          <cell r="L16">
            <v>1.4305858456803364</v>
          </cell>
        </row>
        <row r="17">
          <cell r="H17">
            <v>75.771840149700665</v>
          </cell>
          <cell r="L17">
            <v>1.4305858456803364</v>
          </cell>
        </row>
        <row r="18">
          <cell r="H18">
            <v>81.625450837431202</v>
          </cell>
          <cell r="L18">
            <v>1.4305858456803364</v>
          </cell>
          <cell r="M18">
            <v>0</v>
          </cell>
        </row>
        <row r="19">
          <cell r="H19">
            <v>81.625450837431202</v>
          </cell>
          <cell r="L19">
            <v>0</v>
          </cell>
          <cell r="M19">
            <v>1.8395403208998005</v>
          </cell>
        </row>
        <row r="20">
          <cell r="H20">
            <v>84.237559258309091</v>
          </cell>
          <cell r="M20">
            <v>1.8395403208998005</v>
          </cell>
        </row>
        <row r="21">
          <cell r="H21">
            <v>86.849667679186993</v>
          </cell>
          <cell r="M21">
            <v>1.8395403208998005</v>
          </cell>
          <cell r="N21">
            <v>0</v>
          </cell>
        </row>
        <row r="22">
          <cell r="H22">
            <v>86.849667679186993</v>
          </cell>
          <cell r="M22">
            <v>0</v>
          </cell>
          <cell r="N22">
            <v>2.7443061641564022</v>
          </cell>
        </row>
        <row r="23">
          <cell r="H23">
            <v>92.847072062846678</v>
          </cell>
          <cell r="N23">
            <v>2.7443061641564022</v>
          </cell>
        </row>
        <row r="24">
          <cell r="H24">
            <v>98.844476446506363</v>
          </cell>
          <cell r="N24">
            <v>2.7443061641564022</v>
          </cell>
          <cell r="O24">
            <v>0</v>
          </cell>
        </row>
        <row r="25">
          <cell r="H25">
            <v>98.844476446506363</v>
          </cell>
          <cell r="N25">
            <v>0</v>
          </cell>
          <cell r="O25">
            <v>3.3498044436781047</v>
          </cell>
        </row>
        <row r="26">
          <cell r="H26">
            <v>99.422238223253174</v>
          </cell>
          <cell r="O26">
            <v>3.3498044436781047</v>
          </cell>
        </row>
        <row r="27">
          <cell r="H27">
            <v>100</v>
          </cell>
          <cell r="O27">
            <v>3.3498044436781047</v>
          </cell>
        </row>
      </sheetData>
      <sheetData sheetId="4">
        <row r="5">
          <cell r="B5">
            <v>1991</v>
          </cell>
          <cell r="C5">
            <v>2000</v>
          </cell>
          <cell r="D5">
            <v>2005</v>
          </cell>
          <cell r="E5">
            <v>2010</v>
          </cell>
          <cell r="F5">
            <v>2013</v>
          </cell>
        </row>
        <row r="6">
          <cell r="A6" t="str">
            <v>Agriculture</v>
          </cell>
          <cell r="B6">
            <v>58.2</v>
          </cell>
          <cell r="C6">
            <v>54.2</v>
          </cell>
          <cell r="D6">
            <v>49.6</v>
          </cell>
          <cell r="E6">
            <v>46.2</v>
          </cell>
          <cell r="F6">
            <v>43.2</v>
          </cell>
          <cell r="G6">
            <v>74.900000000000006</v>
          </cell>
          <cell r="H6">
            <v>74.8</v>
          </cell>
          <cell r="I6">
            <v>70.900000000000006</v>
          </cell>
          <cell r="J6">
            <v>65.3</v>
          </cell>
          <cell r="K6">
            <v>60.300000000000004</v>
          </cell>
        </row>
        <row r="7">
          <cell r="A7" t="str">
            <v>Mining and utilities</v>
          </cell>
          <cell r="B7">
            <v>1.5</v>
          </cell>
          <cell r="C7">
            <v>1.1000000000000001</v>
          </cell>
          <cell r="D7">
            <v>1.2000000000000002</v>
          </cell>
          <cell r="E7">
            <v>1.3</v>
          </cell>
          <cell r="F7">
            <v>1.4000000000000001</v>
          </cell>
          <cell r="G7">
            <v>0.8</v>
          </cell>
          <cell r="H7">
            <v>0.30000000000000004</v>
          </cell>
          <cell r="I7">
            <v>0.5</v>
          </cell>
          <cell r="J7">
            <v>0.6</v>
          </cell>
          <cell r="K7">
            <v>0.60000000000000009</v>
          </cell>
        </row>
        <row r="8">
          <cell r="A8" t="str">
            <v>Manufacturing</v>
          </cell>
          <cell r="B8">
            <v>11.3</v>
          </cell>
          <cell r="C8">
            <v>10.9</v>
          </cell>
          <cell r="D8">
            <v>12.200000000000001</v>
          </cell>
          <cell r="E8">
            <v>11.3</v>
          </cell>
          <cell r="F8">
            <v>11.700000000000001</v>
          </cell>
          <cell r="G8">
            <v>9.9</v>
          </cell>
          <cell r="H8">
            <v>9.3000000000000007</v>
          </cell>
          <cell r="I8">
            <v>11.9</v>
          </cell>
          <cell r="J8">
            <v>11.700000000000001</v>
          </cell>
          <cell r="K8">
            <v>13.3</v>
          </cell>
        </row>
        <row r="9">
          <cell r="A9" t="str">
            <v>Construction</v>
          </cell>
          <cell r="B9">
            <v>4.2</v>
          </cell>
          <cell r="C9">
            <v>5.7</v>
          </cell>
          <cell r="D9">
            <v>7.5</v>
          </cell>
          <cell r="E9">
            <v>11.5</v>
          </cell>
          <cell r="F9">
            <v>12.100000000000001</v>
          </cell>
          <cell r="G9">
            <v>1.6</v>
          </cell>
          <cell r="H9">
            <v>1.8</v>
          </cell>
          <cell r="I9">
            <v>2.1</v>
          </cell>
          <cell r="J9">
            <v>5.5</v>
          </cell>
          <cell r="K9">
            <v>5.7</v>
          </cell>
        </row>
        <row r="10">
          <cell r="A10" t="str">
            <v>Wholesale, retail, hotels</v>
          </cell>
          <cell r="B10">
            <v>10.600000000000001</v>
          </cell>
          <cell r="C10">
            <v>13.100000000000001</v>
          </cell>
          <cell r="D10">
            <v>13.8</v>
          </cell>
          <cell r="E10">
            <v>13.6</v>
          </cell>
          <cell r="F10">
            <v>13.700000000000001</v>
          </cell>
          <cell r="G10">
            <v>3.8000000000000003</v>
          </cell>
          <cell r="H10">
            <v>4.8000000000000007</v>
          </cell>
          <cell r="I10">
            <v>4.6000000000000005</v>
          </cell>
          <cell r="J10">
            <v>4.9000000000000004</v>
          </cell>
          <cell r="K10">
            <v>5.5</v>
          </cell>
        </row>
        <row r="11">
          <cell r="A11" t="str">
            <v>Transport, storage, comms</v>
          </cell>
          <cell r="B11">
            <v>4.2</v>
          </cell>
          <cell r="C11">
            <v>5</v>
          </cell>
          <cell r="D11">
            <v>5.8000000000000007</v>
          </cell>
          <cell r="E11">
            <v>6</v>
          </cell>
          <cell r="F11">
            <v>6.6000000000000005</v>
          </cell>
          <cell r="G11">
            <v>0.30000000000000004</v>
          </cell>
          <cell r="H11">
            <v>0.4</v>
          </cell>
          <cell r="I11">
            <v>0.4</v>
          </cell>
          <cell r="J11">
            <v>0.4</v>
          </cell>
          <cell r="K11">
            <v>0.8</v>
          </cell>
        </row>
        <row r="12">
          <cell r="A12" t="str">
            <v>Other</v>
          </cell>
          <cell r="B12">
            <v>10.100000000000001</v>
          </cell>
          <cell r="C12">
            <v>10.1</v>
          </cell>
          <cell r="D12">
            <v>10</v>
          </cell>
          <cell r="E12">
            <v>10.3</v>
          </cell>
          <cell r="F12">
            <v>11.4</v>
          </cell>
          <cell r="G12">
            <v>8.6999999999999993</v>
          </cell>
          <cell r="H12">
            <v>8.5</v>
          </cell>
          <cell r="I12">
            <v>9.6999999999999993</v>
          </cell>
          <cell r="J12">
            <v>11.5</v>
          </cell>
          <cell r="K12">
            <v>13.7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hyperlink" Target="http://www.ilo.org/global/research/global-reports/global-employment-trends/2014/WCMS_234879/lang--en/index.htm" TargetMode="External"/><Relationship Id="rId1" Type="http://schemas.openxmlformats.org/officeDocument/2006/relationships/hyperlink" Target="http://www.ilo.org/global/research/global-reports/global-employment-trends/2014/WCMS_234879/lang--en/index.htm"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www.nber.org/ow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hyperlink" Target="http://www.ilo.org/global/research/global-reports/weso/2015/lang--en/index.htm" TargetMode="External"/><Relationship Id="rId2" Type="http://schemas.openxmlformats.org/officeDocument/2006/relationships/hyperlink" Target="https://data.un.org/" TargetMode="External"/><Relationship Id="rId1" Type="http://schemas.openxmlformats.org/officeDocument/2006/relationships/hyperlink" Target="https://data.un.org/"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tabSelected="1" workbookViewId="0">
      <selection activeCell="A8" sqref="A8"/>
    </sheetView>
  </sheetViews>
  <sheetFormatPr defaultRowHeight="12" x14ac:dyDescent="0.25"/>
  <cols>
    <col min="1" max="1" width="13.5703125" style="235" customWidth="1"/>
    <col min="2" max="2" width="14.42578125" style="235" customWidth="1"/>
    <col min="3" max="3" width="53.140625" style="235" customWidth="1"/>
    <col min="4" max="16384" width="9.140625" style="235"/>
  </cols>
  <sheetData>
    <row r="1" spans="1:3" ht="14.4" x14ac:dyDescent="0.25">
      <c r="A1" s="194" t="s">
        <v>201</v>
      </c>
      <c r="C1" s="236" t="s">
        <v>86</v>
      </c>
    </row>
    <row r="3" spans="1:3" s="237" customFormat="1" ht="19.2" customHeight="1" x14ac:dyDescent="0.25">
      <c r="A3" s="237" t="s">
        <v>202</v>
      </c>
      <c r="B3" s="237" t="s">
        <v>203</v>
      </c>
      <c r="C3" s="237" t="s">
        <v>204</v>
      </c>
    </row>
    <row r="4" spans="1:3" x14ac:dyDescent="0.25">
      <c r="A4" s="235" t="s">
        <v>205</v>
      </c>
      <c r="B4" s="235" t="s">
        <v>206</v>
      </c>
      <c r="C4" s="235" t="s">
        <v>207</v>
      </c>
    </row>
    <row r="5" spans="1:3" x14ac:dyDescent="0.25">
      <c r="A5" s="245" t="s">
        <v>209</v>
      </c>
      <c r="B5" s="245" t="s">
        <v>206</v>
      </c>
      <c r="C5" s="246" t="s">
        <v>210</v>
      </c>
    </row>
    <row r="6" spans="1:3" x14ac:dyDescent="0.25">
      <c r="A6" s="255" t="s">
        <v>211</v>
      </c>
      <c r="B6" s="245" t="s">
        <v>206</v>
      </c>
      <c r="C6" s="246" t="s">
        <v>212</v>
      </c>
    </row>
    <row r="7" spans="1:3" x14ac:dyDescent="0.25">
      <c r="A7" s="246" t="s">
        <v>215</v>
      </c>
      <c r="B7" s="245" t="s">
        <v>206</v>
      </c>
      <c r="C7" s="246" t="s">
        <v>216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K12"/>
  <sheetViews>
    <sheetView showGridLines="0" workbookViewId="0"/>
  </sheetViews>
  <sheetFormatPr defaultRowHeight="12" x14ac:dyDescent="0.25"/>
  <cols>
    <col min="1" max="1" width="25.28515625" customWidth="1"/>
  </cols>
  <sheetData>
    <row r="1" spans="1:11" ht="14.4" x14ac:dyDescent="0.3">
      <c r="A1" s="480" t="s">
        <v>87</v>
      </c>
    </row>
    <row r="2" spans="1:11" x14ac:dyDescent="0.25">
      <c r="A2" s="234" t="s">
        <v>89</v>
      </c>
      <c r="B2" s="320" t="s">
        <v>221</v>
      </c>
    </row>
    <row r="4" spans="1:11" s="470" customFormat="1" x14ac:dyDescent="0.25">
      <c r="B4" s="481" t="s">
        <v>94</v>
      </c>
      <c r="C4" s="481"/>
      <c r="D4" s="481"/>
      <c r="E4" s="481"/>
      <c r="F4" s="481"/>
      <c r="G4" s="482" t="s">
        <v>95</v>
      </c>
      <c r="H4" s="482"/>
      <c r="I4" s="482"/>
      <c r="J4" s="482"/>
      <c r="K4" s="482"/>
    </row>
    <row r="5" spans="1:11" s="484" customFormat="1" x14ac:dyDescent="0.25">
      <c r="A5" s="483" t="s">
        <v>2</v>
      </c>
      <c r="B5" s="483">
        <v>1991</v>
      </c>
      <c r="C5" s="483">
        <v>2000</v>
      </c>
      <c r="D5" s="483">
        <v>2005</v>
      </c>
      <c r="E5" s="483">
        <v>2010</v>
      </c>
      <c r="F5" s="483">
        <v>2013</v>
      </c>
      <c r="G5" s="483">
        <v>1991</v>
      </c>
      <c r="H5" s="483">
        <v>2000</v>
      </c>
      <c r="I5" s="483">
        <v>2005</v>
      </c>
      <c r="J5" s="483">
        <v>2010</v>
      </c>
      <c r="K5" s="483">
        <v>2013</v>
      </c>
    </row>
    <row r="6" spans="1:11" x14ac:dyDescent="0.25">
      <c r="A6" s="485" t="s">
        <v>14</v>
      </c>
      <c r="B6" s="486">
        <v>58.2</v>
      </c>
      <c r="C6" s="486">
        <v>54.2</v>
      </c>
      <c r="D6" s="486">
        <v>49.6</v>
      </c>
      <c r="E6" s="486">
        <v>46.2</v>
      </c>
      <c r="F6" s="486">
        <v>43.2</v>
      </c>
      <c r="G6" s="486">
        <v>74.900000000000006</v>
      </c>
      <c r="H6" s="486">
        <v>74.8</v>
      </c>
      <c r="I6" s="486">
        <v>70.900000000000006</v>
      </c>
      <c r="J6" s="486">
        <v>65.3</v>
      </c>
      <c r="K6" s="486">
        <v>60.300000000000004</v>
      </c>
    </row>
    <row r="7" spans="1:11" x14ac:dyDescent="0.25">
      <c r="A7" s="485" t="s">
        <v>274</v>
      </c>
      <c r="B7" s="486">
        <v>1.5</v>
      </c>
      <c r="C7" s="486">
        <v>1.1000000000000001</v>
      </c>
      <c r="D7" s="486">
        <v>1.2000000000000002</v>
      </c>
      <c r="E7" s="486">
        <v>1.3</v>
      </c>
      <c r="F7" s="486">
        <v>1.4000000000000001</v>
      </c>
      <c r="G7" s="486">
        <v>0.8</v>
      </c>
      <c r="H7" s="486">
        <v>0.30000000000000004</v>
      </c>
      <c r="I7" s="486">
        <v>0.5</v>
      </c>
      <c r="J7" s="486">
        <v>0.6</v>
      </c>
      <c r="K7" s="486">
        <v>0.60000000000000009</v>
      </c>
    </row>
    <row r="8" spans="1:11" x14ac:dyDescent="0.25">
      <c r="A8" s="487" t="s">
        <v>19</v>
      </c>
      <c r="B8" s="486">
        <v>11.3</v>
      </c>
      <c r="C8" s="486">
        <v>10.9</v>
      </c>
      <c r="D8" s="486">
        <v>12.200000000000001</v>
      </c>
      <c r="E8" s="486">
        <v>11.3</v>
      </c>
      <c r="F8" s="486">
        <v>11.700000000000001</v>
      </c>
      <c r="G8" s="486">
        <v>9.9</v>
      </c>
      <c r="H8" s="486">
        <v>9.3000000000000007</v>
      </c>
      <c r="I8" s="486">
        <v>11.9</v>
      </c>
      <c r="J8" s="486">
        <v>11.700000000000001</v>
      </c>
      <c r="K8" s="486">
        <v>13.3</v>
      </c>
    </row>
    <row r="9" spans="1:11" x14ac:dyDescent="0.25">
      <c r="A9" s="487" t="s">
        <v>21</v>
      </c>
      <c r="B9" s="486">
        <v>4.2</v>
      </c>
      <c r="C9" s="486">
        <v>5.7</v>
      </c>
      <c r="D9" s="486">
        <v>7.5</v>
      </c>
      <c r="E9" s="486">
        <v>11.5</v>
      </c>
      <c r="F9" s="486">
        <v>12.100000000000001</v>
      </c>
      <c r="G9" s="486">
        <v>1.6</v>
      </c>
      <c r="H9" s="486">
        <v>1.8</v>
      </c>
      <c r="I9" s="486">
        <v>2.1</v>
      </c>
      <c r="J9" s="486">
        <v>5.5</v>
      </c>
      <c r="K9" s="486">
        <v>5.7</v>
      </c>
    </row>
    <row r="10" spans="1:11" x14ac:dyDescent="0.25">
      <c r="A10" s="487" t="s">
        <v>239</v>
      </c>
      <c r="B10" s="486">
        <v>10.600000000000001</v>
      </c>
      <c r="C10" s="486">
        <v>13.100000000000001</v>
      </c>
      <c r="D10" s="486">
        <v>13.8</v>
      </c>
      <c r="E10" s="486">
        <v>13.6</v>
      </c>
      <c r="F10" s="486">
        <v>13.700000000000001</v>
      </c>
      <c r="G10" s="486">
        <v>3.8000000000000003</v>
      </c>
      <c r="H10" s="486">
        <v>4.8000000000000007</v>
      </c>
      <c r="I10" s="486">
        <v>4.6000000000000005</v>
      </c>
      <c r="J10" s="486">
        <v>4.9000000000000004</v>
      </c>
      <c r="K10" s="486">
        <v>5.5</v>
      </c>
    </row>
    <row r="11" spans="1:11" x14ac:dyDescent="0.25">
      <c r="A11" s="450" t="s">
        <v>240</v>
      </c>
      <c r="B11" s="486">
        <v>4.2</v>
      </c>
      <c r="C11" s="486">
        <v>5</v>
      </c>
      <c r="D11" s="486">
        <v>5.8000000000000007</v>
      </c>
      <c r="E11" s="486">
        <v>6</v>
      </c>
      <c r="F11" s="486">
        <v>6.6000000000000005</v>
      </c>
      <c r="G11" s="486">
        <v>0.30000000000000004</v>
      </c>
      <c r="H11" s="486">
        <v>0.4</v>
      </c>
      <c r="I11" s="486">
        <v>0.4</v>
      </c>
      <c r="J11" s="486">
        <v>0.4</v>
      </c>
      <c r="K11" s="486">
        <v>0.8</v>
      </c>
    </row>
    <row r="12" spans="1:11" x14ac:dyDescent="0.25">
      <c r="A12" s="450" t="s">
        <v>241</v>
      </c>
      <c r="B12" s="486">
        <v>10.100000000000001</v>
      </c>
      <c r="C12" s="486">
        <v>10.1</v>
      </c>
      <c r="D12" s="486">
        <v>10</v>
      </c>
      <c r="E12" s="486">
        <v>10.3</v>
      </c>
      <c r="F12" s="486">
        <v>11.4</v>
      </c>
      <c r="G12" s="486">
        <v>8.6999999999999993</v>
      </c>
      <c r="H12" s="486">
        <v>8.5</v>
      </c>
      <c r="I12" s="486">
        <v>9.6999999999999993</v>
      </c>
      <c r="J12" s="486">
        <v>11.5</v>
      </c>
      <c r="K12" s="486">
        <v>13.7</v>
      </c>
    </row>
  </sheetData>
  <mergeCells count="2">
    <mergeCell ref="B4:F4"/>
    <mergeCell ref="G4:K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showGridLines="0" workbookViewId="0">
      <selection activeCell="J6" sqref="J6:J11"/>
    </sheetView>
  </sheetViews>
  <sheetFormatPr defaultRowHeight="12" x14ac:dyDescent="0.25"/>
  <cols>
    <col min="1" max="1" width="11.140625" style="195" bestFit="1" customWidth="1"/>
    <col min="2" max="2" width="11.140625" style="195" customWidth="1"/>
    <col min="3" max="5" width="9.42578125" style="195" customWidth="1"/>
    <col min="6" max="6" width="9.42578125" style="196" customWidth="1"/>
    <col min="7" max="9" width="9.42578125" style="195" customWidth="1"/>
    <col min="10" max="10" width="9.42578125" style="196" customWidth="1"/>
    <col min="11" max="11" width="3" style="195" customWidth="1"/>
    <col min="12" max="15" width="8" style="195" customWidth="1"/>
    <col min="16" max="16" width="6.42578125" style="195" customWidth="1"/>
    <col min="17" max="21" width="8" style="195" customWidth="1"/>
    <col min="22" max="16384" width="9.140625" style="195"/>
  </cols>
  <sheetData>
    <row r="1" spans="1:20" ht="14.4" x14ac:dyDescent="0.25">
      <c r="A1" s="194" t="s">
        <v>88</v>
      </c>
      <c r="B1" s="194"/>
    </row>
    <row r="2" spans="1:20" s="197" customFormat="1" x14ac:dyDescent="0.25">
      <c r="A2" s="197" t="s">
        <v>89</v>
      </c>
      <c r="B2" s="198" t="s">
        <v>90</v>
      </c>
      <c r="E2" s="196"/>
      <c r="I2" s="196"/>
    </row>
    <row r="3" spans="1:20" x14ac:dyDescent="0.25">
      <c r="B3" s="199" t="s">
        <v>91</v>
      </c>
      <c r="E3" s="196"/>
      <c r="F3" s="195"/>
      <c r="I3" s="196"/>
      <c r="J3" s="195"/>
    </row>
    <row r="4" spans="1:20" ht="37.200000000000003" customHeight="1" x14ac:dyDescent="0.25">
      <c r="A4" s="200" t="s">
        <v>92</v>
      </c>
      <c r="B4" s="310" t="s">
        <v>93</v>
      </c>
      <c r="C4" s="310"/>
      <c r="D4" s="310"/>
      <c r="E4" s="310"/>
      <c r="F4" s="310"/>
      <c r="G4" s="310"/>
      <c r="H4" s="310"/>
      <c r="I4" s="310"/>
      <c r="J4" s="310"/>
      <c r="K4" s="201"/>
      <c r="L4" s="201"/>
      <c r="M4" s="201"/>
      <c r="N4" s="201"/>
      <c r="O4" s="201"/>
      <c r="P4" s="201"/>
      <c r="Q4" s="201"/>
      <c r="R4" s="201"/>
      <c r="S4" s="201"/>
      <c r="T4" s="201"/>
    </row>
    <row r="5" spans="1:20" s="202" customFormat="1" x14ac:dyDescent="0.25">
      <c r="A5" s="269"/>
      <c r="B5" s="270"/>
      <c r="C5" s="311" t="s">
        <v>94</v>
      </c>
      <c r="D5" s="312"/>
      <c r="E5" s="313"/>
      <c r="F5" s="271"/>
      <c r="G5" s="311" t="s">
        <v>95</v>
      </c>
      <c r="H5" s="312"/>
      <c r="I5" s="313"/>
      <c r="J5" s="271"/>
    </row>
    <row r="6" spans="1:20" s="203" customFormat="1" x14ac:dyDescent="0.25">
      <c r="A6" s="272"/>
      <c r="B6" s="273"/>
      <c r="C6" s="273" t="s">
        <v>14</v>
      </c>
      <c r="D6" s="273" t="s">
        <v>16</v>
      </c>
      <c r="E6" s="273" t="s">
        <v>22</v>
      </c>
      <c r="F6" s="274" t="s">
        <v>56</v>
      </c>
      <c r="G6" s="273" t="s">
        <v>14</v>
      </c>
      <c r="H6" s="273" t="s">
        <v>16</v>
      </c>
      <c r="I6" s="273" t="s">
        <v>22</v>
      </c>
      <c r="J6" s="275" t="s">
        <v>56</v>
      </c>
    </row>
    <row r="7" spans="1:20" x14ac:dyDescent="0.25">
      <c r="A7" s="204">
        <v>1991</v>
      </c>
      <c r="B7" s="205" t="s">
        <v>96</v>
      </c>
      <c r="C7" s="206">
        <v>57.861228942871094</v>
      </c>
      <c r="D7" s="206">
        <v>16.871803283691406</v>
      </c>
      <c r="E7" s="206">
        <v>25.266965866088867</v>
      </c>
      <c r="F7" s="207">
        <v>99.999998092651367</v>
      </c>
      <c r="G7" s="206">
        <v>74.321952819824219</v>
      </c>
      <c r="H7" s="206">
        <v>13.400154113769531</v>
      </c>
      <c r="I7" s="206">
        <v>12.277887344360352</v>
      </c>
      <c r="J7" s="276">
        <f>SUM(G7:I7)</f>
        <v>99.999994277954102</v>
      </c>
    </row>
    <row r="8" spans="1:20" x14ac:dyDescent="0.25">
      <c r="A8" s="204">
        <v>2000</v>
      </c>
      <c r="B8" s="205" t="s">
        <v>96</v>
      </c>
      <c r="C8" s="206">
        <v>53.928932189941406</v>
      </c>
      <c r="D8" s="206">
        <v>17.878854751586914</v>
      </c>
      <c r="E8" s="206">
        <v>28.192209243774414</v>
      </c>
      <c r="F8" s="207">
        <v>99.999996185302734</v>
      </c>
      <c r="G8" s="206">
        <v>74.766311645507813</v>
      </c>
      <c r="H8" s="206">
        <v>11.486210823059082</v>
      </c>
      <c r="I8" s="206">
        <v>13.747477531433105</v>
      </c>
      <c r="J8" s="276">
        <f t="shared" ref="J8:J11" si="0">SUM(G8:I8)</f>
        <v>100</v>
      </c>
    </row>
    <row r="9" spans="1:20" x14ac:dyDescent="0.25">
      <c r="A9" s="204">
        <v>2005</v>
      </c>
      <c r="B9" s="205" t="s">
        <v>96</v>
      </c>
      <c r="C9" s="206">
        <v>49.247261047363281</v>
      </c>
      <c r="D9" s="206">
        <v>20.983999252319336</v>
      </c>
      <c r="E9" s="206">
        <v>29.768735885620117</v>
      </c>
      <c r="F9" s="207">
        <v>99.999996185302734</v>
      </c>
      <c r="G9" s="206">
        <v>70.886245727539062</v>
      </c>
      <c r="H9" s="206">
        <v>14.366755485534668</v>
      </c>
      <c r="I9" s="206">
        <v>14.746999740600586</v>
      </c>
      <c r="J9" s="276">
        <f t="shared" si="0"/>
        <v>100.00000095367432</v>
      </c>
    </row>
    <row r="10" spans="1:20" x14ac:dyDescent="0.25">
      <c r="A10" s="204">
        <v>2010</v>
      </c>
      <c r="B10" s="205" t="s">
        <v>96</v>
      </c>
      <c r="C10" s="206">
        <v>46.129558563232422</v>
      </c>
      <c r="D10" s="206">
        <v>23.976667404174805</v>
      </c>
      <c r="E10" s="206">
        <v>29.893768310546875</v>
      </c>
      <c r="F10" s="207">
        <v>99.999994277954102</v>
      </c>
      <c r="G10" s="206">
        <v>65.247894287109375</v>
      </c>
      <c r="H10" s="206">
        <v>17.766735076904297</v>
      </c>
      <c r="I10" s="206">
        <v>16.985368728637695</v>
      </c>
      <c r="J10" s="276">
        <f t="shared" si="0"/>
        <v>99.999998092651367</v>
      </c>
    </row>
    <row r="11" spans="1:20" x14ac:dyDescent="0.25">
      <c r="A11" s="204">
        <v>2012</v>
      </c>
      <c r="B11" s="205" t="s">
        <v>96</v>
      </c>
      <c r="C11" s="206">
        <v>42.965404510498047</v>
      </c>
      <c r="D11" s="206">
        <v>26.017578125</v>
      </c>
      <c r="E11" s="206">
        <v>31.017013549804688</v>
      </c>
      <c r="F11" s="207">
        <v>99.999996185302734</v>
      </c>
      <c r="G11" s="206">
        <v>59.752304077148438</v>
      </c>
      <c r="H11" s="206">
        <v>20.693099975585938</v>
      </c>
      <c r="I11" s="206">
        <v>19.554592132568359</v>
      </c>
      <c r="J11" s="276">
        <f t="shared" si="0"/>
        <v>99.999996185302734</v>
      </c>
    </row>
    <row r="30" spans="1:10" ht="14.4" x14ac:dyDescent="0.25">
      <c r="A30" s="194" t="s">
        <v>87</v>
      </c>
    </row>
    <row r="31" spans="1:10" x14ac:dyDescent="0.25">
      <c r="A31" s="197" t="s">
        <v>89</v>
      </c>
      <c r="B31" s="198" t="s">
        <v>97</v>
      </c>
    </row>
    <row r="32" spans="1:10" s="197" customFormat="1" x14ac:dyDescent="0.25">
      <c r="B32" s="208" t="s">
        <v>91</v>
      </c>
      <c r="F32" s="196"/>
      <c r="J32" s="196"/>
    </row>
    <row r="33" spans="1:8" ht="60" x14ac:dyDescent="0.25">
      <c r="A33" s="209" t="s">
        <v>98</v>
      </c>
      <c r="B33" s="209" t="s">
        <v>99</v>
      </c>
      <c r="C33" s="210" t="s">
        <v>100</v>
      </c>
      <c r="D33" s="211" t="s">
        <v>101</v>
      </c>
      <c r="E33" s="211" t="s">
        <v>102</v>
      </c>
      <c r="F33" s="210" t="s">
        <v>103</v>
      </c>
      <c r="G33" s="210" t="s">
        <v>104</v>
      </c>
      <c r="H33" s="212" t="s">
        <v>105</v>
      </c>
    </row>
    <row r="34" spans="1:8" x14ac:dyDescent="0.25">
      <c r="A34" s="213"/>
      <c r="B34" s="213"/>
      <c r="C34" s="214" t="s">
        <v>106</v>
      </c>
      <c r="D34" s="214" t="s">
        <v>106</v>
      </c>
      <c r="E34" s="214" t="s">
        <v>106</v>
      </c>
      <c r="F34" s="214" t="s">
        <v>106</v>
      </c>
      <c r="G34" s="214" t="s">
        <v>106</v>
      </c>
      <c r="H34" s="214" t="s">
        <v>106</v>
      </c>
    </row>
    <row r="35" spans="1:8" x14ac:dyDescent="0.25">
      <c r="A35" s="215"/>
      <c r="B35" s="215"/>
      <c r="C35" s="216"/>
      <c r="D35" s="216"/>
      <c r="E35" s="216"/>
      <c r="F35" s="216"/>
      <c r="G35" s="216"/>
      <c r="H35" s="216"/>
    </row>
    <row r="36" spans="1:8" x14ac:dyDescent="0.25">
      <c r="A36" s="217">
        <v>1991</v>
      </c>
      <c r="B36" s="218" t="s">
        <v>96</v>
      </c>
      <c r="C36" s="219">
        <v>0.67083132848755744</v>
      </c>
      <c r="D36" s="219">
        <v>0.32916852376536387</v>
      </c>
      <c r="E36" s="219">
        <v>0.76722080212977162</v>
      </c>
      <c r="F36" s="219">
        <v>0.23277919787022833</v>
      </c>
      <c r="G36" s="219">
        <v>0.84343407416146354</v>
      </c>
      <c r="H36" s="219">
        <v>0.15656592583853635</v>
      </c>
    </row>
    <row r="37" spans="1:8" x14ac:dyDescent="0.25">
      <c r="A37" s="217">
        <v>2000</v>
      </c>
      <c r="B37" s="218" t="s">
        <v>96</v>
      </c>
      <c r="C37" s="219">
        <v>0.65232527826166531</v>
      </c>
      <c r="D37" s="219">
        <v>0.34767485122259034</v>
      </c>
      <c r="E37" s="219">
        <v>0.80193739826858534</v>
      </c>
      <c r="F37" s="219">
        <v>0.19806260173141468</v>
      </c>
      <c r="G37" s="219">
        <v>0.84213049619053293</v>
      </c>
      <c r="H37" s="219">
        <v>0.15786950380946707</v>
      </c>
    </row>
    <row r="38" spans="1:8" x14ac:dyDescent="0.25">
      <c r="A38" s="217">
        <v>2005</v>
      </c>
      <c r="B38" s="218" t="s">
        <v>96</v>
      </c>
      <c r="C38" s="219">
        <v>0.62686185392493232</v>
      </c>
      <c r="D38" s="219">
        <v>0.37313814607506762</v>
      </c>
      <c r="E38" s="219">
        <v>0.77934329106707656</v>
      </c>
      <c r="F38" s="219">
        <v>0.22065670893292336</v>
      </c>
      <c r="G38" s="219">
        <v>0.82997037093599257</v>
      </c>
      <c r="H38" s="219">
        <v>0.17002936269543684</v>
      </c>
    </row>
    <row r="39" spans="1:8" x14ac:dyDescent="0.25">
      <c r="A39" s="217">
        <v>2010</v>
      </c>
      <c r="B39" s="218" t="s">
        <v>96</v>
      </c>
      <c r="C39" s="219">
        <v>0.68061240076637375</v>
      </c>
      <c r="D39" s="219">
        <v>0.31938773016309452</v>
      </c>
      <c r="E39" s="219">
        <v>0.80267258836752176</v>
      </c>
      <c r="F39" s="219">
        <v>0.19732790675796782</v>
      </c>
      <c r="G39" s="219">
        <v>0.84139220061276143</v>
      </c>
      <c r="H39" s="219">
        <v>0.15860763287598242</v>
      </c>
    </row>
    <row r="40" spans="1:8" x14ac:dyDescent="0.25">
      <c r="A40" s="217">
        <v>2012</v>
      </c>
      <c r="B40" s="218" t="s">
        <v>96</v>
      </c>
      <c r="C40" s="219">
        <v>0.69396948440815664</v>
      </c>
      <c r="D40" s="219">
        <v>0.30603023527224171</v>
      </c>
      <c r="E40" s="219">
        <v>0.79859391147777359</v>
      </c>
      <c r="F40" s="219">
        <v>0.20140617730725657</v>
      </c>
      <c r="G40" s="219">
        <v>0.8333952500788856</v>
      </c>
      <c r="H40" s="219">
        <v>0.16660490536064301</v>
      </c>
    </row>
  </sheetData>
  <mergeCells count="3">
    <mergeCell ref="B4:J4"/>
    <mergeCell ref="C5:E5"/>
    <mergeCell ref="G5:I5"/>
  </mergeCells>
  <hyperlinks>
    <hyperlink ref="B3" r:id="rId1"/>
    <hyperlink ref="B32" r:id="rId2"/>
  </hyperlinks>
  <pageMargins left="0.7" right="0.7" top="0.75" bottom="0.75" header="0.3" footer="0.3"/>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1"/>
  <sheetViews>
    <sheetView showGridLines="0" workbookViewId="0">
      <pane ySplit="7" topLeftCell="A8" activePane="bottomLeft" state="frozen"/>
      <selection pane="bottomLeft" activeCell="B4" sqref="B4"/>
    </sheetView>
  </sheetViews>
  <sheetFormatPr defaultRowHeight="12" x14ac:dyDescent="0.25"/>
  <cols>
    <col min="1" max="1" width="9.140625" style="223"/>
    <col min="2" max="2" width="35.5703125" customWidth="1"/>
    <col min="3" max="19" width="5.42578125" customWidth="1"/>
    <col min="20" max="20" width="3.85546875" customWidth="1"/>
    <col min="21" max="21" width="21.7109375" bestFit="1" customWidth="1"/>
  </cols>
  <sheetData>
    <row r="1" spans="1:36" ht="14.4" x14ac:dyDescent="0.3">
      <c r="A1" s="256" t="s">
        <v>213</v>
      </c>
      <c r="B1" s="256"/>
    </row>
    <row r="2" spans="1:36" s="234" customFormat="1" x14ac:dyDescent="0.25">
      <c r="A2" s="257" t="s">
        <v>89</v>
      </c>
      <c r="B2" s="258" t="s">
        <v>199</v>
      </c>
    </row>
    <row r="3" spans="1:36" s="234" customFormat="1" x14ac:dyDescent="0.25">
      <c r="A3" s="257"/>
      <c r="B3" s="260" t="s">
        <v>198</v>
      </c>
    </row>
    <row r="4" spans="1:36" s="234" customFormat="1" x14ac:dyDescent="0.25">
      <c r="A4" s="257"/>
      <c r="B4" s="259" t="s">
        <v>214</v>
      </c>
    </row>
    <row r="5" spans="1:36" ht="14.4" x14ac:dyDescent="0.3">
      <c r="A5" s="233" t="s">
        <v>96</v>
      </c>
      <c r="V5" s="232"/>
      <c r="W5" s="232"/>
      <c r="X5" s="232"/>
      <c r="Y5" s="232"/>
      <c r="Z5" s="232"/>
      <c r="AA5" s="232"/>
      <c r="AB5" s="232"/>
      <c r="AC5" s="232"/>
      <c r="AD5" s="232"/>
      <c r="AE5" s="232"/>
      <c r="AF5" s="232"/>
      <c r="AG5" s="232"/>
      <c r="AH5" s="232"/>
      <c r="AI5" s="232"/>
      <c r="AJ5" s="232"/>
    </row>
    <row r="6" spans="1:36" x14ac:dyDescent="0.25">
      <c r="A6" s="277" t="s">
        <v>197</v>
      </c>
      <c r="B6" s="278" t="s">
        <v>196</v>
      </c>
      <c r="C6" s="262">
        <v>1986</v>
      </c>
      <c r="D6" s="262">
        <v>1987</v>
      </c>
      <c r="E6" s="262">
        <v>1988</v>
      </c>
      <c r="F6" s="262">
        <v>1989</v>
      </c>
      <c r="G6" s="262">
        <v>1990</v>
      </c>
      <c r="H6" s="262">
        <v>1991</v>
      </c>
      <c r="I6" s="262">
        <v>1992</v>
      </c>
      <c r="J6" s="262">
        <v>1993</v>
      </c>
      <c r="K6" s="262">
        <v>1994</v>
      </c>
      <c r="L6" s="262">
        <v>1995</v>
      </c>
      <c r="M6" s="262">
        <v>1996</v>
      </c>
      <c r="N6" s="262">
        <v>1997</v>
      </c>
      <c r="O6" s="262">
        <v>1998</v>
      </c>
      <c r="P6" s="262">
        <v>1999</v>
      </c>
      <c r="Q6" s="262">
        <v>2000</v>
      </c>
      <c r="R6" s="262">
        <v>2007</v>
      </c>
      <c r="S6" s="262">
        <v>2008</v>
      </c>
      <c r="V6" s="232"/>
      <c r="W6" s="232"/>
      <c r="X6" s="232"/>
      <c r="Y6" s="232"/>
      <c r="Z6" s="232"/>
      <c r="AA6" s="232"/>
      <c r="AB6" s="232"/>
      <c r="AC6" s="232"/>
      <c r="AD6" s="232"/>
      <c r="AE6" s="232"/>
      <c r="AF6" s="232"/>
      <c r="AG6" s="232"/>
      <c r="AH6" s="232"/>
      <c r="AI6" s="232"/>
      <c r="AJ6" s="232"/>
    </row>
    <row r="7" spans="1:36" x14ac:dyDescent="0.25">
      <c r="A7" s="263"/>
      <c r="B7" s="264"/>
      <c r="C7" s="264"/>
      <c r="D7" s="264"/>
      <c r="E7" s="264"/>
      <c r="F7" s="264"/>
      <c r="G7" s="264"/>
      <c r="H7" s="264"/>
      <c r="I7" s="264"/>
      <c r="J7" s="264"/>
      <c r="K7" s="264"/>
      <c r="L7" s="264"/>
      <c r="M7" s="264"/>
      <c r="N7" s="264"/>
      <c r="O7" s="264"/>
      <c r="P7" s="264"/>
      <c r="Q7" s="264"/>
      <c r="R7" s="264"/>
      <c r="S7" s="264"/>
      <c r="T7" s="231"/>
      <c r="V7" s="232"/>
      <c r="W7" s="232"/>
      <c r="X7" s="232"/>
      <c r="Y7" s="232"/>
      <c r="Z7" s="232"/>
      <c r="AA7" s="232"/>
      <c r="AB7" s="232"/>
      <c r="AC7" s="232"/>
      <c r="AD7" s="232"/>
      <c r="AE7" s="232"/>
      <c r="AF7" s="232"/>
      <c r="AG7" s="232"/>
      <c r="AH7" s="232"/>
      <c r="AI7" s="232"/>
      <c r="AJ7" s="232"/>
    </row>
    <row r="8" spans="1:36" x14ac:dyDescent="0.25">
      <c r="A8" s="225">
        <v>2</v>
      </c>
      <c r="B8" s="226" t="s">
        <v>195</v>
      </c>
      <c r="C8" s="224">
        <v>31</v>
      </c>
      <c r="D8" s="224">
        <v>33</v>
      </c>
      <c r="E8" s="224">
        <v>32</v>
      </c>
      <c r="F8" s="224">
        <v>39</v>
      </c>
      <c r="G8" s="224">
        <v>37</v>
      </c>
      <c r="H8" s="224">
        <v>29</v>
      </c>
      <c r="I8" s="224"/>
      <c r="J8" s="224">
        <v>24</v>
      </c>
      <c r="K8" s="224">
        <v>32</v>
      </c>
      <c r="L8" s="224">
        <v>39</v>
      </c>
      <c r="M8" s="224">
        <v>38</v>
      </c>
      <c r="N8" s="224">
        <v>24</v>
      </c>
      <c r="O8" s="224">
        <v>23</v>
      </c>
      <c r="P8" s="224">
        <v>23</v>
      </c>
      <c r="Q8" s="224">
        <v>23</v>
      </c>
      <c r="R8" s="224"/>
      <c r="S8" s="224" t="s">
        <v>109</v>
      </c>
      <c r="T8" s="228"/>
      <c r="U8" s="261"/>
      <c r="V8" s="262">
        <v>1986</v>
      </c>
      <c r="W8" s="262">
        <v>1987</v>
      </c>
      <c r="X8" s="262">
        <v>1988</v>
      </c>
      <c r="Y8" s="262">
        <v>1989</v>
      </c>
      <c r="Z8" s="262">
        <v>1990</v>
      </c>
      <c r="AA8" s="262">
        <v>1991</v>
      </c>
      <c r="AB8" s="262">
        <v>1993</v>
      </c>
      <c r="AC8" s="262">
        <v>1994</v>
      </c>
      <c r="AD8" s="262">
        <v>1995</v>
      </c>
      <c r="AE8" s="262">
        <v>1996</v>
      </c>
      <c r="AF8" s="262">
        <v>1997</v>
      </c>
      <c r="AG8" s="262">
        <v>1998</v>
      </c>
      <c r="AH8" s="262">
        <v>1999</v>
      </c>
      <c r="AI8" s="262">
        <v>2000</v>
      </c>
      <c r="AJ8" s="262">
        <v>2007</v>
      </c>
    </row>
    <row r="9" spans="1:36" x14ac:dyDescent="0.25">
      <c r="A9" s="225">
        <v>3</v>
      </c>
      <c r="B9" s="226" t="s">
        <v>194</v>
      </c>
      <c r="C9" s="224">
        <v>38</v>
      </c>
      <c r="D9" s="224">
        <v>72</v>
      </c>
      <c r="E9" s="224">
        <v>67</v>
      </c>
      <c r="F9" s="224">
        <v>57</v>
      </c>
      <c r="G9" s="224">
        <v>46</v>
      </c>
      <c r="H9" s="224">
        <v>40</v>
      </c>
      <c r="I9" s="224"/>
      <c r="J9" s="224">
        <v>36</v>
      </c>
      <c r="K9" s="224">
        <v>40</v>
      </c>
      <c r="L9" s="224">
        <v>44</v>
      </c>
      <c r="M9" s="224">
        <v>44</v>
      </c>
      <c r="N9" s="224">
        <v>32</v>
      </c>
      <c r="O9" s="224">
        <v>35</v>
      </c>
      <c r="P9" s="224">
        <v>34</v>
      </c>
      <c r="Q9" s="224">
        <v>34</v>
      </c>
      <c r="R9" s="224"/>
      <c r="S9" s="224" t="s">
        <v>109</v>
      </c>
      <c r="T9" s="228"/>
      <c r="U9" s="229" t="s">
        <v>194</v>
      </c>
      <c r="V9" s="229">
        <f t="shared" ref="V9:AA9" si="0">+C9/C$111</f>
        <v>0.73076923076923073</v>
      </c>
      <c r="W9" s="229">
        <f t="shared" si="0"/>
        <v>1.263157894736842</v>
      </c>
      <c r="X9" s="229">
        <f t="shared" si="0"/>
        <v>1.1754385964912282</v>
      </c>
      <c r="Y9" s="229">
        <f t="shared" si="0"/>
        <v>0.890625</v>
      </c>
      <c r="Z9" s="229">
        <f t="shared" si="0"/>
        <v>0.67647058823529416</v>
      </c>
      <c r="AA9" s="229">
        <f t="shared" si="0"/>
        <v>0.7407407407407407</v>
      </c>
      <c r="AB9" s="229">
        <f t="shared" ref="AB9:AI9" si="1">+J9/J$111</f>
        <v>0.78260869565217395</v>
      </c>
      <c r="AC9" s="229">
        <f t="shared" si="1"/>
        <v>0.66666666666666663</v>
      </c>
      <c r="AD9" s="229">
        <f t="shared" si="1"/>
        <v>0.62857142857142856</v>
      </c>
      <c r="AE9" s="229">
        <f t="shared" si="1"/>
        <v>0.77192982456140347</v>
      </c>
      <c r="AF9" s="229">
        <f t="shared" si="1"/>
        <v>0.46376811594202899</v>
      </c>
      <c r="AG9" s="229">
        <f t="shared" si="1"/>
        <v>0.53030303030303028</v>
      </c>
      <c r="AH9" s="229">
        <f t="shared" si="1"/>
        <v>0.5</v>
      </c>
      <c r="AI9" s="229">
        <f t="shared" si="1"/>
        <v>0.46575342465753422</v>
      </c>
      <c r="AJ9" s="229"/>
    </row>
    <row r="10" spans="1:36" x14ac:dyDescent="0.25">
      <c r="A10" s="225">
        <v>4</v>
      </c>
      <c r="B10" s="226" t="s">
        <v>193</v>
      </c>
      <c r="C10" s="224">
        <v>32</v>
      </c>
      <c r="D10" s="224">
        <v>43</v>
      </c>
      <c r="E10" s="224"/>
      <c r="F10" s="224">
        <v>35</v>
      </c>
      <c r="G10" s="224">
        <v>32</v>
      </c>
      <c r="H10" s="224">
        <v>27</v>
      </c>
      <c r="I10" s="224"/>
      <c r="J10" s="224">
        <v>22</v>
      </c>
      <c r="K10" s="224">
        <v>25</v>
      </c>
      <c r="L10" s="224">
        <v>27</v>
      </c>
      <c r="M10" s="224">
        <v>27</v>
      </c>
      <c r="N10" s="224">
        <v>20</v>
      </c>
      <c r="O10" s="224">
        <v>21</v>
      </c>
      <c r="P10" s="224">
        <v>20</v>
      </c>
      <c r="Q10" s="224">
        <v>27</v>
      </c>
      <c r="R10" s="224"/>
      <c r="S10" s="224" t="s">
        <v>109</v>
      </c>
      <c r="T10" s="228"/>
      <c r="U10" s="229" t="s">
        <v>138</v>
      </c>
      <c r="V10" s="229">
        <f>+C25/C$111</f>
        <v>1.2884615384615385</v>
      </c>
      <c r="W10" s="229">
        <f>+D25/D$111</f>
        <v>1.263157894736842</v>
      </c>
      <c r="X10" s="229">
        <f>+E25/E$111</f>
        <v>1.263157894736842</v>
      </c>
      <c r="Y10" s="229">
        <f>+F25/F$111</f>
        <v>1.078125</v>
      </c>
      <c r="Z10" s="229"/>
      <c r="AA10" s="229"/>
      <c r="AB10" s="229">
        <f t="shared" ref="AB10:AJ10" si="2">+J25/J$111</f>
        <v>1.1521739130434783</v>
      </c>
      <c r="AC10" s="229">
        <f t="shared" si="2"/>
        <v>0.41666666666666669</v>
      </c>
      <c r="AD10" s="229">
        <f t="shared" si="2"/>
        <v>0.42857142857142855</v>
      </c>
      <c r="AE10" s="229">
        <f t="shared" si="2"/>
        <v>0.49122807017543857</v>
      </c>
      <c r="AF10" s="229">
        <f t="shared" si="2"/>
        <v>0.50724637681159424</v>
      </c>
      <c r="AG10" s="229">
        <f t="shared" si="2"/>
        <v>0.48484848484848486</v>
      </c>
      <c r="AH10" s="229">
        <f t="shared" si="2"/>
        <v>0.48529411764705882</v>
      </c>
      <c r="AI10" s="229">
        <f t="shared" si="2"/>
        <v>0.50684931506849318</v>
      </c>
      <c r="AJ10" s="229">
        <f t="shared" si="2"/>
        <v>0.83783783783783783</v>
      </c>
    </row>
    <row r="11" spans="1:36" x14ac:dyDescent="0.25">
      <c r="A11" s="225">
        <v>5</v>
      </c>
      <c r="B11" s="226" t="s">
        <v>192</v>
      </c>
      <c r="C11" s="224">
        <v>38</v>
      </c>
      <c r="D11" s="224">
        <v>52</v>
      </c>
      <c r="E11" s="224">
        <v>50</v>
      </c>
      <c r="F11" s="224">
        <v>43</v>
      </c>
      <c r="G11" s="224">
        <v>46</v>
      </c>
      <c r="H11" s="224">
        <v>36</v>
      </c>
      <c r="I11" s="224"/>
      <c r="J11" s="224">
        <v>28</v>
      </c>
      <c r="K11" s="224"/>
      <c r="L11" s="224"/>
      <c r="M11" s="224"/>
      <c r="N11" s="224"/>
      <c r="O11" s="224"/>
      <c r="P11" s="224"/>
      <c r="Q11" s="224"/>
      <c r="R11" s="224"/>
      <c r="S11" s="224" t="s">
        <v>109</v>
      </c>
      <c r="T11" s="228"/>
      <c r="U11" s="229" t="s">
        <v>115</v>
      </c>
      <c r="V11" s="229"/>
      <c r="W11" s="229"/>
      <c r="X11" s="229"/>
      <c r="Y11" s="229"/>
      <c r="Z11" s="229">
        <f>+G103/G$111</f>
        <v>2.5294117647058822</v>
      </c>
      <c r="AA11" s="229">
        <f>+H103/H$111</f>
        <v>2.8148148148148149</v>
      </c>
      <c r="AB11" s="229">
        <f t="shared" ref="AB11:AI11" si="3">+J103/J$111</f>
        <v>2.7826086956521738</v>
      </c>
      <c r="AC11" s="229">
        <f t="shared" si="3"/>
        <v>2.4</v>
      </c>
      <c r="AD11" s="229">
        <f t="shared" si="3"/>
        <v>2.0571428571428569</v>
      </c>
      <c r="AE11" s="229">
        <f t="shared" si="3"/>
        <v>2.6842105263157894</v>
      </c>
      <c r="AF11" s="229">
        <f t="shared" si="3"/>
        <v>2.3043478260869565</v>
      </c>
      <c r="AG11" s="229">
        <f t="shared" si="3"/>
        <v>2.3181818181818183</v>
      </c>
      <c r="AH11" s="229">
        <f t="shared" si="3"/>
        <v>2.6617647058823528</v>
      </c>
      <c r="AI11" s="229">
        <f t="shared" si="3"/>
        <v>2.493150684931507</v>
      </c>
      <c r="AJ11" s="229"/>
    </row>
    <row r="12" spans="1:36" x14ac:dyDescent="0.25">
      <c r="A12" s="225">
        <v>6</v>
      </c>
      <c r="B12" s="226" t="s">
        <v>191</v>
      </c>
      <c r="C12" s="224">
        <v>30</v>
      </c>
      <c r="D12" s="224">
        <v>36</v>
      </c>
      <c r="E12" s="224">
        <v>36</v>
      </c>
      <c r="F12" s="224">
        <v>34</v>
      </c>
      <c r="G12" s="224">
        <v>42</v>
      </c>
      <c r="H12" s="224">
        <v>32</v>
      </c>
      <c r="I12" s="224"/>
      <c r="J12" s="224">
        <v>25</v>
      </c>
      <c r="K12" s="224">
        <v>25</v>
      </c>
      <c r="L12" s="224">
        <v>39</v>
      </c>
      <c r="M12" s="224">
        <v>37</v>
      </c>
      <c r="N12" s="224">
        <v>26</v>
      </c>
      <c r="O12" s="224">
        <v>27</v>
      </c>
      <c r="P12" s="224">
        <v>27</v>
      </c>
      <c r="Q12" s="224">
        <v>28</v>
      </c>
      <c r="R12" s="224"/>
      <c r="S12" s="224" t="s">
        <v>109</v>
      </c>
      <c r="U12" s="230" t="s">
        <v>112</v>
      </c>
      <c r="V12" s="229">
        <f t="shared" ref="V12:AA12" si="4">+C108/C$111</f>
        <v>0.65384615384615385</v>
      </c>
      <c r="W12" s="229">
        <f t="shared" si="4"/>
        <v>0.75438596491228072</v>
      </c>
      <c r="X12" s="229">
        <f t="shared" si="4"/>
        <v>0.73684210526315785</v>
      </c>
      <c r="Y12" s="229">
        <f t="shared" si="4"/>
        <v>0.703125</v>
      </c>
      <c r="Z12" s="229">
        <f t="shared" si="4"/>
        <v>0.61764705882352944</v>
      </c>
      <c r="AA12" s="229">
        <f t="shared" si="4"/>
        <v>0.59259259259259256</v>
      </c>
      <c r="AB12" s="229">
        <f t="shared" ref="AB12:AI12" si="5">+J108/J$111</f>
        <v>0.52173913043478259</v>
      </c>
      <c r="AC12" s="229">
        <f t="shared" si="5"/>
        <v>0.73333333333333328</v>
      </c>
      <c r="AD12" s="229">
        <f t="shared" si="5"/>
        <v>0.72857142857142854</v>
      </c>
      <c r="AE12" s="229">
        <f t="shared" si="5"/>
        <v>0.92982456140350878</v>
      </c>
      <c r="AF12" s="229">
        <f t="shared" si="5"/>
        <v>0.53623188405797106</v>
      </c>
      <c r="AG12" s="229">
        <f t="shared" si="5"/>
        <v>0.51515151515151514</v>
      </c>
      <c r="AH12" s="229">
        <f t="shared" si="5"/>
        <v>0.52941176470588236</v>
      </c>
      <c r="AI12" s="229">
        <f t="shared" si="5"/>
        <v>0.54794520547945202</v>
      </c>
      <c r="AJ12" s="229"/>
    </row>
    <row r="13" spans="1:36" x14ac:dyDescent="0.25">
      <c r="A13" s="225">
        <v>7</v>
      </c>
      <c r="B13" s="226" t="s">
        <v>190</v>
      </c>
      <c r="C13" s="224">
        <v>40</v>
      </c>
      <c r="D13" s="224">
        <v>40</v>
      </c>
      <c r="E13" s="224">
        <v>37</v>
      </c>
      <c r="F13" s="224">
        <v>42</v>
      </c>
      <c r="G13" s="224">
        <v>39</v>
      </c>
      <c r="H13" s="224">
        <v>31</v>
      </c>
      <c r="I13" s="224"/>
      <c r="J13" s="224">
        <v>28</v>
      </c>
      <c r="K13" s="224">
        <v>27</v>
      </c>
      <c r="L13" s="224">
        <v>39</v>
      </c>
      <c r="M13" s="224">
        <v>37</v>
      </c>
      <c r="N13" s="224">
        <v>26</v>
      </c>
      <c r="O13" s="224">
        <v>27</v>
      </c>
      <c r="P13" s="224">
        <v>27</v>
      </c>
      <c r="Q13" s="224">
        <v>28</v>
      </c>
      <c r="R13" s="224"/>
      <c r="S13" s="224" t="s">
        <v>109</v>
      </c>
      <c r="U13" s="227"/>
    </row>
    <row r="14" spans="1:36" x14ac:dyDescent="0.25">
      <c r="A14" s="225">
        <v>8</v>
      </c>
      <c r="B14" s="226" t="s">
        <v>189</v>
      </c>
      <c r="C14" s="224">
        <v>40</v>
      </c>
      <c r="D14" s="224">
        <v>46</v>
      </c>
      <c r="E14" s="224">
        <v>43</v>
      </c>
      <c r="F14" s="224">
        <v>46</v>
      </c>
      <c r="G14" s="224">
        <v>43</v>
      </c>
      <c r="H14" s="224">
        <v>33</v>
      </c>
      <c r="I14" s="224"/>
      <c r="J14" s="224">
        <v>28</v>
      </c>
      <c r="K14" s="224">
        <v>27</v>
      </c>
      <c r="L14" s="224">
        <v>39</v>
      </c>
      <c r="M14" s="224">
        <v>37</v>
      </c>
      <c r="N14" s="224">
        <v>26</v>
      </c>
      <c r="O14" s="224">
        <v>27</v>
      </c>
      <c r="P14" s="224">
        <v>27</v>
      </c>
      <c r="Q14" s="224">
        <v>28</v>
      </c>
      <c r="R14" s="224"/>
      <c r="S14" s="224" t="s">
        <v>109</v>
      </c>
    </row>
    <row r="15" spans="1:36" x14ac:dyDescent="0.25">
      <c r="A15" s="225">
        <v>9</v>
      </c>
      <c r="B15" s="226" t="s">
        <v>188</v>
      </c>
      <c r="C15" s="224"/>
      <c r="D15" s="224"/>
      <c r="E15" s="224"/>
      <c r="F15" s="224"/>
      <c r="G15" s="224">
        <v>46</v>
      </c>
      <c r="H15" s="224">
        <v>36</v>
      </c>
      <c r="I15" s="224"/>
      <c r="J15" s="224">
        <v>27</v>
      </c>
      <c r="K15" s="224"/>
      <c r="L15" s="224"/>
      <c r="M15" s="224"/>
      <c r="N15" s="224"/>
      <c r="O15" s="224"/>
      <c r="P15" s="224"/>
      <c r="Q15" s="224"/>
      <c r="R15" s="224"/>
      <c r="S15" s="224" t="s">
        <v>109</v>
      </c>
    </row>
    <row r="16" spans="1:36" x14ac:dyDescent="0.25">
      <c r="A16" s="225">
        <v>12</v>
      </c>
      <c r="B16" s="226" t="s">
        <v>186</v>
      </c>
      <c r="C16" s="224">
        <v>167</v>
      </c>
      <c r="D16" s="224"/>
      <c r="E16" s="224"/>
      <c r="F16" s="224"/>
      <c r="G16" s="224"/>
      <c r="H16" s="224"/>
      <c r="I16" s="224"/>
      <c r="J16" s="224">
        <v>97</v>
      </c>
      <c r="K16" s="224"/>
      <c r="L16" s="224"/>
      <c r="M16" s="224"/>
      <c r="N16" s="224"/>
      <c r="O16" s="224"/>
      <c r="P16" s="224"/>
      <c r="Q16" s="224"/>
      <c r="R16" s="224"/>
      <c r="S16" s="224" t="s">
        <v>109</v>
      </c>
    </row>
    <row r="17" spans="1:19" x14ac:dyDescent="0.25">
      <c r="A17" s="225">
        <v>13</v>
      </c>
      <c r="B17" s="226" t="s">
        <v>187</v>
      </c>
      <c r="C17" s="224">
        <v>183</v>
      </c>
      <c r="D17" s="224"/>
      <c r="E17" s="224"/>
      <c r="F17" s="224"/>
      <c r="G17" s="224"/>
      <c r="H17" s="224"/>
      <c r="I17" s="224"/>
      <c r="J17" s="224">
        <v>75</v>
      </c>
      <c r="K17" s="224"/>
      <c r="L17" s="224">
        <v>128</v>
      </c>
      <c r="M17" s="224">
        <v>117</v>
      </c>
      <c r="N17" s="224">
        <v>180</v>
      </c>
      <c r="O17" s="224">
        <v>184</v>
      </c>
      <c r="P17" s="224">
        <v>186</v>
      </c>
      <c r="Q17" s="224">
        <v>201</v>
      </c>
      <c r="R17" s="224"/>
      <c r="S17" s="224" t="s">
        <v>109</v>
      </c>
    </row>
    <row r="18" spans="1:19" x14ac:dyDescent="0.25">
      <c r="A18" s="225">
        <v>18</v>
      </c>
      <c r="B18" s="226" t="s">
        <v>186</v>
      </c>
      <c r="C18" s="224">
        <v>43</v>
      </c>
      <c r="D18" s="224">
        <v>42</v>
      </c>
      <c r="E18" s="224">
        <v>49</v>
      </c>
      <c r="F18" s="224">
        <v>42</v>
      </c>
      <c r="G18" s="224"/>
      <c r="H18" s="224"/>
      <c r="I18" s="224"/>
      <c r="J18" s="224">
        <v>31</v>
      </c>
      <c r="K18" s="224">
        <v>31</v>
      </c>
      <c r="L18" s="224">
        <v>36</v>
      </c>
      <c r="M18" s="224">
        <v>35</v>
      </c>
      <c r="N18" s="224">
        <v>27</v>
      </c>
      <c r="O18" s="224">
        <v>26</v>
      </c>
      <c r="P18" s="224">
        <v>28</v>
      </c>
      <c r="Q18" s="224">
        <v>27</v>
      </c>
      <c r="R18" s="224"/>
      <c r="S18" s="224" t="s">
        <v>109</v>
      </c>
    </row>
    <row r="19" spans="1:19" x14ac:dyDescent="0.25">
      <c r="A19" s="225">
        <v>19</v>
      </c>
      <c r="B19" s="226" t="s">
        <v>185</v>
      </c>
      <c r="C19" s="224">
        <v>43</v>
      </c>
      <c r="D19" s="224">
        <v>42</v>
      </c>
      <c r="E19" s="224">
        <v>39</v>
      </c>
      <c r="F19" s="224">
        <v>42</v>
      </c>
      <c r="G19" s="224">
        <v>39</v>
      </c>
      <c r="H19" s="224">
        <v>30</v>
      </c>
      <c r="I19" s="224"/>
      <c r="J19" s="224"/>
      <c r="K19" s="224"/>
      <c r="L19" s="224"/>
      <c r="M19" s="224"/>
      <c r="N19" s="224"/>
      <c r="O19" s="224"/>
      <c r="P19" s="224"/>
      <c r="Q19" s="224"/>
      <c r="R19" s="224"/>
      <c r="S19" s="224" t="s">
        <v>109</v>
      </c>
    </row>
    <row r="20" spans="1:19" x14ac:dyDescent="0.25">
      <c r="A20" s="225">
        <v>22</v>
      </c>
      <c r="B20" s="226" t="s">
        <v>184</v>
      </c>
      <c r="C20" s="224">
        <v>31</v>
      </c>
      <c r="D20" s="224">
        <v>39</v>
      </c>
      <c r="E20" s="224">
        <v>37</v>
      </c>
      <c r="F20" s="224">
        <v>48</v>
      </c>
      <c r="G20" s="224">
        <v>46</v>
      </c>
      <c r="H20" s="224">
        <v>36</v>
      </c>
      <c r="I20" s="224"/>
      <c r="J20" s="224">
        <v>28</v>
      </c>
      <c r="K20" s="224">
        <v>37</v>
      </c>
      <c r="L20" s="224">
        <v>55</v>
      </c>
      <c r="M20" s="224">
        <v>47</v>
      </c>
      <c r="N20" s="224">
        <v>33</v>
      </c>
      <c r="O20" s="224">
        <v>30</v>
      </c>
      <c r="P20" s="224">
        <v>32</v>
      </c>
      <c r="Q20" s="224">
        <v>32</v>
      </c>
      <c r="R20" s="224"/>
      <c r="S20" s="224" t="s">
        <v>109</v>
      </c>
    </row>
    <row r="21" spans="1:19" x14ac:dyDescent="0.25">
      <c r="A21" s="225">
        <v>23</v>
      </c>
      <c r="B21" s="226" t="s">
        <v>183</v>
      </c>
      <c r="C21" s="224">
        <v>43</v>
      </c>
      <c r="D21" s="224">
        <v>42</v>
      </c>
      <c r="E21" s="224">
        <v>39</v>
      </c>
      <c r="F21" s="224">
        <v>42</v>
      </c>
      <c r="G21" s="224">
        <v>39</v>
      </c>
      <c r="H21" s="224">
        <v>30</v>
      </c>
      <c r="I21" s="224"/>
      <c r="J21" s="224">
        <v>24</v>
      </c>
      <c r="K21" s="224">
        <v>35</v>
      </c>
      <c r="L21" s="224">
        <v>40</v>
      </c>
      <c r="M21" s="224">
        <v>43</v>
      </c>
      <c r="N21" s="224">
        <v>30</v>
      </c>
      <c r="O21" s="224">
        <v>32</v>
      </c>
      <c r="P21" s="224">
        <v>31</v>
      </c>
      <c r="Q21" s="224">
        <v>38</v>
      </c>
      <c r="R21" s="224"/>
      <c r="S21" s="224" t="s">
        <v>109</v>
      </c>
    </row>
    <row r="22" spans="1:19" x14ac:dyDescent="0.25">
      <c r="A22" s="225">
        <v>24</v>
      </c>
      <c r="B22" s="226" t="s">
        <v>182</v>
      </c>
      <c r="C22" s="224">
        <v>39</v>
      </c>
      <c r="D22" s="224">
        <v>42</v>
      </c>
      <c r="E22" s="224">
        <v>44</v>
      </c>
      <c r="F22" s="224">
        <v>44</v>
      </c>
      <c r="G22" s="224">
        <v>40</v>
      </c>
      <c r="H22" s="224">
        <v>31</v>
      </c>
      <c r="I22" s="224"/>
      <c r="J22" s="224">
        <v>26</v>
      </c>
      <c r="K22" s="224">
        <v>38</v>
      </c>
      <c r="L22" s="224">
        <v>45</v>
      </c>
      <c r="M22" s="224">
        <v>43</v>
      </c>
      <c r="N22" s="224">
        <v>30</v>
      </c>
      <c r="O22" s="224">
        <v>28</v>
      </c>
      <c r="P22" s="224">
        <v>31</v>
      </c>
      <c r="Q22" s="224">
        <v>33</v>
      </c>
      <c r="R22" s="224"/>
      <c r="S22" s="224" t="s">
        <v>109</v>
      </c>
    </row>
    <row r="23" spans="1:19" x14ac:dyDescent="0.25">
      <c r="A23" s="225">
        <v>25</v>
      </c>
      <c r="B23" s="226" t="s">
        <v>181</v>
      </c>
      <c r="C23" s="224"/>
      <c r="D23" s="224"/>
      <c r="E23" s="224"/>
      <c r="F23" s="224"/>
      <c r="G23" s="224"/>
      <c r="H23" s="224"/>
      <c r="I23" s="224"/>
      <c r="J23" s="224"/>
      <c r="K23" s="224"/>
      <c r="L23" s="224"/>
      <c r="M23" s="224"/>
      <c r="N23" s="224"/>
      <c r="O23" s="224"/>
      <c r="P23" s="224"/>
      <c r="Q23" s="224"/>
      <c r="R23" s="224">
        <v>67</v>
      </c>
      <c r="S23" s="224" t="s">
        <v>109</v>
      </c>
    </row>
    <row r="24" spans="1:19" x14ac:dyDescent="0.25">
      <c r="A24" s="225">
        <v>27</v>
      </c>
      <c r="B24" s="226" t="s">
        <v>180</v>
      </c>
      <c r="C24" s="224"/>
      <c r="D24" s="224"/>
      <c r="E24" s="224"/>
      <c r="F24" s="224"/>
      <c r="G24" s="224"/>
      <c r="H24" s="224"/>
      <c r="I24" s="224"/>
      <c r="J24" s="224"/>
      <c r="K24" s="224"/>
      <c r="L24" s="224"/>
      <c r="M24" s="224"/>
      <c r="N24" s="224"/>
      <c r="O24" s="224"/>
      <c r="P24" s="224"/>
      <c r="Q24" s="224"/>
      <c r="R24" s="224">
        <v>86</v>
      </c>
      <c r="S24" s="224" t="s">
        <v>109</v>
      </c>
    </row>
    <row r="25" spans="1:19" x14ac:dyDescent="0.25">
      <c r="A25" s="225">
        <v>28</v>
      </c>
      <c r="B25" s="226" t="s">
        <v>138</v>
      </c>
      <c r="C25" s="224">
        <v>67</v>
      </c>
      <c r="D25" s="224">
        <v>72</v>
      </c>
      <c r="E25" s="224">
        <v>72</v>
      </c>
      <c r="F25" s="224">
        <v>69</v>
      </c>
      <c r="G25" s="224"/>
      <c r="H25" s="224"/>
      <c r="I25" s="224"/>
      <c r="J25" s="224">
        <v>53</v>
      </c>
      <c r="K25" s="224">
        <v>25</v>
      </c>
      <c r="L25" s="224">
        <v>30</v>
      </c>
      <c r="M25" s="224">
        <v>28</v>
      </c>
      <c r="N25" s="224">
        <v>35</v>
      </c>
      <c r="O25" s="224">
        <v>32</v>
      </c>
      <c r="P25" s="224">
        <v>33</v>
      </c>
      <c r="Q25" s="224">
        <v>37</v>
      </c>
      <c r="R25" s="224">
        <v>62</v>
      </c>
      <c r="S25" s="224" t="s">
        <v>109</v>
      </c>
    </row>
    <row r="26" spans="1:19" x14ac:dyDescent="0.25">
      <c r="A26" s="225">
        <v>29</v>
      </c>
      <c r="B26" s="226" t="s">
        <v>179</v>
      </c>
      <c r="C26" s="224">
        <v>40</v>
      </c>
      <c r="D26" s="224">
        <v>42</v>
      </c>
      <c r="E26" s="224">
        <v>39</v>
      </c>
      <c r="F26" s="224">
        <v>34</v>
      </c>
      <c r="G26" s="224">
        <v>31</v>
      </c>
      <c r="H26" s="224">
        <v>24</v>
      </c>
      <c r="I26" s="224"/>
      <c r="J26" s="224">
        <v>19</v>
      </c>
      <c r="K26" s="224"/>
      <c r="L26" s="224"/>
      <c r="M26" s="224"/>
      <c r="N26" s="224"/>
      <c r="O26" s="224"/>
      <c r="P26" s="224"/>
      <c r="Q26" s="224"/>
      <c r="R26" s="224">
        <v>81</v>
      </c>
      <c r="S26" s="224" t="s">
        <v>109</v>
      </c>
    </row>
    <row r="27" spans="1:19" x14ac:dyDescent="0.25">
      <c r="A27" s="225">
        <v>30</v>
      </c>
      <c r="B27" s="226" t="s">
        <v>178</v>
      </c>
      <c r="C27" s="224">
        <v>52</v>
      </c>
      <c r="D27" s="224">
        <v>55</v>
      </c>
      <c r="E27" s="224">
        <v>51</v>
      </c>
      <c r="F27" s="224">
        <v>44</v>
      </c>
      <c r="G27" s="224">
        <v>41</v>
      </c>
      <c r="H27" s="224">
        <v>31</v>
      </c>
      <c r="I27" s="224"/>
      <c r="J27" s="224">
        <v>24</v>
      </c>
      <c r="K27" s="224">
        <v>51</v>
      </c>
      <c r="L27" s="224">
        <v>54</v>
      </c>
      <c r="M27" s="224">
        <v>48</v>
      </c>
      <c r="N27" s="224">
        <v>33</v>
      </c>
      <c r="O27" s="224">
        <v>31</v>
      </c>
      <c r="P27" s="224">
        <v>30</v>
      </c>
      <c r="Q27" s="224">
        <v>33</v>
      </c>
      <c r="R27" s="224"/>
      <c r="S27" s="224" t="s">
        <v>109</v>
      </c>
    </row>
    <row r="28" spans="1:19" x14ac:dyDescent="0.25">
      <c r="A28" s="225">
        <v>31</v>
      </c>
      <c r="B28" s="226" t="s">
        <v>177</v>
      </c>
      <c r="C28" s="224">
        <v>45</v>
      </c>
      <c r="D28" s="224">
        <v>45</v>
      </c>
      <c r="E28" s="224">
        <v>42</v>
      </c>
      <c r="F28" s="224">
        <v>47</v>
      </c>
      <c r="G28" s="224">
        <v>44</v>
      </c>
      <c r="H28" s="224">
        <v>34</v>
      </c>
      <c r="I28" s="224"/>
      <c r="J28" s="224">
        <v>16</v>
      </c>
      <c r="K28" s="224">
        <v>38</v>
      </c>
      <c r="L28" s="224">
        <v>44</v>
      </c>
      <c r="M28" s="224">
        <v>40</v>
      </c>
      <c r="N28" s="224">
        <v>29</v>
      </c>
      <c r="O28" s="224">
        <v>27</v>
      </c>
      <c r="P28" s="224">
        <v>27</v>
      </c>
      <c r="Q28" s="224">
        <v>34</v>
      </c>
      <c r="R28" s="224"/>
      <c r="S28" s="224" t="s">
        <v>109</v>
      </c>
    </row>
    <row r="29" spans="1:19" x14ac:dyDescent="0.25">
      <c r="A29" s="225">
        <v>32</v>
      </c>
      <c r="B29" s="226" t="s">
        <v>176</v>
      </c>
      <c r="C29" s="224">
        <v>35</v>
      </c>
      <c r="D29" s="224">
        <v>49</v>
      </c>
      <c r="E29" s="224">
        <v>47</v>
      </c>
      <c r="F29" s="224">
        <v>41</v>
      </c>
      <c r="G29" s="224">
        <v>38</v>
      </c>
      <c r="H29" s="224">
        <v>29</v>
      </c>
      <c r="I29" s="224"/>
      <c r="J29" s="224">
        <v>33</v>
      </c>
      <c r="K29" s="224"/>
      <c r="L29" s="224"/>
      <c r="M29" s="224"/>
      <c r="N29" s="224"/>
      <c r="O29" s="224"/>
      <c r="P29" s="224"/>
      <c r="Q29" s="224"/>
      <c r="R29" s="224"/>
      <c r="S29" s="224" t="s">
        <v>109</v>
      </c>
    </row>
    <row r="30" spans="1:19" x14ac:dyDescent="0.25">
      <c r="A30" s="225">
        <v>33</v>
      </c>
      <c r="B30" s="226" t="s">
        <v>175</v>
      </c>
      <c r="C30" s="224">
        <v>46</v>
      </c>
      <c r="D30" s="224">
        <v>49</v>
      </c>
      <c r="E30" s="224">
        <v>47</v>
      </c>
      <c r="F30" s="224">
        <v>50</v>
      </c>
      <c r="G30" s="224">
        <v>46</v>
      </c>
      <c r="H30" s="224">
        <v>36</v>
      </c>
      <c r="I30" s="224"/>
      <c r="J30" s="224">
        <v>36</v>
      </c>
      <c r="K30" s="224"/>
      <c r="L30" s="224"/>
      <c r="M30" s="224"/>
      <c r="N30" s="224"/>
      <c r="O30" s="224"/>
      <c r="P30" s="224"/>
      <c r="Q30" s="224"/>
      <c r="R30" s="224"/>
      <c r="S30" s="224" t="s">
        <v>109</v>
      </c>
    </row>
    <row r="31" spans="1:19" x14ac:dyDescent="0.25">
      <c r="A31" s="225">
        <v>34</v>
      </c>
      <c r="B31" s="226" t="s">
        <v>174</v>
      </c>
      <c r="C31" s="224">
        <v>47</v>
      </c>
      <c r="D31" s="224">
        <v>48</v>
      </c>
      <c r="E31" s="224">
        <v>45</v>
      </c>
      <c r="F31" s="224">
        <v>48</v>
      </c>
      <c r="G31" s="224">
        <v>45</v>
      </c>
      <c r="H31" s="224">
        <v>34</v>
      </c>
      <c r="I31" s="224"/>
      <c r="J31" s="224">
        <v>37</v>
      </c>
      <c r="K31" s="224">
        <v>43</v>
      </c>
      <c r="L31" s="224">
        <v>45</v>
      </c>
      <c r="M31" s="224">
        <v>44</v>
      </c>
      <c r="N31" s="224">
        <v>30</v>
      </c>
      <c r="O31" s="224">
        <v>27</v>
      </c>
      <c r="P31" s="224">
        <v>31</v>
      </c>
      <c r="Q31" s="224">
        <v>34</v>
      </c>
      <c r="R31" s="224"/>
      <c r="S31" s="224" t="s">
        <v>109</v>
      </c>
    </row>
    <row r="32" spans="1:19" x14ac:dyDescent="0.25">
      <c r="A32" s="225">
        <v>35</v>
      </c>
      <c r="B32" s="226" t="s">
        <v>173</v>
      </c>
      <c r="C32" s="224">
        <v>46</v>
      </c>
      <c r="D32" s="224">
        <v>48</v>
      </c>
      <c r="E32" s="224">
        <v>47</v>
      </c>
      <c r="F32" s="224">
        <v>50</v>
      </c>
      <c r="G32" s="224">
        <v>46</v>
      </c>
      <c r="H32" s="224">
        <v>36</v>
      </c>
      <c r="I32" s="224"/>
      <c r="J32" s="224">
        <v>34</v>
      </c>
      <c r="K32" s="224"/>
      <c r="L32" s="224"/>
      <c r="M32" s="224"/>
      <c r="N32" s="224"/>
      <c r="O32" s="224"/>
      <c r="P32" s="224"/>
      <c r="Q32" s="224"/>
      <c r="R32" s="224"/>
      <c r="S32" s="224" t="s">
        <v>109</v>
      </c>
    </row>
    <row r="33" spans="1:19" x14ac:dyDescent="0.25">
      <c r="A33" s="225">
        <v>36</v>
      </c>
      <c r="B33" s="226" t="s">
        <v>172</v>
      </c>
      <c r="C33" s="224">
        <v>40</v>
      </c>
      <c r="D33" s="224">
        <v>50</v>
      </c>
      <c r="E33" s="224">
        <v>46</v>
      </c>
      <c r="F33" s="224">
        <v>40</v>
      </c>
      <c r="G33" s="224">
        <v>37</v>
      </c>
      <c r="H33" s="224">
        <v>28</v>
      </c>
      <c r="I33" s="224"/>
      <c r="J33" s="224">
        <v>21</v>
      </c>
      <c r="K33" s="224">
        <v>37</v>
      </c>
      <c r="L33" s="224">
        <v>39</v>
      </c>
      <c r="M33" s="224">
        <v>41</v>
      </c>
      <c r="N33" s="224">
        <v>30</v>
      </c>
      <c r="O33" s="224">
        <v>28</v>
      </c>
      <c r="P33" s="224">
        <v>31</v>
      </c>
      <c r="Q33" s="224">
        <v>33</v>
      </c>
      <c r="R33" s="224"/>
      <c r="S33" s="224" t="s">
        <v>109</v>
      </c>
    </row>
    <row r="34" spans="1:19" x14ac:dyDescent="0.25">
      <c r="A34" s="225">
        <v>37</v>
      </c>
      <c r="B34" s="226" t="s">
        <v>171</v>
      </c>
      <c r="C34" s="224">
        <v>35</v>
      </c>
      <c r="D34" s="224">
        <v>35</v>
      </c>
      <c r="E34" s="224">
        <v>33</v>
      </c>
      <c r="F34" s="224">
        <v>28</v>
      </c>
      <c r="G34" s="224">
        <v>26</v>
      </c>
      <c r="H34" s="224">
        <v>20</v>
      </c>
      <c r="I34" s="224"/>
      <c r="J34" s="224">
        <v>23</v>
      </c>
      <c r="K34" s="224">
        <v>37</v>
      </c>
      <c r="L34" s="224">
        <v>39</v>
      </c>
      <c r="M34" s="224">
        <v>41</v>
      </c>
      <c r="N34" s="224">
        <v>30</v>
      </c>
      <c r="O34" s="224">
        <v>28</v>
      </c>
      <c r="P34" s="224">
        <v>31</v>
      </c>
      <c r="Q34" s="224">
        <v>40</v>
      </c>
      <c r="R34" s="224"/>
      <c r="S34" s="224" t="s">
        <v>109</v>
      </c>
    </row>
    <row r="35" spans="1:19" x14ac:dyDescent="0.25">
      <c r="A35" s="225">
        <v>38</v>
      </c>
      <c r="B35" s="226" t="s">
        <v>170</v>
      </c>
      <c r="C35" s="224">
        <v>25</v>
      </c>
      <c r="D35" s="224">
        <v>37</v>
      </c>
      <c r="E35" s="224">
        <v>34</v>
      </c>
      <c r="F35" s="224">
        <v>29</v>
      </c>
      <c r="G35" s="224">
        <v>27</v>
      </c>
      <c r="H35" s="224">
        <v>21</v>
      </c>
      <c r="I35" s="224"/>
      <c r="J35" s="224">
        <v>21</v>
      </c>
      <c r="K35" s="224">
        <v>44</v>
      </c>
      <c r="L35" s="224">
        <v>47</v>
      </c>
      <c r="M35" s="224">
        <v>41</v>
      </c>
      <c r="N35" s="224">
        <v>38</v>
      </c>
      <c r="O35" s="224">
        <v>35</v>
      </c>
      <c r="P35" s="224">
        <v>37</v>
      </c>
      <c r="Q35" s="224">
        <v>40</v>
      </c>
      <c r="R35" s="224"/>
      <c r="S35" s="224" t="s">
        <v>109</v>
      </c>
    </row>
    <row r="36" spans="1:19" x14ac:dyDescent="0.25">
      <c r="A36" s="225">
        <v>39</v>
      </c>
      <c r="B36" s="226" t="s">
        <v>169</v>
      </c>
      <c r="C36" s="224">
        <v>45</v>
      </c>
      <c r="D36" s="224">
        <v>55</v>
      </c>
      <c r="E36" s="224">
        <v>61</v>
      </c>
      <c r="F36" s="224">
        <v>52</v>
      </c>
      <c r="G36" s="224">
        <v>48</v>
      </c>
      <c r="H36" s="224">
        <v>37</v>
      </c>
      <c r="I36" s="224"/>
      <c r="J36" s="224">
        <v>38</v>
      </c>
      <c r="K36" s="224">
        <v>36</v>
      </c>
      <c r="L36" s="224">
        <v>45</v>
      </c>
      <c r="M36" s="224">
        <v>43</v>
      </c>
      <c r="N36" s="224">
        <v>30</v>
      </c>
      <c r="O36" s="224">
        <v>28</v>
      </c>
      <c r="P36" s="224">
        <v>31</v>
      </c>
      <c r="Q36" s="224">
        <v>33</v>
      </c>
      <c r="R36" s="224"/>
      <c r="S36" s="224" t="s">
        <v>109</v>
      </c>
    </row>
    <row r="37" spans="1:19" x14ac:dyDescent="0.25">
      <c r="A37" s="225">
        <v>40</v>
      </c>
      <c r="B37" s="226" t="s">
        <v>168</v>
      </c>
      <c r="C37" s="224">
        <v>50</v>
      </c>
      <c r="D37" s="224">
        <v>57</v>
      </c>
      <c r="E37" s="224">
        <v>63</v>
      </c>
      <c r="F37" s="224">
        <v>54</v>
      </c>
      <c r="G37" s="224">
        <v>50</v>
      </c>
      <c r="H37" s="224">
        <v>39</v>
      </c>
      <c r="I37" s="224"/>
      <c r="J37" s="224">
        <v>29</v>
      </c>
      <c r="K37" s="224"/>
      <c r="L37" s="224"/>
      <c r="M37" s="224"/>
      <c r="N37" s="224"/>
      <c r="O37" s="224"/>
      <c r="P37" s="224"/>
      <c r="Q37" s="224"/>
      <c r="R37" s="224"/>
      <c r="S37" s="224" t="s">
        <v>109</v>
      </c>
    </row>
    <row r="38" spans="1:19" x14ac:dyDescent="0.25">
      <c r="A38" s="225">
        <v>41</v>
      </c>
      <c r="B38" s="226" t="s">
        <v>167</v>
      </c>
      <c r="C38" s="224">
        <v>42</v>
      </c>
      <c r="D38" s="224">
        <v>50</v>
      </c>
      <c r="E38" s="224">
        <v>53</v>
      </c>
      <c r="F38" s="224">
        <v>46</v>
      </c>
      <c r="G38" s="224">
        <v>42</v>
      </c>
      <c r="H38" s="224">
        <v>33</v>
      </c>
      <c r="I38" s="224"/>
      <c r="J38" s="224">
        <v>37</v>
      </c>
      <c r="K38" s="224">
        <v>36</v>
      </c>
      <c r="L38" s="224">
        <v>45</v>
      </c>
      <c r="M38" s="224">
        <v>43</v>
      </c>
      <c r="N38" s="224">
        <v>30</v>
      </c>
      <c r="O38" s="224">
        <v>28</v>
      </c>
      <c r="P38" s="224">
        <v>31</v>
      </c>
      <c r="Q38" s="224">
        <v>33</v>
      </c>
      <c r="R38" s="224"/>
      <c r="S38" s="224" t="s">
        <v>109</v>
      </c>
    </row>
    <row r="39" spans="1:19" x14ac:dyDescent="0.25">
      <c r="A39" s="225">
        <v>42</v>
      </c>
      <c r="B39" s="226" t="s">
        <v>166</v>
      </c>
      <c r="C39" s="224">
        <v>53</v>
      </c>
      <c r="D39" s="224">
        <v>58</v>
      </c>
      <c r="E39" s="224">
        <v>54</v>
      </c>
      <c r="F39" s="224">
        <v>46</v>
      </c>
      <c r="G39" s="224">
        <v>43</v>
      </c>
      <c r="H39" s="224">
        <v>33</v>
      </c>
      <c r="I39" s="224"/>
      <c r="J39" s="224">
        <v>28</v>
      </c>
      <c r="K39" s="224">
        <v>45</v>
      </c>
      <c r="L39" s="224">
        <v>48</v>
      </c>
      <c r="M39" s="224">
        <v>43</v>
      </c>
      <c r="N39" s="224">
        <v>30</v>
      </c>
      <c r="O39" s="224">
        <v>30</v>
      </c>
      <c r="P39" s="224">
        <v>30</v>
      </c>
      <c r="Q39" s="224">
        <v>31</v>
      </c>
      <c r="R39" s="224"/>
      <c r="S39" s="224" t="s">
        <v>109</v>
      </c>
    </row>
    <row r="40" spans="1:19" x14ac:dyDescent="0.25">
      <c r="A40" s="225">
        <v>43</v>
      </c>
      <c r="B40" s="226" t="s">
        <v>165</v>
      </c>
      <c r="C40" s="224">
        <v>53</v>
      </c>
      <c r="D40" s="224">
        <v>58</v>
      </c>
      <c r="E40" s="224">
        <v>54</v>
      </c>
      <c r="F40" s="224">
        <v>46</v>
      </c>
      <c r="G40" s="224">
        <v>43</v>
      </c>
      <c r="H40" s="224">
        <v>33</v>
      </c>
      <c r="I40" s="224"/>
      <c r="J40" s="224">
        <v>28</v>
      </c>
      <c r="K40" s="224">
        <v>45</v>
      </c>
      <c r="L40" s="224">
        <v>48</v>
      </c>
      <c r="M40" s="224">
        <v>43</v>
      </c>
      <c r="N40" s="224">
        <v>30</v>
      </c>
      <c r="O40" s="224">
        <v>30</v>
      </c>
      <c r="P40" s="224">
        <v>30</v>
      </c>
      <c r="Q40" s="224">
        <v>31</v>
      </c>
      <c r="R40" s="224"/>
      <c r="S40" s="224" t="s">
        <v>109</v>
      </c>
    </row>
    <row r="41" spans="1:19" x14ac:dyDescent="0.25">
      <c r="A41" s="225">
        <v>45</v>
      </c>
      <c r="B41" s="226" t="s">
        <v>114</v>
      </c>
      <c r="C41" s="224">
        <v>52</v>
      </c>
      <c r="D41" s="224">
        <v>64</v>
      </c>
      <c r="E41" s="224">
        <v>60</v>
      </c>
      <c r="F41" s="224">
        <v>56</v>
      </c>
      <c r="G41" s="224">
        <v>52</v>
      </c>
      <c r="H41" s="224">
        <v>40</v>
      </c>
      <c r="I41" s="224"/>
      <c r="J41" s="224">
        <v>31</v>
      </c>
      <c r="K41" s="224">
        <v>58</v>
      </c>
      <c r="L41" s="224">
        <v>65</v>
      </c>
      <c r="M41" s="224">
        <v>61</v>
      </c>
      <c r="N41" s="224">
        <v>43</v>
      </c>
      <c r="O41" s="224">
        <v>39</v>
      </c>
      <c r="P41" s="224">
        <v>41</v>
      </c>
      <c r="Q41" s="224">
        <v>48</v>
      </c>
      <c r="R41" s="224"/>
      <c r="S41" s="224" t="s">
        <v>109</v>
      </c>
    </row>
    <row r="42" spans="1:19" x14ac:dyDescent="0.25">
      <c r="A42" s="225">
        <v>46</v>
      </c>
      <c r="B42" s="226" t="s">
        <v>112</v>
      </c>
      <c r="C42" s="224">
        <v>44</v>
      </c>
      <c r="D42" s="224">
        <v>62</v>
      </c>
      <c r="E42" s="224">
        <v>60</v>
      </c>
      <c r="F42" s="224">
        <v>56</v>
      </c>
      <c r="G42" s="224">
        <v>52</v>
      </c>
      <c r="H42" s="224">
        <v>40</v>
      </c>
      <c r="I42" s="224"/>
      <c r="J42" s="224">
        <v>31</v>
      </c>
      <c r="K42" s="224">
        <v>49</v>
      </c>
      <c r="L42" s="224">
        <v>55</v>
      </c>
      <c r="M42" s="224">
        <v>53</v>
      </c>
      <c r="N42" s="224">
        <v>37</v>
      </c>
      <c r="O42" s="224">
        <v>34</v>
      </c>
      <c r="P42" s="224">
        <v>36</v>
      </c>
      <c r="Q42" s="224">
        <v>43</v>
      </c>
      <c r="R42" s="224"/>
      <c r="S42" s="224" t="s">
        <v>109</v>
      </c>
    </row>
    <row r="43" spans="1:19" x14ac:dyDescent="0.25">
      <c r="A43" s="225">
        <v>47</v>
      </c>
      <c r="B43" s="226" t="s">
        <v>164</v>
      </c>
      <c r="C43" s="224">
        <v>45</v>
      </c>
      <c r="D43" s="224">
        <v>64</v>
      </c>
      <c r="E43" s="224">
        <v>59</v>
      </c>
      <c r="F43" s="224">
        <v>56</v>
      </c>
      <c r="G43" s="224">
        <v>52</v>
      </c>
      <c r="H43" s="224">
        <v>40</v>
      </c>
      <c r="I43" s="224"/>
      <c r="J43" s="224">
        <v>34</v>
      </c>
      <c r="K43" s="224">
        <v>48</v>
      </c>
      <c r="L43" s="224">
        <v>54</v>
      </c>
      <c r="M43" s="224">
        <v>51</v>
      </c>
      <c r="N43" s="224">
        <v>40</v>
      </c>
      <c r="O43" s="224">
        <v>37</v>
      </c>
      <c r="P43" s="224">
        <v>39</v>
      </c>
      <c r="Q43" s="224">
        <v>43</v>
      </c>
      <c r="R43" s="224"/>
      <c r="S43" s="224" t="s">
        <v>109</v>
      </c>
    </row>
    <row r="44" spans="1:19" x14ac:dyDescent="0.25">
      <c r="A44" s="225">
        <v>48</v>
      </c>
      <c r="B44" s="226" t="s">
        <v>163</v>
      </c>
      <c r="C44" s="224">
        <v>45</v>
      </c>
      <c r="D44" s="224">
        <v>64</v>
      </c>
      <c r="E44" s="224">
        <v>59</v>
      </c>
      <c r="F44" s="224">
        <v>51</v>
      </c>
      <c r="G44" s="224">
        <v>47</v>
      </c>
      <c r="H44" s="224">
        <v>36</v>
      </c>
      <c r="I44" s="224"/>
      <c r="J44" s="224">
        <v>35</v>
      </c>
      <c r="K44" s="224">
        <v>48</v>
      </c>
      <c r="L44" s="224">
        <v>54</v>
      </c>
      <c r="M44" s="224">
        <v>51</v>
      </c>
      <c r="N44" s="224">
        <v>40</v>
      </c>
      <c r="O44" s="224">
        <v>37</v>
      </c>
      <c r="P44" s="224">
        <v>39</v>
      </c>
      <c r="Q44" s="224">
        <v>43</v>
      </c>
      <c r="R44" s="224"/>
      <c r="S44" s="224" t="s">
        <v>109</v>
      </c>
    </row>
    <row r="45" spans="1:19" x14ac:dyDescent="0.25">
      <c r="A45" s="225">
        <v>49</v>
      </c>
      <c r="B45" s="226" t="s">
        <v>162</v>
      </c>
      <c r="C45" s="224">
        <v>52</v>
      </c>
      <c r="D45" s="224">
        <v>67</v>
      </c>
      <c r="E45" s="224">
        <v>62</v>
      </c>
      <c r="F45" s="224">
        <v>53</v>
      </c>
      <c r="G45" s="224">
        <v>49</v>
      </c>
      <c r="H45" s="224">
        <v>38</v>
      </c>
      <c r="I45" s="224"/>
      <c r="J45" s="224">
        <v>30</v>
      </c>
      <c r="K45" s="224">
        <v>48</v>
      </c>
      <c r="L45" s="224">
        <v>54</v>
      </c>
      <c r="M45" s="224">
        <v>51</v>
      </c>
      <c r="N45" s="224">
        <v>40</v>
      </c>
      <c r="O45" s="224">
        <v>37</v>
      </c>
      <c r="P45" s="224">
        <v>39</v>
      </c>
      <c r="Q45" s="224">
        <v>43</v>
      </c>
      <c r="R45" s="224"/>
      <c r="S45" s="224" t="s">
        <v>109</v>
      </c>
    </row>
    <row r="46" spans="1:19" x14ac:dyDescent="0.25">
      <c r="A46" s="225">
        <v>50</v>
      </c>
      <c r="B46" s="226" t="s">
        <v>161</v>
      </c>
      <c r="C46" s="224">
        <v>44</v>
      </c>
      <c r="D46" s="224">
        <v>62</v>
      </c>
      <c r="E46" s="224">
        <v>58</v>
      </c>
      <c r="F46" s="224">
        <v>53</v>
      </c>
      <c r="G46" s="224">
        <v>49</v>
      </c>
      <c r="H46" s="224">
        <v>38</v>
      </c>
      <c r="I46" s="224"/>
      <c r="J46" s="224">
        <v>30</v>
      </c>
      <c r="K46" s="224">
        <v>48</v>
      </c>
      <c r="L46" s="224">
        <v>54</v>
      </c>
      <c r="M46" s="224">
        <v>51</v>
      </c>
      <c r="N46" s="224">
        <v>40</v>
      </c>
      <c r="O46" s="224">
        <v>37</v>
      </c>
      <c r="P46" s="224">
        <v>39</v>
      </c>
      <c r="Q46" s="224">
        <v>43</v>
      </c>
      <c r="R46" s="224"/>
      <c r="S46" s="224" t="s">
        <v>109</v>
      </c>
    </row>
    <row r="47" spans="1:19" x14ac:dyDescent="0.25">
      <c r="A47" s="225">
        <v>51</v>
      </c>
      <c r="B47" s="226" t="s">
        <v>138</v>
      </c>
      <c r="C47" s="224">
        <v>40</v>
      </c>
      <c r="D47" s="224">
        <v>55</v>
      </c>
      <c r="E47" s="224">
        <v>51</v>
      </c>
      <c r="F47" s="224">
        <v>45</v>
      </c>
      <c r="G47" s="224">
        <v>42</v>
      </c>
      <c r="H47" s="224">
        <v>32</v>
      </c>
      <c r="I47" s="224"/>
      <c r="J47" s="224">
        <v>27</v>
      </c>
      <c r="K47" s="224">
        <v>41</v>
      </c>
      <c r="L47" s="224">
        <v>48</v>
      </c>
      <c r="M47" s="224">
        <v>41</v>
      </c>
      <c r="N47" s="224">
        <v>30</v>
      </c>
      <c r="O47" s="224">
        <v>28</v>
      </c>
      <c r="P47" s="224">
        <v>31</v>
      </c>
      <c r="Q47" s="224">
        <v>33</v>
      </c>
      <c r="R47" s="224"/>
      <c r="S47" s="224" t="s">
        <v>109</v>
      </c>
    </row>
    <row r="48" spans="1:19" x14ac:dyDescent="0.25">
      <c r="A48" s="225">
        <v>53</v>
      </c>
      <c r="B48" s="226" t="s">
        <v>160</v>
      </c>
      <c r="C48" s="224"/>
      <c r="D48" s="224"/>
      <c r="E48" s="224"/>
      <c r="F48" s="224"/>
      <c r="G48" s="224"/>
      <c r="H48" s="224"/>
      <c r="I48" s="224"/>
      <c r="J48" s="224"/>
      <c r="K48" s="224">
        <v>52</v>
      </c>
      <c r="L48" s="224">
        <v>55</v>
      </c>
      <c r="M48" s="224">
        <v>52</v>
      </c>
      <c r="N48" s="224">
        <v>40</v>
      </c>
      <c r="O48" s="224">
        <v>37</v>
      </c>
      <c r="P48" s="224">
        <v>39</v>
      </c>
      <c r="Q48" s="224">
        <v>43</v>
      </c>
      <c r="R48" s="224"/>
      <c r="S48" s="224" t="s">
        <v>109</v>
      </c>
    </row>
    <row r="49" spans="1:19" x14ac:dyDescent="0.25">
      <c r="A49" s="225">
        <v>54</v>
      </c>
      <c r="B49" s="226" t="s">
        <v>159</v>
      </c>
      <c r="C49" s="224"/>
      <c r="D49" s="224"/>
      <c r="E49" s="224"/>
      <c r="F49" s="224"/>
      <c r="G49" s="224"/>
      <c r="H49" s="224"/>
      <c r="I49" s="224"/>
      <c r="J49" s="224"/>
      <c r="K49" s="224">
        <v>54</v>
      </c>
      <c r="L49" s="224">
        <v>56</v>
      </c>
      <c r="M49" s="224">
        <v>54</v>
      </c>
      <c r="N49" s="224">
        <v>43</v>
      </c>
      <c r="O49" s="224">
        <v>42</v>
      </c>
      <c r="P49" s="224">
        <v>44</v>
      </c>
      <c r="Q49" s="224">
        <v>48</v>
      </c>
      <c r="R49" s="224"/>
      <c r="S49" s="224" t="s">
        <v>109</v>
      </c>
    </row>
    <row r="50" spans="1:19" x14ac:dyDescent="0.25">
      <c r="A50" s="225">
        <v>55</v>
      </c>
      <c r="B50" s="226" t="s">
        <v>158</v>
      </c>
      <c r="C50" s="224"/>
      <c r="D50" s="224"/>
      <c r="E50" s="224"/>
      <c r="F50" s="224"/>
      <c r="G50" s="224"/>
      <c r="H50" s="224"/>
      <c r="I50" s="224"/>
      <c r="J50" s="224"/>
      <c r="K50" s="224">
        <v>52</v>
      </c>
      <c r="L50" s="224">
        <v>55</v>
      </c>
      <c r="M50" s="224">
        <v>52</v>
      </c>
      <c r="N50" s="224">
        <v>40</v>
      </c>
      <c r="O50" s="224">
        <v>37</v>
      </c>
      <c r="P50" s="224">
        <v>39</v>
      </c>
      <c r="Q50" s="224">
        <v>43</v>
      </c>
      <c r="R50" s="224"/>
      <c r="S50" s="224" t="s">
        <v>109</v>
      </c>
    </row>
    <row r="51" spans="1:19" x14ac:dyDescent="0.25">
      <c r="A51" s="225">
        <v>56</v>
      </c>
      <c r="B51" s="226" t="s">
        <v>138</v>
      </c>
      <c r="C51" s="224">
        <v>57</v>
      </c>
      <c r="D51" s="224">
        <v>60</v>
      </c>
      <c r="E51" s="224">
        <v>61</v>
      </c>
      <c r="F51" s="224">
        <v>56</v>
      </c>
      <c r="G51" s="224">
        <v>52</v>
      </c>
      <c r="H51" s="224">
        <v>40</v>
      </c>
      <c r="I51" s="224"/>
      <c r="J51" s="224">
        <v>33</v>
      </c>
      <c r="K51" s="224">
        <v>36</v>
      </c>
      <c r="L51" s="224">
        <v>45</v>
      </c>
      <c r="M51" s="224">
        <v>43</v>
      </c>
      <c r="N51" s="224">
        <v>30</v>
      </c>
      <c r="O51" s="224">
        <v>28</v>
      </c>
      <c r="P51" s="224">
        <v>31</v>
      </c>
      <c r="Q51" s="224">
        <v>33</v>
      </c>
      <c r="R51" s="224"/>
      <c r="S51" s="224" t="s">
        <v>109</v>
      </c>
    </row>
    <row r="52" spans="1:19" x14ac:dyDescent="0.25">
      <c r="A52" s="225">
        <v>57</v>
      </c>
      <c r="B52" s="226" t="s">
        <v>158</v>
      </c>
      <c r="C52" s="224">
        <v>41</v>
      </c>
      <c r="D52" s="224">
        <v>51</v>
      </c>
      <c r="E52" s="224">
        <v>51</v>
      </c>
      <c r="F52" s="224">
        <v>54</v>
      </c>
      <c r="G52" s="224">
        <v>50</v>
      </c>
      <c r="H52" s="224">
        <v>38</v>
      </c>
      <c r="I52" s="224"/>
      <c r="J52" s="224">
        <v>29</v>
      </c>
      <c r="K52" s="224">
        <v>52</v>
      </c>
      <c r="L52" s="224">
        <v>55</v>
      </c>
      <c r="M52" s="224">
        <v>52</v>
      </c>
      <c r="N52" s="224">
        <v>40</v>
      </c>
      <c r="O52" s="224">
        <v>37</v>
      </c>
      <c r="P52" s="224">
        <v>39</v>
      </c>
      <c r="Q52" s="224">
        <v>43</v>
      </c>
      <c r="R52" s="224"/>
      <c r="S52" s="224" t="s">
        <v>109</v>
      </c>
    </row>
    <row r="53" spans="1:19" x14ac:dyDescent="0.25">
      <c r="A53" s="225">
        <v>58</v>
      </c>
      <c r="B53" s="226" t="s">
        <v>157</v>
      </c>
      <c r="C53" s="224">
        <v>37</v>
      </c>
      <c r="D53" s="224">
        <v>45</v>
      </c>
      <c r="E53" s="224">
        <v>44</v>
      </c>
      <c r="F53" s="224">
        <v>48</v>
      </c>
      <c r="G53" s="224">
        <v>43</v>
      </c>
      <c r="H53" s="224">
        <v>34</v>
      </c>
      <c r="I53" s="224"/>
      <c r="J53" s="224">
        <v>25</v>
      </c>
      <c r="K53" s="224">
        <v>52</v>
      </c>
      <c r="L53" s="224">
        <v>55</v>
      </c>
      <c r="M53" s="224">
        <v>52</v>
      </c>
      <c r="N53" s="224">
        <v>40</v>
      </c>
      <c r="O53" s="224">
        <v>37</v>
      </c>
      <c r="P53" s="224">
        <v>39</v>
      </c>
      <c r="Q53" s="224">
        <v>43</v>
      </c>
      <c r="R53" s="224"/>
      <c r="S53" s="224" t="s">
        <v>109</v>
      </c>
    </row>
    <row r="54" spans="1:19" x14ac:dyDescent="0.25">
      <c r="A54" s="225">
        <v>59</v>
      </c>
      <c r="B54" s="226" t="s">
        <v>138</v>
      </c>
      <c r="C54" s="224">
        <v>33</v>
      </c>
      <c r="D54" s="224">
        <v>39</v>
      </c>
      <c r="E54" s="224">
        <v>39</v>
      </c>
      <c r="F54" s="224">
        <v>43</v>
      </c>
      <c r="G54" s="224">
        <v>40</v>
      </c>
      <c r="H54" s="224">
        <v>31</v>
      </c>
      <c r="I54" s="224"/>
      <c r="J54" s="224">
        <v>23</v>
      </c>
      <c r="K54" s="224">
        <v>36</v>
      </c>
      <c r="L54" s="224">
        <v>45</v>
      </c>
      <c r="M54" s="224">
        <v>43</v>
      </c>
      <c r="N54" s="224">
        <v>30</v>
      </c>
      <c r="O54" s="224">
        <v>28</v>
      </c>
      <c r="P54" s="224">
        <v>31</v>
      </c>
      <c r="Q54" s="224">
        <v>33</v>
      </c>
      <c r="R54" s="224"/>
      <c r="S54" s="224" t="s">
        <v>109</v>
      </c>
    </row>
    <row r="55" spans="1:19" x14ac:dyDescent="0.25">
      <c r="A55" s="225">
        <v>65</v>
      </c>
      <c r="B55" s="226" t="s">
        <v>138</v>
      </c>
      <c r="C55" s="224">
        <v>108</v>
      </c>
      <c r="D55" s="224">
        <v>114</v>
      </c>
      <c r="E55" s="224">
        <v>116</v>
      </c>
      <c r="F55" s="224">
        <v>100</v>
      </c>
      <c r="G55" s="224">
        <v>93</v>
      </c>
      <c r="H55" s="224">
        <v>62</v>
      </c>
      <c r="I55" s="224"/>
      <c r="J55" s="224">
        <v>63</v>
      </c>
      <c r="K55" s="224">
        <v>64</v>
      </c>
      <c r="L55" s="224">
        <v>62</v>
      </c>
      <c r="M55" s="224">
        <v>77</v>
      </c>
      <c r="N55" s="224">
        <v>76</v>
      </c>
      <c r="O55" s="224">
        <v>66</v>
      </c>
      <c r="P55" s="224">
        <v>64</v>
      </c>
      <c r="Q55" s="224">
        <v>61</v>
      </c>
      <c r="R55" s="224"/>
      <c r="S55" s="224" t="s">
        <v>109</v>
      </c>
    </row>
    <row r="56" spans="1:19" x14ac:dyDescent="0.25">
      <c r="A56" s="225">
        <v>66</v>
      </c>
      <c r="B56" s="226" t="s">
        <v>156</v>
      </c>
      <c r="C56" s="224">
        <v>42</v>
      </c>
      <c r="D56" s="224">
        <v>53</v>
      </c>
      <c r="E56" s="224">
        <v>53</v>
      </c>
      <c r="F56" s="224">
        <v>50</v>
      </c>
      <c r="G56" s="224">
        <v>46</v>
      </c>
      <c r="H56" s="224">
        <v>36</v>
      </c>
      <c r="I56" s="224"/>
      <c r="J56" s="224">
        <v>27</v>
      </c>
      <c r="K56" s="224">
        <v>46</v>
      </c>
      <c r="L56" s="224">
        <v>53</v>
      </c>
      <c r="M56" s="224">
        <v>45</v>
      </c>
      <c r="N56" s="224">
        <v>32</v>
      </c>
      <c r="O56" s="224">
        <v>33</v>
      </c>
      <c r="P56" s="224">
        <v>35</v>
      </c>
      <c r="Q56" s="224">
        <v>38</v>
      </c>
      <c r="R56" s="224"/>
      <c r="S56" s="224" t="s">
        <v>109</v>
      </c>
    </row>
    <row r="57" spans="1:19" x14ac:dyDescent="0.25">
      <c r="A57" s="225">
        <v>67</v>
      </c>
      <c r="B57" s="226" t="s">
        <v>155</v>
      </c>
      <c r="C57" s="224">
        <v>42</v>
      </c>
      <c r="D57" s="224">
        <v>53</v>
      </c>
      <c r="E57" s="224">
        <v>53</v>
      </c>
      <c r="F57" s="224">
        <v>50</v>
      </c>
      <c r="G57" s="224">
        <v>46</v>
      </c>
      <c r="H57" s="224">
        <v>36</v>
      </c>
      <c r="I57" s="224"/>
      <c r="J57" s="224">
        <v>27</v>
      </c>
      <c r="K57" s="224">
        <v>46</v>
      </c>
      <c r="L57" s="224">
        <v>53</v>
      </c>
      <c r="M57" s="224">
        <v>45</v>
      </c>
      <c r="N57" s="224">
        <v>32</v>
      </c>
      <c r="O57" s="224">
        <v>33</v>
      </c>
      <c r="P57" s="224">
        <v>35</v>
      </c>
      <c r="Q57" s="224">
        <v>38</v>
      </c>
      <c r="R57" s="224"/>
      <c r="S57" s="224" t="s">
        <v>109</v>
      </c>
    </row>
    <row r="58" spans="1:19" x14ac:dyDescent="0.25">
      <c r="A58" s="225">
        <v>68</v>
      </c>
      <c r="B58" s="226" t="s">
        <v>154</v>
      </c>
      <c r="C58" s="224">
        <v>41</v>
      </c>
      <c r="D58" s="224">
        <v>49</v>
      </c>
      <c r="E58" s="224">
        <v>49</v>
      </c>
      <c r="F58" s="224">
        <v>47</v>
      </c>
      <c r="G58" s="224">
        <v>43</v>
      </c>
      <c r="H58" s="224">
        <v>33</v>
      </c>
      <c r="I58" s="224"/>
      <c r="J58" s="224">
        <v>25</v>
      </c>
      <c r="K58" s="224"/>
      <c r="L58" s="224"/>
      <c r="M58" s="224"/>
      <c r="N58" s="224"/>
      <c r="O58" s="224"/>
      <c r="P58" s="224"/>
      <c r="Q58" s="224"/>
      <c r="R58" s="224"/>
      <c r="S58" s="224" t="s">
        <v>109</v>
      </c>
    </row>
    <row r="59" spans="1:19" x14ac:dyDescent="0.25">
      <c r="A59" s="225">
        <v>69</v>
      </c>
      <c r="B59" s="226" t="s">
        <v>153</v>
      </c>
      <c r="C59" s="224">
        <v>41</v>
      </c>
      <c r="D59" s="224">
        <v>49</v>
      </c>
      <c r="E59" s="224">
        <v>49</v>
      </c>
      <c r="F59" s="224">
        <v>47</v>
      </c>
      <c r="G59" s="224">
        <v>43</v>
      </c>
      <c r="H59" s="224">
        <v>33</v>
      </c>
      <c r="I59" s="224"/>
      <c r="J59" s="224">
        <v>25</v>
      </c>
      <c r="K59" s="224"/>
      <c r="L59" s="224"/>
      <c r="M59" s="224"/>
      <c r="N59" s="224"/>
      <c r="O59" s="224"/>
      <c r="P59" s="224"/>
      <c r="Q59" s="224"/>
      <c r="R59" s="224"/>
      <c r="S59" s="224" t="s">
        <v>109</v>
      </c>
    </row>
    <row r="60" spans="1:19" x14ac:dyDescent="0.25">
      <c r="A60" s="225">
        <v>70</v>
      </c>
      <c r="B60" s="226" t="s">
        <v>138</v>
      </c>
      <c r="C60" s="224">
        <v>33</v>
      </c>
      <c r="D60" s="224">
        <v>36</v>
      </c>
      <c r="E60" s="224">
        <v>36</v>
      </c>
      <c r="F60" s="224">
        <v>40</v>
      </c>
      <c r="G60" s="224">
        <v>37</v>
      </c>
      <c r="H60" s="224">
        <v>29</v>
      </c>
      <c r="I60" s="224"/>
      <c r="J60" s="224">
        <v>21</v>
      </c>
      <c r="K60" s="224">
        <v>43</v>
      </c>
      <c r="L60" s="224">
        <v>46</v>
      </c>
      <c r="M60" s="224">
        <v>43</v>
      </c>
      <c r="N60" s="224">
        <v>30</v>
      </c>
      <c r="O60" s="224">
        <v>31</v>
      </c>
      <c r="P60" s="224">
        <v>31</v>
      </c>
      <c r="Q60" s="224">
        <v>33</v>
      </c>
      <c r="R60" s="224"/>
      <c r="S60" s="224" t="s">
        <v>109</v>
      </c>
    </row>
    <row r="61" spans="1:19" x14ac:dyDescent="0.25">
      <c r="A61" s="225">
        <v>71</v>
      </c>
      <c r="B61" s="226" t="s">
        <v>152</v>
      </c>
      <c r="C61" s="224">
        <v>34</v>
      </c>
      <c r="D61" s="224">
        <v>58</v>
      </c>
      <c r="E61" s="224">
        <v>59</v>
      </c>
      <c r="F61" s="224">
        <v>50</v>
      </c>
      <c r="G61" s="224">
        <v>47</v>
      </c>
      <c r="H61" s="224">
        <v>36</v>
      </c>
      <c r="I61" s="224"/>
      <c r="J61" s="224">
        <v>29</v>
      </c>
      <c r="K61" s="224">
        <v>36</v>
      </c>
      <c r="L61" s="224">
        <v>41</v>
      </c>
      <c r="M61" s="224">
        <v>38</v>
      </c>
      <c r="N61" s="224">
        <v>38</v>
      </c>
      <c r="O61" s="224">
        <v>35</v>
      </c>
      <c r="P61" s="224">
        <v>36</v>
      </c>
      <c r="Q61" s="224">
        <v>37</v>
      </c>
      <c r="R61" s="224"/>
      <c r="S61" s="224" t="s">
        <v>109</v>
      </c>
    </row>
    <row r="62" spans="1:19" x14ac:dyDescent="0.25">
      <c r="A62" s="225">
        <v>72</v>
      </c>
      <c r="B62" s="226" t="s">
        <v>151</v>
      </c>
      <c r="C62" s="224">
        <v>38</v>
      </c>
      <c r="D62" s="224">
        <v>44</v>
      </c>
      <c r="E62" s="224">
        <v>44</v>
      </c>
      <c r="F62" s="224">
        <v>38</v>
      </c>
      <c r="G62" s="224">
        <v>35</v>
      </c>
      <c r="H62" s="224">
        <v>27</v>
      </c>
      <c r="I62" s="224"/>
      <c r="J62" s="224">
        <v>23</v>
      </c>
      <c r="K62" s="224"/>
      <c r="L62" s="224"/>
      <c r="M62" s="224"/>
      <c r="N62" s="224"/>
      <c r="O62" s="224"/>
      <c r="P62" s="224"/>
      <c r="Q62" s="224"/>
      <c r="R62" s="224"/>
      <c r="S62" s="224">
        <v>80</v>
      </c>
    </row>
    <row r="63" spans="1:19" x14ac:dyDescent="0.25">
      <c r="A63" s="225">
        <v>73</v>
      </c>
      <c r="B63" s="226" t="s">
        <v>150</v>
      </c>
      <c r="C63" s="224">
        <v>38</v>
      </c>
      <c r="D63" s="224">
        <v>44</v>
      </c>
      <c r="E63" s="224">
        <v>44</v>
      </c>
      <c r="F63" s="224">
        <v>38</v>
      </c>
      <c r="G63" s="224">
        <v>35</v>
      </c>
      <c r="H63" s="224">
        <v>27</v>
      </c>
      <c r="I63" s="224"/>
      <c r="J63" s="224">
        <v>23</v>
      </c>
      <c r="K63" s="224"/>
      <c r="L63" s="224"/>
      <c r="M63" s="224"/>
      <c r="N63" s="224"/>
      <c r="O63" s="224"/>
      <c r="P63" s="224"/>
      <c r="Q63" s="224"/>
      <c r="R63" s="224"/>
      <c r="S63" s="224">
        <v>148</v>
      </c>
    </row>
    <row r="64" spans="1:19" x14ac:dyDescent="0.25">
      <c r="A64" s="225">
        <v>74</v>
      </c>
      <c r="B64" s="226" t="s">
        <v>149</v>
      </c>
      <c r="C64" s="224">
        <v>38</v>
      </c>
      <c r="D64" s="224">
        <v>44</v>
      </c>
      <c r="E64" s="224">
        <v>44</v>
      </c>
      <c r="F64" s="224">
        <v>38</v>
      </c>
      <c r="G64" s="224">
        <v>35</v>
      </c>
      <c r="H64" s="224">
        <v>27</v>
      </c>
      <c r="I64" s="224"/>
      <c r="J64" s="224">
        <v>22</v>
      </c>
      <c r="K64" s="224"/>
      <c r="L64" s="224"/>
      <c r="M64" s="224"/>
      <c r="N64" s="224"/>
      <c r="O64" s="224"/>
      <c r="P64" s="224"/>
      <c r="Q64" s="224"/>
      <c r="R64" s="224"/>
      <c r="S64" s="224">
        <v>94</v>
      </c>
    </row>
    <row r="65" spans="1:19" x14ac:dyDescent="0.25">
      <c r="A65" s="225">
        <v>75</v>
      </c>
      <c r="B65" s="226" t="s">
        <v>148</v>
      </c>
      <c r="C65" s="224"/>
      <c r="D65" s="224"/>
      <c r="E65" s="224"/>
      <c r="F65" s="224"/>
      <c r="G65" s="224"/>
      <c r="H65" s="224"/>
      <c r="I65" s="224"/>
      <c r="J65" s="224"/>
      <c r="K65" s="224"/>
      <c r="L65" s="224"/>
      <c r="M65" s="224"/>
      <c r="N65" s="224"/>
      <c r="O65" s="224"/>
      <c r="P65" s="224"/>
      <c r="Q65" s="224"/>
      <c r="R65" s="224"/>
      <c r="S65" s="224">
        <v>147</v>
      </c>
    </row>
    <row r="66" spans="1:19" x14ac:dyDescent="0.25">
      <c r="A66" s="225">
        <v>80</v>
      </c>
      <c r="B66" s="226" t="s">
        <v>138</v>
      </c>
      <c r="C66" s="224">
        <v>46</v>
      </c>
      <c r="D66" s="224">
        <v>49</v>
      </c>
      <c r="E66" s="224">
        <v>49</v>
      </c>
      <c r="F66" s="224">
        <v>42</v>
      </c>
      <c r="G66" s="224">
        <v>39</v>
      </c>
      <c r="H66" s="224">
        <v>30</v>
      </c>
      <c r="I66" s="224"/>
      <c r="J66" s="224">
        <v>22</v>
      </c>
      <c r="K66" s="224">
        <v>50</v>
      </c>
      <c r="L66" s="224">
        <v>51</v>
      </c>
      <c r="M66" s="224">
        <v>44</v>
      </c>
      <c r="N66" s="224">
        <v>30</v>
      </c>
      <c r="O66" s="224">
        <v>28</v>
      </c>
      <c r="P66" s="224">
        <v>31</v>
      </c>
      <c r="Q66" s="224">
        <v>33</v>
      </c>
      <c r="R66" s="224"/>
      <c r="S66" s="224" t="s">
        <v>109</v>
      </c>
    </row>
    <row r="67" spans="1:19" x14ac:dyDescent="0.25">
      <c r="A67" s="225">
        <v>81</v>
      </c>
      <c r="B67" s="226" t="s">
        <v>147</v>
      </c>
      <c r="C67" s="224">
        <v>53</v>
      </c>
      <c r="D67" s="224">
        <v>52</v>
      </c>
      <c r="E67" s="224">
        <v>60</v>
      </c>
      <c r="F67" s="224">
        <v>61</v>
      </c>
      <c r="G67" s="224">
        <v>57</v>
      </c>
      <c r="H67" s="224">
        <v>44</v>
      </c>
      <c r="I67" s="224"/>
      <c r="J67" s="224">
        <v>35</v>
      </c>
      <c r="K67" s="224">
        <v>43</v>
      </c>
      <c r="L67" s="224">
        <v>52</v>
      </c>
      <c r="M67" s="224">
        <v>54</v>
      </c>
      <c r="N67" s="224">
        <v>40</v>
      </c>
      <c r="O67" s="224">
        <v>38</v>
      </c>
      <c r="P67" s="224">
        <v>42</v>
      </c>
      <c r="Q67" s="224">
        <v>41</v>
      </c>
      <c r="R67" s="224"/>
      <c r="S67" s="224" t="s">
        <v>109</v>
      </c>
    </row>
    <row r="68" spans="1:19" x14ac:dyDescent="0.25">
      <c r="A68" s="225">
        <v>82</v>
      </c>
      <c r="B68" s="226" t="s">
        <v>146</v>
      </c>
      <c r="C68" s="224">
        <v>57</v>
      </c>
      <c r="D68" s="224">
        <v>62</v>
      </c>
      <c r="E68" s="224">
        <v>65</v>
      </c>
      <c r="F68" s="224">
        <v>65</v>
      </c>
      <c r="G68" s="224">
        <v>60</v>
      </c>
      <c r="H68" s="224">
        <v>46</v>
      </c>
      <c r="I68" s="224"/>
      <c r="J68" s="224">
        <v>35</v>
      </c>
      <c r="K68" s="224">
        <v>46</v>
      </c>
      <c r="L68" s="224">
        <v>56</v>
      </c>
      <c r="M68" s="224">
        <v>54</v>
      </c>
      <c r="N68" s="224">
        <v>40</v>
      </c>
      <c r="O68" s="224">
        <v>38</v>
      </c>
      <c r="P68" s="224">
        <v>42</v>
      </c>
      <c r="Q68" s="224">
        <v>41</v>
      </c>
      <c r="R68" s="224"/>
      <c r="S68" s="224" t="s">
        <v>109</v>
      </c>
    </row>
    <row r="69" spans="1:19" x14ac:dyDescent="0.25">
      <c r="A69" s="225">
        <v>83</v>
      </c>
      <c r="B69" s="226" t="s">
        <v>145</v>
      </c>
      <c r="C69" s="224">
        <v>40</v>
      </c>
      <c r="D69" s="224">
        <v>52</v>
      </c>
      <c r="E69" s="224">
        <v>60</v>
      </c>
      <c r="F69" s="224">
        <v>61</v>
      </c>
      <c r="G69" s="224">
        <v>57</v>
      </c>
      <c r="H69" s="224">
        <v>44</v>
      </c>
      <c r="I69" s="224"/>
      <c r="J69" s="224">
        <v>33</v>
      </c>
      <c r="K69" s="224">
        <v>43</v>
      </c>
      <c r="L69" s="224">
        <v>52</v>
      </c>
      <c r="M69" s="224">
        <v>51</v>
      </c>
      <c r="N69" s="224">
        <v>40</v>
      </c>
      <c r="O69" s="224">
        <v>38</v>
      </c>
      <c r="P69" s="224">
        <v>42</v>
      </c>
      <c r="Q69" s="224">
        <v>41</v>
      </c>
      <c r="R69" s="224"/>
      <c r="S69" s="224" t="s">
        <v>109</v>
      </c>
    </row>
    <row r="70" spans="1:19" x14ac:dyDescent="0.25">
      <c r="A70" s="225">
        <v>84</v>
      </c>
      <c r="B70" s="226" t="s">
        <v>144</v>
      </c>
      <c r="C70" s="224">
        <v>57</v>
      </c>
      <c r="D70" s="224">
        <v>62</v>
      </c>
      <c r="E70" s="224">
        <v>65</v>
      </c>
      <c r="F70" s="224">
        <v>65</v>
      </c>
      <c r="G70" s="224">
        <v>60</v>
      </c>
      <c r="H70" s="224">
        <v>46</v>
      </c>
      <c r="I70" s="224"/>
      <c r="J70" s="224">
        <v>35</v>
      </c>
      <c r="K70" s="224">
        <v>46</v>
      </c>
      <c r="L70" s="224">
        <v>56</v>
      </c>
      <c r="M70" s="224">
        <v>54</v>
      </c>
      <c r="N70" s="224">
        <v>40</v>
      </c>
      <c r="O70" s="224">
        <v>38</v>
      </c>
      <c r="P70" s="224">
        <v>42</v>
      </c>
      <c r="Q70" s="224">
        <v>41</v>
      </c>
      <c r="R70" s="224"/>
      <c r="S70" s="224" t="s">
        <v>109</v>
      </c>
    </row>
    <row r="71" spans="1:19" x14ac:dyDescent="0.25">
      <c r="A71" s="225">
        <v>85</v>
      </c>
      <c r="B71" s="226" t="s">
        <v>143</v>
      </c>
      <c r="C71" s="224">
        <v>57</v>
      </c>
      <c r="D71" s="224">
        <v>56</v>
      </c>
      <c r="E71" s="224">
        <v>65</v>
      </c>
      <c r="F71" s="224">
        <v>65</v>
      </c>
      <c r="G71" s="224">
        <v>60</v>
      </c>
      <c r="H71" s="224">
        <v>46</v>
      </c>
      <c r="I71" s="224"/>
      <c r="J71" s="224">
        <v>38</v>
      </c>
      <c r="K71" s="224">
        <v>46</v>
      </c>
      <c r="L71" s="224">
        <v>56</v>
      </c>
      <c r="M71" s="224">
        <v>54</v>
      </c>
      <c r="N71" s="224">
        <v>40</v>
      </c>
      <c r="O71" s="224">
        <v>38</v>
      </c>
      <c r="P71" s="224">
        <v>42</v>
      </c>
      <c r="Q71" s="224">
        <v>41</v>
      </c>
      <c r="R71" s="224"/>
      <c r="S71" s="224" t="s">
        <v>109</v>
      </c>
    </row>
    <row r="72" spans="1:19" x14ac:dyDescent="0.25">
      <c r="A72" s="225">
        <v>86</v>
      </c>
      <c r="B72" s="226" t="s">
        <v>142</v>
      </c>
      <c r="C72" s="224">
        <v>50</v>
      </c>
      <c r="D72" s="224">
        <v>49</v>
      </c>
      <c r="E72" s="224">
        <v>61</v>
      </c>
      <c r="F72" s="224">
        <v>53</v>
      </c>
      <c r="G72" s="224">
        <v>49</v>
      </c>
      <c r="H72" s="224">
        <v>38</v>
      </c>
      <c r="I72" s="224"/>
      <c r="J72" s="224">
        <v>28</v>
      </c>
      <c r="K72" s="224">
        <v>46</v>
      </c>
      <c r="L72" s="224">
        <v>56</v>
      </c>
      <c r="M72" s="224">
        <v>54</v>
      </c>
      <c r="N72" s="224">
        <v>40</v>
      </c>
      <c r="O72" s="224">
        <v>38</v>
      </c>
      <c r="P72" s="224">
        <v>42</v>
      </c>
      <c r="Q72" s="224">
        <v>41</v>
      </c>
      <c r="R72" s="224"/>
      <c r="S72" s="224" t="s">
        <v>109</v>
      </c>
    </row>
    <row r="73" spans="1:19" x14ac:dyDescent="0.25">
      <c r="A73" s="225">
        <v>87</v>
      </c>
      <c r="B73" s="226" t="s">
        <v>141</v>
      </c>
      <c r="C73" s="224">
        <v>53</v>
      </c>
      <c r="D73" s="224">
        <v>51</v>
      </c>
      <c r="E73" s="224">
        <v>60</v>
      </c>
      <c r="F73" s="224">
        <v>61</v>
      </c>
      <c r="G73" s="224">
        <v>57</v>
      </c>
      <c r="H73" s="224">
        <v>44</v>
      </c>
      <c r="I73" s="224"/>
      <c r="J73" s="224">
        <v>33</v>
      </c>
      <c r="K73" s="224">
        <v>43</v>
      </c>
      <c r="L73" s="224">
        <v>52</v>
      </c>
      <c r="M73" s="224">
        <v>54</v>
      </c>
      <c r="N73" s="224">
        <v>40</v>
      </c>
      <c r="O73" s="224">
        <v>38</v>
      </c>
      <c r="P73" s="224">
        <v>42</v>
      </c>
      <c r="Q73" s="224">
        <v>41</v>
      </c>
      <c r="R73" s="224"/>
      <c r="S73" s="224" t="s">
        <v>109</v>
      </c>
    </row>
    <row r="74" spans="1:19" x14ac:dyDescent="0.25">
      <c r="A74" s="225">
        <v>88</v>
      </c>
      <c r="B74" s="226" t="s">
        <v>140</v>
      </c>
      <c r="C74" s="224">
        <v>53</v>
      </c>
      <c r="D74" s="224">
        <v>58</v>
      </c>
      <c r="E74" s="224">
        <v>60</v>
      </c>
      <c r="F74" s="224">
        <v>61</v>
      </c>
      <c r="G74" s="224">
        <v>57</v>
      </c>
      <c r="H74" s="224">
        <v>44</v>
      </c>
      <c r="I74" s="224"/>
      <c r="J74" s="224">
        <v>36</v>
      </c>
      <c r="K74" s="224">
        <v>46</v>
      </c>
      <c r="L74" s="224">
        <v>56</v>
      </c>
      <c r="M74" s="224">
        <v>54</v>
      </c>
      <c r="N74" s="224">
        <v>40</v>
      </c>
      <c r="O74" s="224">
        <v>38</v>
      </c>
      <c r="P74" s="224">
        <v>42</v>
      </c>
      <c r="Q74" s="224">
        <v>41</v>
      </c>
      <c r="R74" s="224"/>
      <c r="S74" s="224" t="s">
        <v>109</v>
      </c>
    </row>
    <row r="75" spans="1:19" x14ac:dyDescent="0.25">
      <c r="A75" s="225">
        <v>89</v>
      </c>
      <c r="B75" s="226" t="s">
        <v>139</v>
      </c>
      <c r="C75" s="224">
        <v>57</v>
      </c>
      <c r="D75" s="224">
        <v>62</v>
      </c>
      <c r="E75" s="224">
        <v>64</v>
      </c>
      <c r="F75" s="224">
        <v>61</v>
      </c>
      <c r="G75" s="224">
        <v>57</v>
      </c>
      <c r="H75" s="224">
        <v>44</v>
      </c>
      <c r="I75" s="224"/>
      <c r="J75" s="224">
        <v>33</v>
      </c>
      <c r="K75" s="224">
        <v>46</v>
      </c>
      <c r="L75" s="224">
        <v>56</v>
      </c>
      <c r="M75" s="224">
        <v>54</v>
      </c>
      <c r="N75" s="224">
        <v>40</v>
      </c>
      <c r="O75" s="224">
        <v>38</v>
      </c>
      <c r="P75" s="224">
        <v>42</v>
      </c>
      <c r="Q75" s="224">
        <v>41</v>
      </c>
      <c r="R75" s="224"/>
      <c r="S75" s="224" t="s">
        <v>109</v>
      </c>
    </row>
    <row r="76" spans="1:19" x14ac:dyDescent="0.25">
      <c r="A76" s="225">
        <v>90</v>
      </c>
      <c r="B76" s="226" t="s">
        <v>138</v>
      </c>
      <c r="C76" s="224">
        <v>43</v>
      </c>
      <c r="D76" s="224">
        <v>42</v>
      </c>
      <c r="E76" s="224">
        <v>42</v>
      </c>
      <c r="F76" s="224">
        <v>45</v>
      </c>
      <c r="G76" s="224">
        <v>42</v>
      </c>
      <c r="H76" s="224">
        <v>34</v>
      </c>
      <c r="I76" s="224"/>
      <c r="J76" s="224">
        <v>26</v>
      </c>
      <c r="K76" s="224">
        <v>43</v>
      </c>
      <c r="L76" s="224">
        <v>52</v>
      </c>
      <c r="M76" s="224">
        <v>49</v>
      </c>
      <c r="N76" s="224">
        <v>34</v>
      </c>
      <c r="O76" s="224">
        <v>33</v>
      </c>
      <c r="P76" s="224">
        <v>37</v>
      </c>
      <c r="Q76" s="224">
        <v>36</v>
      </c>
      <c r="R76" s="224"/>
      <c r="S76" s="224" t="s">
        <v>109</v>
      </c>
    </row>
    <row r="77" spans="1:19" x14ac:dyDescent="0.25">
      <c r="A77" s="225">
        <v>91</v>
      </c>
      <c r="B77" s="226" t="s">
        <v>114</v>
      </c>
      <c r="C77" s="224">
        <v>45</v>
      </c>
      <c r="D77" s="224">
        <v>54</v>
      </c>
      <c r="E77" s="224">
        <v>55</v>
      </c>
      <c r="F77" s="224">
        <v>55</v>
      </c>
      <c r="G77" s="224">
        <v>51</v>
      </c>
      <c r="H77" s="224">
        <v>39</v>
      </c>
      <c r="I77" s="224"/>
      <c r="J77" s="224">
        <v>29</v>
      </c>
      <c r="K77" s="224">
        <v>59</v>
      </c>
      <c r="L77" s="224">
        <v>66</v>
      </c>
      <c r="M77" s="224">
        <v>63</v>
      </c>
      <c r="N77" s="224">
        <v>43</v>
      </c>
      <c r="O77" s="224">
        <v>39</v>
      </c>
      <c r="P77" s="224">
        <v>41</v>
      </c>
      <c r="Q77" s="224">
        <v>44</v>
      </c>
      <c r="R77" s="224"/>
      <c r="S77" s="224" t="s">
        <v>109</v>
      </c>
    </row>
    <row r="78" spans="1:19" x14ac:dyDescent="0.25">
      <c r="A78" s="225">
        <v>92</v>
      </c>
      <c r="B78" s="226" t="s">
        <v>137</v>
      </c>
      <c r="C78" s="224">
        <v>39</v>
      </c>
      <c r="D78" s="224">
        <v>50</v>
      </c>
      <c r="E78" s="224">
        <v>52</v>
      </c>
      <c r="F78" s="224">
        <v>46</v>
      </c>
      <c r="G78" s="224">
        <v>43</v>
      </c>
      <c r="H78" s="224">
        <v>33</v>
      </c>
      <c r="I78" s="224"/>
      <c r="J78" s="224">
        <v>25</v>
      </c>
      <c r="K78" s="224">
        <v>49</v>
      </c>
      <c r="L78" s="224">
        <v>55</v>
      </c>
      <c r="M78" s="224">
        <v>53</v>
      </c>
      <c r="N78" s="224">
        <v>37</v>
      </c>
      <c r="O78" s="224">
        <v>34</v>
      </c>
      <c r="P78" s="224">
        <v>36</v>
      </c>
      <c r="Q78" s="224">
        <v>40</v>
      </c>
      <c r="R78" s="224"/>
      <c r="S78" s="224" t="s">
        <v>109</v>
      </c>
    </row>
    <row r="79" spans="1:19" x14ac:dyDescent="0.25">
      <c r="A79" s="225">
        <v>93</v>
      </c>
      <c r="B79" s="226" t="s">
        <v>134</v>
      </c>
      <c r="C79" s="224">
        <v>38</v>
      </c>
      <c r="D79" s="224">
        <v>49</v>
      </c>
      <c r="E79" s="224">
        <v>51</v>
      </c>
      <c r="F79" s="224">
        <v>45</v>
      </c>
      <c r="G79" s="224">
        <v>42</v>
      </c>
      <c r="H79" s="224">
        <v>32</v>
      </c>
      <c r="I79" s="224"/>
      <c r="J79" s="224">
        <v>25</v>
      </c>
      <c r="K79" s="224">
        <v>47</v>
      </c>
      <c r="L79" s="224">
        <v>57</v>
      </c>
      <c r="M79" s="224">
        <v>55</v>
      </c>
      <c r="N79" s="224">
        <v>40</v>
      </c>
      <c r="O79" s="224">
        <v>37</v>
      </c>
      <c r="P79" s="224">
        <v>39</v>
      </c>
      <c r="Q79" s="224">
        <v>43</v>
      </c>
      <c r="R79" s="224"/>
      <c r="S79" s="224" t="s">
        <v>109</v>
      </c>
    </row>
    <row r="80" spans="1:19" x14ac:dyDescent="0.25">
      <c r="A80" s="225">
        <v>94</v>
      </c>
      <c r="B80" s="226" t="s">
        <v>136</v>
      </c>
      <c r="C80" s="224">
        <v>42</v>
      </c>
      <c r="D80" s="224">
        <v>54</v>
      </c>
      <c r="E80" s="224">
        <v>55</v>
      </c>
      <c r="F80" s="224">
        <v>51</v>
      </c>
      <c r="G80" s="224">
        <v>47</v>
      </c>
      <c r="H80" s="224">
        <v>36</v>
      </c>
      <c r="I80" s="224"/>
      <c r="J80" s="224">
        <v>27</v>
      </c>
      <c r="K80" s="224">
        <v>47</v>
      </c>
      <c r="L80" s="224">
        <v>57</v>
      </c>
      <c r="M80" s="224">
        <v>55</v>
      </c>
      <c r="N80" s="224">
        <v>40</v>
      </c>
      <c r="O80" s="224">
        <v>37</v>
      </c>
      <c r="P80" s="224">
        <v>39</v>
      </c>
      <c r="Q80" s="224">
        <v>44</v>
      </c>
      <c r="R80" s="224"/>
      <c r="S80" s="224" t="s">
        <v>109</v>
      </c>
    </row>
    <row r="81" spans="1:19" x14ac:dyDescent="0.25">
      <c r="A81" s="225">
        <v>95</v>
      </c>
      <c r="B81" s="226" t="s">
        <v>135</v>
      </c>
      <c r="C81" s="224">
        <v>42</v>
      </c>
      <c r="D81" s="224">
        <v>54</v>
      </c>
      <c r="E81" s="224">
        <v>55</v>
      </c>
      <c r="F81" s="224">
        <v>51</v>
      </c>
      <c r="G81" s="224">
        <v>47</v>
      </c>
      <c r="H81" s="224">
        <v>36</v>
      </c>
      <c r="I81" s="224"/>
      <c r="J81" s="224">
        <v>27</v>
      </c>
      <c r="K81" s="224">
        <v>49</v>
      </c>
      <c r="L81" s="224">
        <v>55</v>
      </c>
      <c r="M81" s="224">
        <v>53</v>
      </c>
      <c r="N81" s="224">
        <v>40</v>
      </c>
      <c r="O81" s="224">
        <v>34</v>
      </c>
      <c r="P81" s="224">
        <v>36</v>
      </c>
      <c r="Q81" s="224">
        <v>40</v>
      </c>
      <c r="R81" s="224"/>
      <c r="S81" s="224" t="s">
        <v>109</v>
      </c>
    </row>
    <row r="82" spans="1:19" x14ac:dyDescent="0.25">
      <c r="A82" s="225">
        <v>96</v>
      </c>
      <c r="B82" s="226" t="s">
        <v>134</v>
      </c>
      <c r="C82" s="224">
        <v>40</v>
      </c>
      <c r="D82" s="224">
        <v>49</v>
      </c>
      <c r="E82" s="224">
        <v>51</v>
      </c>
      <c r="F82" s="224">
        <v>45</v>
      </c>
      <c r="G82" s="224">
        <v>42</v>
      </c>
      <c r="H82" s="224">
        <v>32</v>
      </c>
      <c r="I82" s="224"/>
      <c r="J82" s="224">
        <v>25</v>
      </c>
      <c r="K82" s="224">
        <v>47</v>
      </c>
      <c r="L82" s="224">
        <v>57</v>
      </c>
      <c r="M82" s="224">
        <v>55</v>
      </c>
      <c r="N82" s="224">
        <v>40</v>
      </c>
      <c r="O82" s="224">
        <v>37</v>
      </c>
      <c r="P82" s="224">
        <v>39</v>
      </c>
      <c r="Q82" s="224">
        <v>43</v>
      </c>
      <c r="R82" s="224"/>
      <c r="S82" s="224" t="s">
        <v>109</v>
      </c>
    </row>
    <row r="83" spans="1:19" x14ac:dyDescent="0.25">
      <c r="A83" s="225">
        <v>97</v>
      </c>
      <c r="B83" s="226" t="s">
        <v>133</v>
      </c>
      <c r="C83" s="224">
        <v>38</v>
      </c>
      <c r="D83" s="224">
        <v>55</v>
      </c>
      <c r="E83" s="224">
        <v>56</v>
      </c>
      <c r="F83" s="224">
        <v>52</v>
      </c>
      <c r="G83" s="224">
        <v>48</v>
      </c>
      <c r="H83" s="224">
        <v>37</v>
      </c>
      <c r="I83" s="224"/>
      <c r="J83" s="224">
        <v>27</v>
      </c>
      <c r="K83" s="224">
        <v>15</v>
      </c>
      <c r="L83" s="224">
        <v>55</v>
      </c>
      <c r="M83" s="224">
        <v>51</v>
      </c>
      <c r="N83" s="224">
        <v>36</v>
      </c>
      <c r="O83" s="224">
        <v>32</v>
      </c>
      <c r="P83" s="224">
        <v>36</v>
      </c>
      <c r="Q83" s="224">
        <v>40</v>
      </c>
      <c r="R83" s="224"/>
      <c r="S83" s="224" t="s">
        <v>109</v>
      </c>
    </row>
    <row r="84" spans="1:19" x14ac:dyDescent="0.25">
      <c r="A84" s="225">
        <v>98</v>
      </c>
      <c r="B84" s="226" t="s">
        <v>132</v>
      </c>
      <c r="C84" s="224">
        <v>38</v>
      </c>
      <c r="D84" s="224">
        <v>48</v>
      </c>
      <c r="E84" s="224">
        <v>49</v>
      </c>
      <c r="F84" s="224">
        <v>53</v>
      </c>
      <c r="G84" s="224">
        <v>49</v>
      </c>
      <c r="H84" s="224">
        <v>38</v>
      </c>
      <c r="I84" s="224"/>
      <c r="J84" s="224">
        <v>28</v>
      </c>
      <c r="K84" s="224">
        <v>47</v>
      </c>
      <c r="L84" s="224">
        <v>57</v>
      </c>
      <c r="M84" s="224">
        <v>54</v>
      </c>
      <c r="N84" s="224">
        <v>36</v>
      </c>
      <c r="O84" s="224">
        <v>32</v>
      </c>
      <c r="P84" s="224">
        <v>39</v>
      </c>
      <c r="Q84" s="224">
        <v>43</v>
      </c>
      <c r="R84" s="224"/>
      <c r="S84" s="224" t="s">
        <v>109</v>
      </c>
    </row>
    <row r="85" spans="1:19" x14ac:dyDescent="0.25">
      <c r="A85" s="225">
        <v>99</v>
      </c>
      <c r="B85" s="226" t="s">
        <v>131</v>
      </c>
      <c r="C85" s="224">
        <v>31</v>
      </c>
      <c r="D85" s="224">
        <v>44</v>
      </c>
      <c r="E85" s="224">
        <v>47</v>
      </c>
      <c r="F85" s="224">
        <v>45</v>
      </c>
      <c r="G85" s="224">
        <v>42</v>
      </c>
      <c r="H85" s="224">
        <v>32</v>
      </c>
      <c r="I85" s="224"/>
      <c r="J85" s="224">
        <v>24</v>
      </c>
      <c r="K85" s="224">
        <v>35</v>
      </c>
      <c r="L85" s="224">
        <v>48</v>
      </c>
      <c r="M85" s="224">
        <v>42</v>
      </c>
      <c r="N85" s="224">
        <v>27</v>
      </c>
      <c r="O85" s="224">
        <v>26</v>
      </c>
      <c r="P85" s="224">
        <v>31</v>
      </c>
      <c r="Q85" s="224">
        <v>33</v>
      </c>
      <c r="R85" s="224"/>
      <c r="S85" s="224" t="s">
        <v>109</v>
      </c>
    </row>
    <row r="86" spans="1:19" x14ac:dyDescent="0.25">
      <c r="A86" s="225">
        <v>100</v>
      </c>
      <c r="B86" s="226" t="s">
        <v>130</v>
      </c>
      <c r="C86" s="224">
        <v>30</v>
      </c>
      <c r="D86" s="224">
        <v>39</v>
      </c>
      <c r="E86" s="224">
        <v>40</v>
      </c>
      <c r="F86" s="224">
        <v>42</v>
      </c>
      <c r="G86" s="224">
        <v>39</v>
      </c>
      <c r="H86" s="224">
        <v>30</v>
      </c>
      <c r="I86" s="224"/>
      <c r="J86" s="224">
        <v>22</v>
      </c>
      <c r="K86" s="224">
        <v>35</v>
      </c>
      <c r="L86" s="224">
        <v>48</v>
      </c>
      <c r="M86" s="224">
        <v>42</v>
      </c>
      <c r="N86" s="224">
        <v>27</v>
      </c>
      <c r="O86" s="224">
        <v>26</v>
      </c>
      <c r="P86" s="224">
        <v>31</v>
      </c>
      <c r="Q86" s="224">
        <v>33</v>
      </c>
      <c r="R86" s="224"/>
      <c r="S86" s="224" t="s">
        <v>109</v>
      </c>
    </row>
    <row r="87" spans="1:19" x14ac:dyDescent="0.25">
      <c r="A87" s="225">
        <v>104</v>
      </c>
      <c r="B87" s="226" t="s">
        <v>129</v>
      </c>
      <c r="C87" s="224"/>
      <c r="D87" s="224"/>
      <c r="E87" s="224"/>
      <c r="F87" s="224"/>
      <c r="G87" s="224"/>
      <c r="H87" s="224">
        <v>28</v>
      </c>
      <c r="I87" s="224"/>
      <c r="J87" s="224">
        <v>21</v>
      </c>
      <c r="K87" s="224">
        <v>34</v>
      </c>
      <c r="L87" s="224">
        <v>42</v>
      </c>
      <c r="M87" s="224">
        <v>42</v>
      </c>
      <c r="N87" s="224">
        <v>32</v>
      </c>
      <c r="O87" s="224">
        <v>31</v>
      </c>
      <c r="P87" s="224">
        <v>32</v>
      </c>
      <c r="Q87" s="224">
        <v>32</v>
      </c>
      <c r="R87" s="224"/>
      <c r="S87" s="224" t="s">
        <v>109</v>
      </c>
    </row>
    <row r="88" spans="1:19" x14ac:dyDescent="0.25">
      <c r="A88" s="225">
        <v>107</v>
      </c>
      <c r="B88" s="226" t="s">
        <v>128</v>
      </c>
      <c r="C88" s="224"/>
      <c r="D88" s="224"/>
      <c r="E88" s="224"/>
      <c r="F88" s="224"/>
      <c r="G88" s="224"/>
      <c r="H88" s="224"/>
      <c r="I88" s="224"/>
      <c r="J88" s="224"/>
      <c r="K88" s="224">
        <v>34</v>
      </c>
      <c r="L88" s="224">
        <v>42</v>
      </c>
      <c r="M88" s="224">
        <v>42</v>
      </c>
      <c r="N88" s="224">
        <v>32</v>
      </c>
      <c r="O88" s="224">
        <v>31</v>
      </c>
      <c r="P88" s="224">
        <v>32</v>
      </c>
      <c r="Q88" s="224">
        <v>32</v>
      </c>
      <c r="R88" s="224"/>
      <c r="S88" s="224" t="s">
        <v>109</v>
      </c>
    </row>
    <row r="89" spans="1:19" x14ac:dyDescent="0.25">
      <c r="A89" s="225">
        <v>108</v>
      </c>
      <c r="B89" s="226" t="s">
        <v>127</v>
      </c>
      <c r="C89" s="224">
        <v>51</v>
      </c>
      <c r="D89" s="224">
        <v>52</v>
      </c>
      <c r="E89" s="224">
        <v>50</v>
      </c>
      <c r="F89" s="224">
        <v>59</v>
      </c>
      <c r="G89" s="224">
        <v>54</v>
      </c>
      <c r="H89" s="224">
        <v>42</v>
      </c>
      <c r="I89" s="224"/>
      <c r="J89" s="224">
        <v>32</v>
      </c>
      <c r="K89" s="224">
        <v>64</v>
      </c>
      <c r="L89" s="224">
        <v>66</v>
      </c>
      <c r="M89" s="224">
        <v>63</v>
      </c>
      <c r="N89" s="224">
        <v>46</v>
      </c>
      <c r="O89" s="224">
        <v>42</v>
      </c>
      <c r="P89" s="224">
        <v>44</v>
      </c>
      <c r="Q89" s="224">
        <v>48</v>
      </c>
      <c r="R89" s="224"/>
      <c r="S89" s="224" t="s">
        <v>109</v>
      </c>
    </row>
    <row r="90" spans="1:19" x14ac:dyDescent="0.25">
      <c r="A90" s="225">
        <v>109</v>
      </c>
      <c r="B90" s="226" t="s">
        <v>126</v>
      </c>
      <c r="C90" s="224">
        <v>40</v>
      </c>
      <c r="D90" s="224">
        <v>45</v>
      </c>
      <c r="E90" s="224">
        <v>43</v>
      </c>
      <c r="F90" s="224">
        <v>50</v>
      </c>
      <c r="G90" s="224">
        <v>47</v>
      </c>
      <c r="H90" s="224">
        <v>36</v>
      </c>
      <c r="I90" s="224"/>
      <c r="J90" s="224">
        <v>27</v>
      </c>
      <c r="K90" s="224">
        <v>51</v>
      </c>
      <c r="L90" s="224">
        <v>54</v>
      </c>
      <c r="M90" s="224">
        <v>52</v>
      </c>
      <c r="N90" s="224">
        <v>35</v>
      </c>
      <c r="O90" s="224">
        <v>32</v>
      </c>
      <c r="P90" s="224">
        <v>35</v>
      </c>
      <c r="Q90" s="224">
        <v>38</v>
      </c>
      <c r="R90" s="224"/>
      <c r="S90" s="224" t="s">
        <v>109</v>
      </c>
    </row>
    <row r="91" spans="1:19" x14ac:dyDescent="0.25">
      <c r="A91" s="225">
        <v>110</v>
      </c>
      <c r="B91" s="226" t="s">
        <v>110</v>
      </c>
      <c r="C91" s="224">
        <v>51</v>
      </c>
      <c r="D91" s="224">
        <v>50</v>
      </c>
      <c r="E91" s="224">
        <v>52</v>
      </c>
      <c r="F91" s="224">
        <v>54</v>
      </c>
      <c r="G91" s="224">
        <v>50</v>
      </c>
      <c r="H91" s="224">
        <v>39</v>
      </c>
      <c r="I91" s="224"/>
      <c r="J91" s="224">
        <v>32</v>
      </c>
      <c r="K91" s="224">
        <v>55</v>
      </c>
      <c r="L91" s="224">
        <v>57</v>
      </c>
      <c r="M91" s="224">
        <v>55</v>
      </c>
      <c r="N91" s="224">
        <v>40</v>
      </c>
      <c r="O91" s="224">
        <v>37</v>
      </c>
      <c r="P91" s="224">
        <v>39</v>
      </c>
      <c r="Q91" s="224">
        <v>43</v>
      </c>
      <c r="R91" s="224"/>
      <c r="S91" s="224" t="s">
        <v>109</v>
      </c>
    </row>
    <row r="92" spans="1:19" x14ac:dyDescent="0.25">
      <c r="A92" s="225">
        <v>111</v>
      </c>
      <c r="B92" s="226" t="s">
        <v>125</v>
      </c>
      <c r="C92" s="224">
        <v>46</v>
      </c>
      <c r="D92" s="224">
        <v>52</v>
      </c>
      <c r="E92" s="224">
        <v>57</v>
      </c>
      <c r="F92" s="224">
        <v>54</v>
      </c>
      <c r="G92" s="224">
        <v>50</v>
      </c>
      <c r="H92" s="224">
        <v>39</v>
      </c>
      <c r="I92" s="224"/>
      <c r="J92" s="224">
        <v>32</v>
      </c>
      <c r="K92" s="224">
        <v>60</v>
      </c>
      <c r="L92" s="224">
        <v>62</v>
      </c>
      <c r="M92" s="224">
        <v>55</v>
      </c>
      <c r="N92" s="224">
        <v>40</v>
      </c>
      <c r="O92" s="224">
        <v>37</v>
      </c>
      <c r="P92" s="224">
        <v>39</v>
      </c>
      <c r="Q92" s="224">
        <v>43</v>
      </c>
      <c r="R92" s="224"/>
      <c r="S92" s="224" t="s">
        <v>109</v>
      </c>
    </row>
    <row r="93" spans="1:19" x14ac:dyDescent="0.25">
      <c r="A93" s="225">
        <v>118</v>
      </c>
      <c r="B93" s="226" t="s">
        <v>124</v>
      </c>
      <c r="C93" s="224"/>
      <c r="D93" s="224"/>
      <c r="E93" s="224"/>
      <c r="F93" s="224">
        <v>298</v>
      </c>
      <c r="G93" s="224">
        <v>514</v>
      </c>
      <c r="H93" s="224">
        <v>405</v>
      </c>
      <c r="I93" s="224">
        <v>359</v>
      </c>
      <c r="J93" s="224">
        <v>379</v>
      </c>
      <c r="K93" s="224">
        <v>350</v>
      </c>
      <c r="L93" s="224">
        <v>351</v>
      </c>
      <c r="M93" s="224"/>
      <c r="N93" s="224">
        <v>561</v>
      </c>
      <c r="O93" s="224">
        <v>498</v>
      </c>
      <c r="P93" s="224">
        <v>486</v>
      </c>
      <c r="Q93" s="224">
        <v>623</v>
      </c>
      <c r="R93" s="224"/>
      <c r="S93" s="224" t="s">
        <v>109</v>
      </c>
    </row>
    <row r="94" spans="1:19" x14ac:dyDescent="0.25">
      <c r="A94" s="225">
        <v>119</v>
      </c>
      <c r="B94" s="226" t="s">
        <v>123</v>
      </c>
      <c r="C94" s="224"/>
      <c r="D94" s="224"/>
      <c r="E94" s="224"/>
      <c r="F94" s="224">
        <v>210</v>
      </c>
      <c r="G94" s="224">
        <v>282</v>
      </c>
      <c r="H94" s="224">
        <v>227</v>
      </c>
      <c r="I94" s="224">
        <v>201</v>
      </c>
      <c r="J94" s="224">
        <v>214</v>
      </c>
      <c r="K94" s="224">
        <v>229</v>
      </c>
      <c r="L94" s="224">
        <v>294</v>
      </c>
      <c r="M94" s="224"/>
      <c r="N94" s="224">
        <v>581</v>
      </c>
      <c r="O94" s="224">
        <v>499</v>
      </c>
      <c r="P94" s="224">
        <v>493</v>
      </c>
      <c r="Q94" s="224">
        <v>572</v>
      </c>
      <c r="R94" s="224"/>
      <c r="S94" s="224" t="s">
        <v>109</v>
      </c>
    </row>
    <row r="95" spans="1:19" x14ac:dyDescent="0.25">
      <c r="A95" s="225">
        <v>120</v>
      </c>
      <c r="B95" s="226" t="s">
        <v>122</v>
      </c>
      <c r="C95" s="224"/>
      <c r="D95" s="224"/>
      <c r="E95" s="224"/>
      <c r="F95" s="224">
        <v>135</v>
      </c>
      <c r="G95" s="224">
        <v>169</v>
      </c>
      <c r="H95" s="224">
        <v>140</v>
      </c>
      <c r="I95" s="224">
        <v>129</v>
      </c>
      <c r="J95" s="224">
        <v>138</v>
      </c>
      <c r="K95" s="224">
        <v>159</v>
      </c>
      <c r="L95" s="224">
        <v>162</v>
      </c>
      <c r="M95" s="224"/>
      <c r="N95" s="224">
        <v>248</v>
      </c>
      <c r="O95" s="224">
        <v>227</v>
      </c>
      <c r="P95" s="224">
        <v>225</v>
      </c>
      <c r="Q95" s="224">
        <v>206</v>
      </c>
      <c r="R95" s="224"/>
      <c r="S95" s="224" t="s">
        <v>109</v>
      </c>
    </row>
    <row r="96" spans="1:19" x14ac:dyDescent="0.25">
      <c r="A96" s="225">
        <v>121</v>
      </c>
      <c r="B96" s="226" t="s">
        <v>121</v>
      </c>
      <c r="C96" s="224"/>
      <c r="D96" s="224"/>
      <c r="E96" s="224"/>
      <c r="F96" s="224">
        <v>175</v>
      </c>
      <c r="G96" s="224">
        <v>195</v>
      </c>
      <c r="H96" s="224">
        <v>160</v>
      </c>
      <c r="I96" s="224">
        <v>145</v>
      </c>
      <c r="J96" s="224"/>
      <c r="K96" s="224">
        <v>160</v>
      </c>
      <c r="L96" s="224">
        <v>172</v>
      </c>
      <c r="M96" s="224"/>
      <c r="N96" s="224">
        <v>230</v>
      </c>
      <c r="O96" s="224">
        <v>272</v>
      </c>
      <c r="P96" s="224">
        <v>278</v>
      </c>
      <c r="Q96" s="224">
        <v>272</v>
      </c>
      <c r="R96" s="224"/>
      <c r="S96" s="224" t="s">
        <v>109</v>
      </c>
    </row>
    <row r="97" spans="1:19" x14ac:dyDescent="0.25">
      <c r="A97" s="225">
        <v>122</v>
      </c>
      <c r="B97" s="226" t="s">
        <v>120</v>
      </c>
      <c r="C97" s="224"/>
      <c r="D97" s="224"/>
      <c r="E97" s="224"/>
      <c r="F97" s="224">
        <v>210</v>
      </c>
      <c r="G97" s="224">
        <v>178</v>
      </c>
      <c r="H97" s="224">
        <v>146</v>
      </c>
      <c r="I97" s="224">
        <v>136</v>
      </c>
      <c r="J97" s="224">
        <v>197</v>
      </c>
      <c r="K97" s="224">
        <v>174</v>
      </c>
      <c r="L97" s="224">
        <v>265</v>
      </c>
      <c r="M97" s="224"/>
      <c r="N97" s="224">
        <v>386</v>
      </c>
      <c r="O97" s="224">
        <v>418</v>
      </c>
      <c r="P97" s="224">
        <v>436</v>
      </c>
      <c r="Q97" s="224">
        <v>401</v>
      </c>
      <c r="R97" s="224"/>
      <c r="S97" s="224" t="s">
        <v>109</v>
      </c>
    </row>
    <row r="98" spans="1:19" x14ac:dyDescent="0.25">
      <c r="A98" s="225">
        <v>123</v>
      </c>
      <c r="B98" s="226" t="s">
        <v>119</v>
      </c>
      <c r="C98" s="224"/>
      <c r="D98" s="224"/>
      <c r="E98" s="224"/>
      <c r="F98" s="224">
        <v>122</v>
      </c>
      <c r="G98" s="224">
        <v>122</v>
      </c>
      <c r="H98" s="224">
        <v>104</v>
      </c>
      <c r="I98" s="224">
        <v>97</v>
      </c>
      <c r="J98" s="224">
        <v>116</v>
      </c>
      <c r="K98" s="224">
        <v>127</v>
      </c>
      <c r="L98" s="224">
        <v>131</v>
      </c>
      <c r="M98" s="224"/>
      <c r="N98" s="224">
        <v>188</v>
      </c>
      <c r="O98" s="224">
        <v>172</v>
      </c>
      <c r="P98" s="224">
        <v>173</v>
      </c>
      <c r="Q98" s="224">
        <v>162</v>
      </c>
      <c r="R98" s="224"/>
      <c r="S98" s="224" t="s">
        <v>109</v>
      </c>
    </row>
    <row r="99" spans="1:19" x14ac:dyDescent="0.25">
      <c r="A99" s="225">
        <v>129</v>
      </c>
      <c r="B99" s="226" t="s">
        <v>118</v>
      </c>
      <c r="C99" s="224">
        <v>227</v>
      </c>
      <c r="D99" s="224">
        <v>233</v>
      </c>
      <c r="E99" s="224">
        <v>234</v>
      </c>
      <c r="F99" s="224">
        <v>229</v>
      </c>
      <c r="G99" s="224">
        <v>228</v>
      </c>
      <c r="H99" s="224">
        <v>201</v>
      </c>
      <c r="I99" s="224">
        <v>164</v>
      </c>
      <c r="J99" s="224">
        <v>177</v>
      </c>
      <c r="K99" s="224">
        <v>190</v>
      </c>
      <c r="L99" s="224">
        <v>221</v>
      </c>
      <c r="M99" s="224">
        <v>220</v>
      </c>
      <c r="N99" s="224">
        <v>230</v>
      </c>
      <c r="O99" s="224">
        <v>223</v>
      </c>
      <c r="P99" s="224">
        <v>228</v>
      </c>
      <c r="Q99" s="224">
        <v>262</v>
      </c>
      <c r="R99" s="224"/>
      <c r="S99" s="224" t="s">
        <v>109</v>
      </c>
    </row>
    <row r="100" spans="1:19" x14ac:dyDescent="0.25">
      <c r="A100" s="225">
        <v>130</v>
      </c>
      <c r="B100" s="226" t="s">
        <v>114</v>
      </c>
      <c r="C100" s="224">
        <v>149</v>
      </c>
      <c r="D100" s="224">
        <v>153</v>
      </c>
      <c r="E100" s="224">
        <v>153</v>
      </c>
      <c r="F100" s="224">
        <v>151</v>
      </c>
      <c r="G100" s="224">
        <v>152</v>
      </c>
      <c r="H100" s="224">
        <v>129</v>
      </c>
      <c r="I100" s="224">
        <v>82</v>
      </c>
      <c r="J100" s="224">
        <v>87</v>
      </c>
      <c r="K100" s="224">
        <v>97</v>
      </c>
      <c r="L100" s="224">
        <v>112</v>
      </c>
      <c r="M100" s="224">
        <v>111</v>
      </c>
      <c r="N100" s="224">
        <v>118</v>
      </c>
      <c r="O100" s="224">
        <v>114</v>
      </c>
      <c r="P100" s="224">
        <v>116</v>
      </c>
      <c r="Q100" s="224">
        <v>132</v>
      </c>
      <c r="R100" s="224"/>
      <c r="S100" s="224" t="s">
        <v>109</v>
      </c>
    </row>
    <row r="101" spans="1:19" x14ac:dyDescent="0.25">
      <c r="A101" s="225">
        <v>131</v>
      </c>
      <c r="B101" s="226" t="s">
        <v>117</v>
      </c>
      <c r="C101" s="224">
        <v>142</v>
      </c>
      <c r="D101" s="224">
        <v>147</v>
      </c>
      <c r="E101" s="224">
        <v>147</v>
      </c>
      <c r="F101" s="224">
        <v>145</v>
      </c>
      <c r="G101" s="224">
        <v>147</v>
      </c>
      <c r="H101" s="224">
        <v>125</v>
      </c>
      <c r="I101" s="224">
        <v>78</v>
      </c>
      <c r="J101" s="224">
        <v>84</v>
      </c>
      <c r="K101" s="224">
        <v>93</v>
      </c>
      <c r="L101" s="224">
        <v>106</v>
      </c>
      <c r="M101" s="224">
        <v>105</v>
      </c>
      <c r="N101" s="224">
        <v>112</v>
      </c>
      <c r="O101" s="224">
        <v>108</v>
      </c>
      <c r="P101" s="224">
        <v>110</v>
      </c>
      <c r="Q101" s="224">
        <v>126</v>
      </c>
      <c r="R101" s="224"/>
      <c r="S101" s="224" t="s">
        <v>109</v>
      </c>
    </row>
    <row r="102" spans="1:19" x14ac:dyDescent="0.25">
      <c r="A102" s="225">
        <v>132</v>
      </c>
      <c r="B102" s="226" t="s">
        <v>116</v>
      </c>
      <c r="C102" s="224">
        <v>146</v>
      </c>
      <c r="D102" s="224">
        <v>151</v>
      </c>
      <c r="E102" s="224">
        <v>151</v>
      </c>
      <c r="F102" s="224">
        <v>149</v>
      </c>
      <c r="G102" s="224">
        <v>150</v>
      </c>
      <c r="H102" s="224">
        <v>128</v>
      </c>
      <c r="I102" s="224">
        <v>80</v>
      </c>
      <c r="J102" s="224">
        <v>86</v>
      </c>
      <c r="K102" s="224">
        <v>96</v>
      </c>
      <c r="L102" s="224">
        <v>110</v>
      </c>
      <c r="M102" s="224">
        <v>109</v>
      </c>
      <c r="N102" s="224">
        <v>116</v>
      </c>
      <c r="O102" s="224">
        <v>112</v>
      </c>
      <c r="P102" s="224">
        <v>120</v>
      </c>
      <c r="Q102" s="224">
        <v>136</v>
      </c>
      <c r="R102" s="224"/>
      <c r="S102" s="224" t="s">
        <v>109</v>
      </c>
    </row>
    <row r="103" spans="1:19" x14ac:dyDescent="0.25">
      <c r="A103" s="225">
        <v>133</v>
      </c>
      <c r="B103" s="226" t="s">
        <v>115</v>
      </c>
      <c r="C103" s="224"/>
      <c r="D103" s="224"/>
      <c r="E103" s="224"/>
      <c r="F103" s="224"/>
      <c r="G103" s="224">
        <v>172</v>
      </c>
      <c r="H103" s="224">
        <v>152</v>
      </c>
      <c r="I103" s="224">
        <v>143</v>
      </c>
      <c r="J103" s="224">
        <v>128</v>
      </c>
      <c r="K103" s="224">
        <v>144</v>
      </c>
      <c r="L103" s="224">
        <v>144</v>
      </c>
      <c r="M103" s="224">
        <v>153</v>
      </c>
      <c r="N103" s="224">
        <v>159</v>
      </c>
      <c r="O103" s="224">
        <v>153</v>
      </c>
      <c r="P103" s="224">
        <v>181</v>
      </c>
      <c r="Q103" s="224">
        <v>182</v>
      </c>
      <c r="R103" s="224"/>
      <c r="S103" s="224" t="s">
        <v>109</v>
      </c>
    </row>
    <row r="104" spans="1:19" x14ac:dyDescent="0.25">
      <c r="A104" s="225">
        <v>134</v>
      </c>
      <c r="B104" s="226" t="s">
        <v>114</v>
      </c>
      <c r="C104" s="224"/>
      <c r="D104" s="224"/>
      <c r="E104" s="224"/>
      <c r="F104" s="224"/>
      <c r="G104" s="224">
        <v>161</v>
      </c>
      <c r="H104" s="224">
        <v>144</v>
      </c>
      <c r="I104" s="224">
        <v>136</v>
      </c>
      <c r="J104" s="224">
        <v>122</v>
      </c>
      <c r="K104" s="224">
        <v>119</v>
      </c>
      <c r="L104" s="224">
        <v>138</v>
      </c>
      <c r="M104" s="224">
        <v>147</v>
      </c>
      <c r="N104" s="224">
        <v>154</v>
      </c>
      <c r="O104" s="224">
        <v>148</v>
      </c>
      <c r="P104" s="224">
        <v>177</v>
      </c>
      <c r="Q104" s="224">
        <v>178</v>
      </c>
      <c r="R104" s="224"/>
      <c r="S104" s="224" t="s">
        <v>109</v>
      </c>
    </row>
    <row r="105" spans="1:19" x14ac:dyDescent="0.25">
      <c r="A105" s="225">
        <v>135</v>
      </c>
      <c r="B105" s="226" t="s">
        <v>113</v>
      </c>
      <c r="C105" s="224"/>
      <c r="D105" s="224"/>
      <c r="E105" s="224"/>
      <c r="F105" s="224"/>
      <c r="G105" s="224">
        <v>123</v>
      </c>
      <c r="H105" s="224">
        <v>105</v>
      </c>
      <c r="I105" s="224">
        <v>103</v>
      </c>
      <c r="J105" s="224">
        <v>92</v>
      </c>
      <c r="K105" s="224">
        <v>98</v>
      </c>
      <c r="L105" s="224">
        <v>103</v>
      </c>
      <c r="M105" s="224">
        <v>109</v>
      </c>
      <c r="N105" s="224">
        <v>113</v>
      </c>
      <c r="O105" s="224">
        <v>109</v>
      </c>
      <c r="P105" s="224"/>
      <c r="Q105" s="224"/>
      <c r="R105" s="224"/>
      <c r="S105" s="224" t="s">
        <v>109</v>
      </c>
    </row>
    <row r="106" spans="1:19" x14ac:dyDescent="0.25">
      <c r="A106" s="225">
        <v>140</v>
      </c>
      <c r="B106" s="226" t="s">
        <v>114</v>
      </c>
      <c r="C106" s="224">
        <v>39</v>
      </c>
      <c r="D106" s="224">
        <v>45</v>
      </c>
      <c r="E106" s="224">
        <v>44</v>
      </c>
      <c r="F106" s="224">
        <v>46</v>
      </c>
      <c r="G106" s="224">
        <v>43</v>
      </c>
      <c r="H106" s="224">
        <v>33</v>
      </c>
      <c r="I106" s="224"/>
      <c r="J106" s="224">
        <v>25</v>
      </c>
      <c r="K106" s="224">
        <v>52</v>
      </c>
      <c r="L106" s="224">
        <v>59</v>
      </c>
      <c r="M106" s="224">
        <v>56</v>
      </c>
      <c r="N106" s="224">
        <v>43</v>
      </c>
      <c r="O106" s="224">
        <v>39</v>
      </c>
      <c r="P106" s="224">
        <v>41</v>
      </c>
      <c r="Q106" s="224">
        <v>48</v>
      </c>
      <c r="R106" s="224"/>
      <c r="S106" s="224" t="s">
        <v>109</v>
      </c>
    </row>
    <row r="107" spans="1:19" x14ac:dyDescent="0.25">
      <c r="A107" s="225">
        <v>141</v>
      </c>
      <c r="B107" s="226" t="s">
        <v>113</v>
      </c>
      <c r="C107" s="224">
        <v>37</v>
      </c>
      <c r="D107" s="224">
        <v>36</v>
      </c>
      <c r="E107" s="224">
        <v>33</v>
      </c>
      <c r="F107" s="224">
        <v>29</v>
      </c>
      <c r="G107" s="224">
        <v>43</v>
      </c>
      <c r="H107" s="224">
        <v>33</v>
      </c>
      <c r="I107" s="224"/>
      <c r="J107" s="224">
        <v>25</v>
      </c>
      <c r="K107" s="224">
        <v>44</v>
      </c>
      <c r="L107" s="224">
        <v>51</v>
      </c>
      <c r="M107" s="224">
        <v>53</v>
      </c>
      <c r="N107" s="224">
        <v>37</v>
      </c>
      <c r="O107" s="224">
        <v>34</v>
      </c>
      <c r="P107" s="224">
        <v>35</v>
      </c>
      <c r="Q107" s="224">
        <v>37</v>
      </c>
      <c r="R107" s="224"/>
      <c r="S107" s="224" t="s">
        <v>109</v>
      </c>
    </row>
    <row r="108" spans="1:19" x14ac:dyDescent="0.25">
      <c r="A108" s="225">
        <v>142</v>
      </c>
      <c r="B108" s="226" t="s">
        <v>112</v>
      </c>
      <c r="C108" s="224">
        <v>34</v>
      </c>
      <c r="D108" s="224">
        <v>43</v>
      </c>
      <c r="E108" s="224">
        <v>42</v>
      </c>
      <c r="F108" s="224">
        <v>45</v>
      </c>
      <c r="G108" s="224">
        <v>42</v>
      </c>
      <c r="H108" s="224">
        <v>32</v>
      </c>
      <c r="I108" s="224"/>
      <c r="J108" s="224">
        <v>24</v>
      </c>
      <c r="K108" s="224">
        <v>44</v>
      </c>
      <c r="L108" s="224">
        <v>51</v>
      </c>
      <c r="M108" s="224">
        <v>53</v>
      </c>
      <c r="N108" s="224">
        <v>37</v>
      </c>
      <c r="O108" s="224">
        <v>34</v>
      </c>
      <c r="P108" s="224">
        <v>36</v>
      </c>
      <c r="Q108" s="224">
        <v>40</v>
      </c>
      <c r="R108" s="224"/>
      <c r="S108" s="224" t="s">
        <v>109</v>
      </c>
    </row>
    <row r="109" spans="1:19" x14ac:dyDescent="0.25">
      <c r="A109" s="225">
        <v>143</v>
      </c>
      <c r="B109" s="226" t="s">
        <v>111</v>
      </c>
      <c r="C109" s="224">
        <v>31</v>
      </c>
      <c r="D109" s="224">
        <v>42</v>
      </c>
      <c r="E109" s="224">
        <v>39</v>
      </c>
      <c r="F109" s="224">
        <v>43</v>
      </c>
      <c r="G109" s="224">
        <v>40</v>
      </c>
      <c r="H109" s="224">
        <v>31</v>
      </c>
      <c r="I109" s="224"/>
      <c r="J109" s="224">
        <v>24</v>
      </c>
      <c r="K109" s="224">
        <v>44</v>
      </c>
      <c r="L109" s="224">
        <v>51</v>
      </c>
      <c r="M109" s="224">
        <v>48</v>
      </c>
      <c r="N109" s="224">
        <v>35</v>
      </c>
      <c r="O109" s="224">
        <v>32</v>
      </c>
      <c r="P109" s="224">
        <v>35</v>
      </c>
      <c r="Q109" s="224">
        <v>38</v>
      </c>
      <c r="R109" s="224"/>
      <c r="S109" s="224" t="s">
        <v>109</v>
      </c>
    </row>
    <row r="110" spans="1:19" x14ac:dyDescent="0.25">
      <c r="A110" s="225">
        <v>159</v>
      </c>
      <c r="B110" s="226" t="s">
        <v>110</v>
      </c>
      <c r="C110" s="224">
        <v>48</v>
      </c>
      <c r="D110" s="224">
        <v>55</v>
      </c>
      <c r="E110" s="224">
        <v>53</v>
      </c>
      <c r="F110" s="224">
        <v>67</v>
      </c>
      <c r="G110" s="224">
        <v>62</v>
      </c>
      <c r="H110" s="224">
        <v>38</v>
      </c>
      <c r="I110" s="224"/>
      <c r="J110" s="224">
        <v>30</v>
      </c>
      <c r="K110" s="224">
        <v>34</v>
      </c>
      <c r="L110" s="224">
        <v>46</v>
      </c>
      <c r="M110" s="224">
        <v>44</v>
      </c>
      <c r="N110" s="224">
        <v>32</v>
      </c>
      <c r="O110" s="224">
        <v>29</v>
      </c>
      <c r="P110" s="224">
        <v>32</v>
      </c>
      <c r="Q110" s="224">
        <v>36</v>
      </c>
      <c r="R110" s="224"/>
      <c r="S110" s="224" t="s">
        <v>109</v>
      </c>
    </row>
    <row r="111" spans="1:19" x14ac:dyDescent="0.25">
      <c r="A111" s="225" t="s">
        <v>108</v>
      </c>
      <c r="B111" s="224"/>
      <c r="C111" s="224">
        <v>52</v>
      </c>
      <c r="D111" s="224">
        <v>57</v>
      </c>
      <c r="E111" s="224">
        <v>57</v>
      </c>
      <c r="F111" s="224">
        <v>64</v>
      </c>
      <c r="G111" s="224">
        <v>68</v>
      </c>
      <c r="H111" s="224">
        <v>54</v>
      </c>
      <c r="I111" s="224">
        <v>143</v>
      </c>
      <c r="J111" s="224">
        <v>46</v>
      </c>
      <c r="K111" s="224">
        <v>60</v>
      </c>
      <c r="L111" s="224">
        <v>70</v>
      </c>
      <c r="M111" s="224">
        <v>57</v>
      </c>
      <c r="N111" s="224">
        <v>69</v>
      </c>
      <c r="O111" s="224">
        <v>66</v>
      </c>
      <c r="P111" s="224">
        <v>68</v>
      </c>
      <c r="Q111" s="224">
        <v>73</v>
      </c>
      <c r="R111" s="224">
        <v>74</v>
      </c>
      <c r="S111" s="224">
        <v>117</v>
      </c>
    </row>
  </sheetData>
  <autoFilter ref="A7:AJ7"/>
  <hyperlinks>
    <hyperlink ref="B3"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120"/>
  <sheetViews>
    <sheetView showGridLines="0" workbookViewId="0">
      <pane xSplit="3" topLeftCell="D1" activePane="topRight" state="frozen"/>
      <selection activeCell="C2" sqref="C2"/>
      <selection pane="topRight" activeCell="A3" sqref="A3"/>
    </sheetView>
  </sheetViews>
  <sheetFormatPr defaultColWidth="11.7109375" defaultRowHeight="12" x14ac:dyDescent="0.25"/>
  <cols>
    <col min="1" max="1" width="30.28515625" style="4" customWidth="1"/>
    <col min="2" max="2" width="6" style="11" customWidth="1"/>
    <col min="3" max="3" width="7" style="43" customWidth="1"/>
    <col min="4" max="5" width="7.85546875" style="4" customWidth="1"/>
    <col min="6" max="6" width="9.140625" style="4" bestFit="1" customWidth="1"/>
    <col min="7" max="7" width="9.140625" style="4" customWidth="1"/>
    <col min="8" max="8" width="10.42578125" style="4" customWidth="1"/>
    <col min="9" max="9" width="10.85546875" style="4" bestFit="1" customWidth="1"/>
    <col min="10" max="12" width="8.42578125" style="4" customWidth="1"/>
    <col min="13" max="15" width="10.140625" style="4" customWidth="1"/>
    <col min="16" max="16" width="7.7109375" style="4" customWidth="1"/>
    <col min="17" max="21" width="7.85546875" style="4" customWidth="1"/>
    <col min="22" max="27" width="9.7109375" style="5" customWidth="1"/>
    <col min="28" max="16384" width="11.7109375" style="4"/>
  </cols>
  <sheetData>
    <row r="1" spans="1:27" ht="14.4" x14ac:dyDescent="0.25">
      <c r="A1" s="1" t="s">
        <v>0</v>
      </c>
      <c r="B1" s="2"/>
      <c r="C1" s="3"/>
    </row>
    <row r="2" spans="1:27" s="6" customFormat="1" ht="14.4" x14ac:dyDescent="0.25">
      <c r="A2" s="110" t="s">
        <v>86</v>
      </c>
      <c r="B2" s="111"/>
      <c r="C2" s="112"/>
      <c r="D2" s="279"/>
      <c r="E2" s="280"/>
      <c r="F2" s="280"/>
      <c r="G2" s="280"/>
      <c r="H2" s="280"/>
      <c r="I2" s="280"/>
      <c r="J2" s="279"/>
      <c r="K2" s="280"/>
      <c r="L2" s="280"/>
      <c r="M2" s="280"/>
      <c r="N2" s="280"/>
      <c r="O2" s="280"/>
      <c r="P2" s="279"/>
      <c r="Q2" s="280"/>
      <c r="R2" s="280"/>
      <c r="S2" s="280"/>
      <c r="T2" s="280"/>
      <c r="U2" s="280"/>
      <c r="V2" s="279"/>
      <c r="W2" s="280"/>
      <c r="X2" s="280"/>
      <c r="Y2" s="280"/>
      <c r="Z2" s="280"/>
      <c r="AA2" s="280"/>
    </row>
    <row r="3" spans="1:27" s="6" customFormat="1" ht="14.4" x14ac:dyDescent="0.25">
      <c r="A3" s="314" t="s">
        <v>217</v>
      </c>
      <c r="B3" s="111"/>
      <c r="C3" s="112"/>
      <c r="D3" s="265"/>
      <c r="E3" s="266"/>
      <c r="F3" s="266"/>
      <c r="G3" s="266"/>
      <c r="H3" s="266"/>
      <c r="I3" s="266"/>
      <c r="J3" s="265"/>
      <c r="K3" s="266"/>
      <c r="L3" s="266"/>
      <c r="M3" s="266"/>
      <c r="N3" s="266"/>
      <c r="O3" s="266"/>
      <c r="P3" s="265"/>
      <c r="Q3" s="266"/>
      <c r="R3" s="266"/>
      <c r="S3" s="266"/>
      <c r="T3" s="266"/>
      <c r="U3" s="266"/>
      <c r="V3" s="265"/>
      <c r="W3" s="266"/>
      <c r="X3" s="266"/>
      <c r="Y3" s="266"/>
      <c r="Z3" s="266"/>
      <c r="AA3" s="266"/>
    </row>
    <row r="4" spans="1:27" s="6" customFormat="1" ht="14.4" x14ac:dyDescent="0.25">
      <c r="A4" s="110"/>
      <c r="B4" s="111"/>
      <c r="C4" s="112"/>
      <c r="D4" s="265"/>
      <c r="E4" s="266"/>
      <c r="F4" s="266"/>
      <c r="G4" s="266"/>
      <c r="H4" s="266"/>
      <c r="I4" s="266"/>
      <c r="J4" s="265"/>
      <c r="K4" s="266"/>
      <c r="L4" s="266"/>
      <c r="M4" s="266"/>
      <c r="N4" s="266"/>
      <c r="O4" s="266"/>
      <c r="P4" s="265"/>
      <c r="Q4" s="266"/>
      <c r="R4" s="266"/>
      <c r="S4" s="266"/>
      <c r="T4" s="266"/>
      <c r="U4" s="266"/>
      <c r="V4" s="265"/>
      <c r="W4" s="266"/>
      <c r="X4" s="266"/>
      <c r="Y4" s="266"/>
      <c r="Z4" s="266"/>
      <c r="AA4" s="266"/>
    </row>
    <row r="5" spans="1:27" s="6" customFormat="1" x14ac:dyDescent="0.25">
      <c r="A5" s="113" t="s">
        <v>1</v>
      </c>
      <c r="B5" s="114"/>
      <c r="C5" s="115"/>
      <c r="D5" s="281"/>
      <c r="E5" s="281"/>
      <c r="F5" s="281"/>
      <c r="G5" s="281"/>
      <c r="H5" s="281"/>
      <c r="I5" s="281"/>
      <c r="J5" s="8"/>
      <c r="K5" s="8"/>
      <c r="L5" s="8"/>
      <c r="M5" s="8"/>
      <c r="N5" s="8"/>
      <c r="O5" s="8"/>
      <c r="P5" s="8"/>
      <c r="Q5" s="8"/>
      <c r="R5" s="8"/>
      <c r="S5" s="8"/>
      <c r="T5" s="8"/>
      <c r="U5" s="8"/>
      <c r="V5" s="282"/>
      <c r="W5" s="281"/>
      <c r="X5" s="281"/>
      <c r="Y5" s="281"/>
      <c r="Z5" s="281"/>
      <c r="AA5" s="281"/>
    </row>
    <row r="6" spans="1:27" s="9" customFormat="1" ht="25.5" customHeight="1" x14ac:dyDescent="0.25">
      <c r="A6" s="284" t="s">
        <v>2</v>
      </c>
      <c r="B6" s="286" t="s">
        <v>40</v>
      </c>
      <c r="C6" s="288" t="s">
        <v>84</v>
      </c>
      <c r="D6" s="290" t="s">
        <v>3</v>
      </c>
      <c r="E6" s="291"/>
      <c r="F6" s="291"/>
      <c r="G6" s="291"/>
      <c r="H6" s="291"/>
      <c r="I6" s="292"/>
      <c r="J6" s="293" t="s">
        <v>4</v>
      </c>
      <c r="K6" s="294"/>
      <c r="L6" s="294"/>
      <c r="M6" s="294"/>
      <c r="N6" s="294"/>
      <c r="O6" s="295"/>
      <c r="P6" s="296" t="s">
        <v>5</v>
      </c>
      <c r="Q6" s="297"/>
      <c r="R6" s="297"/>
      <c r="S6" s="297"/>
      <c r="T6" s="297"/>
      <c r="U6" s="298"/>
      <c r="V6" s="283" t="s">
        <v>6</v>
      </c>
      <c r="W6" s="283"/>
      <c r="X6" s="283"/>
      <c r="Y6" s="283"/>
      <c r="Z6" s="283"/>
      <c r="AA6" s="283"/>
    </row>
    <row r="7" spans="1:27" s="52" customFormat="1" ht="25.2" customHeight="1" x14ac:dyDescent="0.25">
      <c r="A7" s="285"/>
      <c r="B7" s="287"/>
      <c r="C7" s="289"/>
      <c r="D7" s="184" t="s">
        <v>61</v>
      </c>
      <c r="E7" s="184" t="s">
        <v>7</v>
      </c>
      <c r="F7" s="184" t="s">
        <v>8</v>
      </c>
      <c r="G7" s="185">
        <v>2000</v>
      </c>
      <c r="H7" s="185">
        <v>2005</v>
      </c>
      <c r="I7" s="184" t="s">
        <v>9</v>
      </c>
      <c r="J7" s="186" t="s">
        <v>61</v>
      </c>
      <c r="K7" s="186" t="s">
        <v>7</v>
      </c>
      <c r="L7" s="186" t="s">
        <v>8</v>
      </c>
      <c r="M7" s="187">
        <v>2000</v>
      </c>
      <c r="N7" s="187">
        <v>2005</v>
      </c>
      <c r="O7" s="186" t="s">
        <v>9</v>
      </c>
      <c r="P7" s="188" t="s">
        <v>61</v>
      </c>
      <c r="Q7" s="188" t="s">
        <v>7</v>
      </c>
      <c r="R7" s="188" t="s">
        <v>8</v>
      </c>
      <c r="S7" s="189">
        <v>2000</v>
      </c>
      <c r="T7" s="189">
        <v>2005</v>
      </c>
      <c r="U7" s="188" t="s">
        <v>9</v>
      </c>
      <c r="V7" s="190" t="s">
        <v>61</v>
      </c>
      <c r="W7" s="190" t="s">
        <v>7</v>
      </c>
      <c r="X7" s="190" t="s">
        <v>8</v>
      </c>
      <c r="Y7" s="191">
        <v>2000</v>
      </c>
      <c r="Z7" s="191">
        <v>2005</v>
      </c>
      <c r="AA7" s="190" t="s">
        <v>9</v>
      </c>
    </row>
    <row r="8" spans="1:27" s="11" customFormat="1" x14ac:dyDescent="0.25">
      <c r="A8" s="12"/>
      <c r="B8" s="13"/>
      <c r="C8" s="14"/>
      <c r="D8" s="15"/>
      <c r="E8" s="15"/>
      <c r="F8" s="15"/>
      <c r="G8" s="13"/>
      <c r="H8" s="13"/>
      <c r="I8" s="15"/>
      <c r="J8" s="13"/>
      <c r="K8" s="13"/>
      <c r="L8" s="13"/>
      <c r="M8" s="13"/>
      <c r="N8" s="13"/>
      <c r="O8" s="13"/>
      <c r="P8" s="13"/>
      <c r="Q8" s="13"/>
      <c r="R8" s="13"/>
      <c r="S8" s="13"/>
      <c r="T8" s="13"/>
      <c r="U8" s="13"/>
      <c r="V8" s="16"/>
      <c r="W8" s="16"/>
      <c r="X8" s="16"/>
      <c r="Y8" s="16"/>
      <c r="Z8" s="16"/>
      <c r="AA8" s="16"/>
    </row>
    <row r="9" spans="1:27" s="10" customFormat="1" x14ac:dyDescent="0.25">
      <c r="A9" s="72" t="s">
        <v>14</v>
      </c>
      <c r="B9" s="62">
        <v>7</v>
      </c>
      <c r="C9" s="220" t="s">
        <v>107</v>
      </c>
      <c r="D9" s="176">
        <v>72903.398867840457</v>
      </c>
      <c r="E9" s="176">
        <v>300781.27610152372</v>
      </c>
      <c r="F9" s="176">
        <v>1534035.049195854</v>
      </c>
      <c r="G9" s="176">
        <v>4559826.8356437646</v>
      </c>
      <c r="H9" s="176">
        <v>6399900</v>
      </c>
      <c r="I9" s="176">
        <v>12706870.510473697</v>
      </c>
      <c r="J9" s="176">
        <v>2098330.1900945995</v>
      </c>
      <c r="K9" s="176">
        <v>2929333.2167765391</v>
      </c>
      <c r="L9" s="176">
        <v>4300826.3006341755</v>
      </c>
      <c r="M9" s="176">
        <v>5608646.0329228723</v>
      </c>
      <c r="N9" s="176">
        <v>6399900</v>
      </c>
      <c r="O9" s="176">
        <v>7653251.6906445427</v>
      </c>
      <c r="P9" s="176">
        <v>126807.63738530333</v>
      </c>
      <c r="Q9" s="176">
        <v>162359.99551527898</v>
      </c>
      <c r="R9" s="176">
        <v>225462.7589174911</v>
      </c>
      <c r="S9" s="176">
        <v>248612.01212353341</v>
      </c>
      <c r="T9" s="176">
        <v>269089.87531699834</v>
      </c>
      <c r="U9" s="176">
        <v>255855.33338411144</v>
      </c>
      <c r="V9" s="18">
        <f t="shared" ref="V9:V17" si="0">(J9*1000000)/(P9*1000)</f>
        <v>16547.348672058695</v>
      </c>
      <c r="W9" s="18">
        <f t="shared" ref="W9:Z9" si="1">(K9*1000000)/(Q9*1000)</f>
        <v>18042.210505609881</v>
      </c>
      <c r="X9" s="18">
        <f t="shared" si="1"/>
        <v>19075.550752965275</v>
      </c>
      <c r="Y9" s="18">
        <f t="shared" si="1"/>
        <v>22559.83524294063</v>
      </c>
      <c r="Z9" s="18">
        <f t="shared" si="1"/>
        <v>23783.503531898659</v>
      </c>
      <c r="AA9" s="18">
        <f t="shared" ref="AA9:AA17" si="2">(O9*1000000)/(U9*1000)</f>
        <v>29912.418042718073</v>
      </c>
    </row>
    <row r="10" spans="1:27" s="10" customFormat="1" x14ac:dyDescent="0.25">
      <c r="A10" s="72" t="s">
        <v>16</v>
      </c>
      <c r="B10" s="122">
        <f>+B9+1</f>
        <v>8</v>
      </c>
      <c r="C10" s="19" t="s">
        <v>17</v>
      </c>
      <c r="D10" s="20">
        <f t="shared" ref="D10:U10" si="3">+D11+D12+D15</f>
        <v>33573.918244095767</v>
      </c>
      <c r="E10" s="20">
        <f t="shared" si="3"/>
        <v>180230.121078864</v>
      </c>
      <c r="F10" s="20">
        <f t="shared" si="3"/>
        <v>1507512.9565664902</v>
      </c>
      <c r="G10" s="20">
        <f t="shared" si="3"/>
        <v>5359679.6847259235</v>
      </c>
      <c r="H10" s="20">
        <f t="shared" si="3"/>
        <v>9847820</v>
      </c>
      <c r="I10" s="20">
        <f t="shared" si="3"/>
        <v>19823034.517874181</v>
      </c>
      <c r="J10" s="20">
        <f t="shared" si="3"/>
        <v>851384.19227900193</v>
      </c>
      <c r="K10" s="20">
        <f t="shared" si="3"/>
        <v>1669693.6536213523</v>
      </c>
      <c r="L10" s="20">
        <f t="shared" si="3"/>
        <v>4156342.5309778228</v>
      </c>
      <c r="M10" s="20">
        <f t="shared" si="3"/>
        <v>7063525.7725955453</v>
      </c>
      <c r="N10" s="20">
        <f t="shared" si="3"/>
        <v>9847820</v>
      </c>
      <c r="O10" s="20">
        <f t="shared" si="3"/>
        <v>14740950.277291875</v>
      </c>
      <c r="P10" s="20">
        <f t="shared" si="3"/>
        <v>20714.044759427878</v>
      </c>
      <c r="Q10" s="20">
        <f t="shared" si="3"/>
        <v>24473.158399382042</v>
      </c>
      <c r="R10" s="20">
        <f t="shared" si="3"/>
        <v>44922.737359682702</v>
      </c>
      <c r="S10" s="20">
        <f t="shared" si="3"/>
        <v>70515.245627993747</v>
      </c>
      <c r="T10" s="20">
        <f t="shared" si="3"/>
        <v>85358.723241423169</v>
      </c>
      <c r="U10" s="20">
        <f t="shared" si="3"/>
        <v>91264.933032964414</v>
      </c>
      <c r="V10" s="18">
        <f t="shared" si="0"/>
        <v>41101.783942583177</v>
      </c>
      <c r="W10" s="18">
        <f t="shared" ref="W10:Z10" si="4">(K10*1000000)/(Q10*1000)</f>
        <v>68225.507569285081</v>
      </c>
      <c r="X10" s="18">
        <f t="shared" si="4"/>
        <v>92522.022816625162</v>
      </c>
      <c r="Y10" s="18">
        <f t="shared" si="4"/>
        <v>100170.19312191696</v>
      </c>
      <c r="Z10" s="18">
        <f t="shared" si="4"/>
        <v>115369.81372304566</v>
      </c>
      <c r="AA10" s="18">
        <f t="shared" si="2"/>
        <v>161518.22816730192</v>
      </c>
    </row>
    <row r="11" spans="1:27" s="10" customFormat="1" x14ac:dyDescent="0.25">
      <c r="A11" s="73" t="s">
        <v>18</v>
      </c>
      <c r="B11" s="122">
        <f t="shared" ref="B11:B28" si="5">+B10+1</f>
        <v>9</v>
      </c>
      <c r="C11" s="221" t="s">
        <v>107</v>
      </c>
      <c r="D11" s="176">
        <v>1729.6641372182296</v>
      </c>
      <c r="E11" s="176">
        <v>10618.215953478581</v>
      </c>
      <c r="F11" s="176">
        <v>141728.75260525572</v>
      </c>
      <c r="G11" s="176">
        <v>458019.66641502309</v>
      </c>
      <c r="H11" s="176">
        <v>944630</v>
      </c>
      <c r="I11" s="176">
        <v>1840713.0682927761</v>
      </c>
      <c r="J11" s="176">
        <v>97275.305290807199</v>
      </c>
      <c r="K11" s="176">
        <v>184920.59915558211</v>
      </c>
      <c r="L11" s="176">
        <v>509682.95050956408</v>
      </c>
      <c r="M11" s="176">
        <v>754943.04127499799</v>
      </c>
      <c r="N11" s="176">
        <v>944630</v>
      </c>
      <c r="O11" s="176">
        <v>1215857.1595322818</v>
      </c>
      <c r="P11" s="176">
        <v>907.5935727448757</v>
      </c>
      <c r="Q11" s="176">
        <v>1023.1054765837778</v>
      </c>
      <c r="R11" s="176">
        <v>2008.923780683634</v>
      </c>
      <c r="S11" s="176">
        <v>2261.5524211471666</v>
      </c>
      <c r="T11" s="176">
        <v>2389.6449319834214</v>
      </c>
      <c r="U11" s="176">
        <v>2289.6651709336184</v>
      </c>
      <c r="V11" s="22">
        <f t="shared" si="0"/>
        <v>107179.36773903451</v>
      </c>
      <c r="W11" s="22">
        <f t="shared" ref="W11:Z11" si="6">(K11*1000000)/(Q11*1000)</f>
        <v>180744.41334538173</v>
      </c>
      <c r="X11" s="22">
        <f t="shared" si="6"/>
        <v>253709.45150349091</v>
      </c>
      <c r="Y11" s="22">
        <f t="shared" si="6"/>
        <v>333816.29106437211</v>
      </c>
      <c r="Z11" s="22">
        <f t="shared" si="6"/>
        <v>395301.40539161634</v>
      </c>
      <c r="AA11" s="22">
        <f t="shared" si="2"/>
        <v>531019.63333639398</v>
      </c>
    </row>
    <row r="12" spans="1:27" s="10" customFormat="1" x14ac:dyDescent="0.25">
      <c r="A12" s="73" t="s">
        <v>19</v>
      </c>
      <c r="B12" s="122">
        <f t="shared" si="5"/>
        <v>10</v>
      </c>
      <c r="C12" s="221" t="s">
        <v>107</v>
      </c>
      <c r="D12" s="176">
        <v>24284.736047396844</v>
      </c>
      <c r="E12" s="176">
        <v>126014.93011552926</v>
      </c>
      <c r="F12" s="176">
        <v>947652.57995930116</v>
      </c>
      <c r="G12" s="176">
        <v>3215667.9351477008</v>
      </c>
      <c r="H12" s="176">
        <v>5491210</v>
      </c>
      <c r="I12" s="176">
        <v>10935549.540344205</v>
      </c>
      <c r="J12" s="176">
        <v>460855.72473528108</v>
      </c>
      <c r="K12" s="176">
        <v>903478.98607036378</v>
      </c>
      <c r="L12" s="176">
        <v>2361885.9298255909</v>
      </c>
      <c r="M12" s="176">
        <v>4114824.5296102129</v>
      </c>
      <c r="N12" s="176">
        <v>5491210</v>
      </c>
      <c r="O12" s="176">
        <v>8430844.8649255186</v>
      </c>
      <c r="P12" s="176">
        <v>16923.063054744118</v>
      </c>
      <c r="Q12" s="176">
        <v>20189.298613894225</v>
      </c>
      <c r="R12" s="176">
        <v>35692.55489126614</v>
      </c>
      <c r="S12" s="176">
        <v>47379.62103658566</v>
      </c>
      <c r="T12" s="176">
        <v>54486.39282898463</v>
      </c>
      <c r="U12" s="176">
        <v>54255.967739896958</v>
      </c>
      <c r="V12" s="22">
        <f t="shared" si="0"/>
        <v>27232.406051107122</v>
      </c>
      <c r="W12" s="22">
        <f t="shared" ref="W12:Z12" si="7">(K12*1000000)/(Q12*1000)</f>
        <v>44750.389963948117</v>
      </c>
      <c r="X12" s="22">
        <f t="shared" si="7"/>
        <v>66173.069902696632</v>
      </c>
      <c r="Y12" s="22">
        <f t="shared" si="7"/>
        <v>86847.983153618348</v>
      </c>
      <c r="Z12" s="22">
        <f t="shared" si="7"/>
        <v>100781.3091469489</v>
      </c>
      <c r="AA12" s="22">
        <f t="shared" si="2"/>
        <v>155390.18500864232</v>
      </c>
    </row>
    <row r="13" spans="1:27" s="24" customFormat="1" x14ac:dyDescent="0.25">
      <c r="A13" s="23" t="s">
        <v>20</v>
      </c>
      <c r="B13" s="122">
        <f t="shared" si="5"/>
        <v>11</v>
      </c>
      <c r="C13" s="221" t="s">
        <v>107</v>
      </c>
      <c r="D13" s="176">
        <v>995.2896169025413</v>
      </c>
      <c r="E13" s="176">
        <v>9792.7346214778809</v>
      </c>
      <c r="F13" s="176">
        <v>119630.87020897542</v>
      </c>
      <c r="G13" s="176">
        <v>475874.27369264688</v>
      </c>
      <c r="H13" s="176">
        <v>676900</v>
      </c>
      <c r="I13" s="176">
        <v>1095803.672172117</v>
      </c>
      <c r="J13" s="176">
        <v>21517.765997651495</v>
      </c>
      <c r="K13" s="176">
        <v>85782.622087152195</v>
      </c>
      <c r="L13" s="176">
        <v>272948.4526396849</v>
      </c>
      <c r="M13" s="176">
        <v>527103.5094090401</v>
      </c>
      <c r="N13" s="176">
        <v>676900</v>
      </c>
      <c r="O13" s="176">
        <v>939459.00641098234</v>
      </c>
      <c r="P13" s="176">
        <v>257.61860319005376</v>
      </c>
      <c r="Q13" s="176">
        <v>651.92866168383989</v>
      </c>
      <c r="R13" s="176">
        <v>995.07387234492921</v>
      </c>
      <c r="S13" s="176">
        <v>1075.8510852045024</v>
      </c>
      <c r="T13" s="176">
        <v>1195.1331628694365</v>
      </c>
      <c r="U13" s="176">
        <v>1184.8190706890823</v>
      </c>
      <c r="V13" s="22">
        <f t="shared" si="0"/>
        <v>83525.668298795688</v>
      </c>
      <c r="W13" s="22">
        <f t="shared" ref="W13:Z15" si="8">(K13*1000000)/(Q13*1000)</f>
        <v>131582.8358667155</v>
      </c>
      <c r="X13" s="22">
        <f t="shared" si="8"/>
        <v>274299.68791811558</v>
      </c>
      <c r="Y13" s="22">
        <f t="shared" si="8"/>
        <v>489940.9561954813</v>
      </c>
      <c r="Z13" s="22">
        <f t="shared" si="8"/>
        <v>566380.40097122523</v>
      </c>
      <c r="AA13" s="22">
        <f t="shared" si="2"/>
        <v>792913.47485198698</v>
      </c>
    </row>
    <row r="14" spans="1:27" s="24" customFormat="1" x14ac:dyDescent="0.25">
      <c r="A14" s="25" t="s">
        <v>21</v>
      </c>
      <c r="B14" s="122">
        <f t="shared" si="5"/>
        <v>12</v>
      </c>
      <c r="C14" s="221" t="s">
        <v>107</v>
      </c>
      <c r="D14" s="176">
        <v>6564.2284425781536</v>
      </c>
      <c r="E14" s="176">
        <v>33804.24038837829</v>
      </c>
      <c r="F14" s="176">
        <v>298500.75379295769</v>
      </c>
      <c r="G14" s="176">
        <v>1210117.809470553</v>
      </c>
      <c r="H14" s="176">
        <v>2735080</v>
      </c>
      <c r="I14" s="176">
        <v>5950968.2370650852</v>
      </c>
      <c r="J14" s="176">
        <v>271735.3962552622</v>
      </c>
      <c r="K14" s="176">
        <v>495511.44630825426</v>
      </c>
      <c r="L14" s="176">
        <v>1011825.1980029829</v>
      </c>
      <c r="M14" s="176">
        <v>1666654.6923012936</v>
      </c>
      <c r="N14" s="176">
        <v>2735080</v>
      </c>
      <c r="O14" s="176">
        <v>4154789.2464230917</v>
      </c>
      <c r="P14" s="176">
        <v>2625.7695287488327</v>
      </c>
      <c r="Q14" s="176">
        <v>2608.8256472201997</v>
      </c>
      <c r="R14" s="176">
        <v>6226.1848153879982</v>
      </c>
      <c r="S14" s="176">
        <v>19798.221085056422</v>
      </c>
      <c r="T14" s="176">
        <v>27287.552317585691</v>
      </c>
      <c r="U14" s="176">
        <v>33534.481051444753</v>
      </c>
      <c r="V14" s="22">
        <f t="shared" si="0"/>
        <v>103487.9083179638</v>
      </c>
      <c r="W14" s="22">
        <f t="shared" si="8"/>
        <v>189936.58960545715</v>
      </c>
      <c r="X14" s="22">
        <f t="shared" si="8"/>
        <v>162511.26942172676</v>
      </c>
      <c r="Y14" s="22">
        <f t="shared" si="8"/>
        <v>84182.042676514728</v>
      </c>
      <c r="Z14" s="22">
        <f t="shared" si="8"/>
        <v>100231.78217554363</v>
      </c>
      <c r="AA14" s="22">
        <f t="shared" si="2"/>
        <v>123896.03524948815</v>
      </c>
    </row>
    <row r="15" spans="1:27" s="10" customFormat="1" x14ac:dyDescent="0.25">
      <c r="A15" s="135" t="s">
        <v>60</v>
      </c>
      <c r="B15" s="123">
        <f t="shared" si="5"/>
        <v>13</v>
      </c>
      <c r="C15" s="26" t="s">
        <v>17</v>
      </c>
      <c r="D15" s="27">
        <f>+D14+D13</f>
        <v>7559.5180594806952</v>
      </c>
      <c r="E15" s="27">
        <f t="shared" ref="E15:I15" si="9">+E14+E13</f>
        <v>43596.975009856171</v>
      </c>
      <c r="F15" s="27">
        <f t="shared" si="9"/>
        <v>418131.62400193315</v>
      </c>
      <c r="G15" s="27">
        <f t="shared" si="9"/>
        <v>1685992.0831631999</v>
      </c>
      <c r="H15" s="27">
        <f t="shared" si="9"/>
        <v>3411980</v>
      </c>
      <c r="I15" s="27">
        <f t="shared" si="9"/>
        <v>7046771.9092372023</v>
      </c>
      <c r="J15" s="27">
        <f>+J14+J13</f>
        <v>293253.16225291369</v>
      </c>
      <c r="K15" s="27">
        <f t="shared" ref="K15:O15" si="10">+K14+K13</f>
        <v>581294.06839540647</v>
      </c>
      <c r="L15" s="27">
        <f t="shared" si="10"/>
        <v>1284773.6506426679</v>
      </c>
      <c r="M15" s="27">
        <f t="shared" si="10"/>
        <v>2193758.2017103336</v>
      </c>
      <c r="N15" s="27">
        <f t="shared" si="10"/>
        <v>3411980</v>
      </c>
      <c r="O15" s="27">
        <f t="shared" si="10"/>
        <v>5094248.2528340742</v>
      </c>
      <c r="P15" s="27">
        <f>+P14+P13</f>
        <v>2883.3881319388865</v>
      </c>
      <c r="Q15" s="27">
        <f t="shared" ref="Q15:U15" si="11">+Q14+Q13</f>
        <v>3260.7543089040396</v>
      </c>
      <c r="R15" s="27">
        <f t="shared" si="11"/>
        <v>7221.2586877329277</v>
      </c>
      <c r="S15" s="27">
        <f t="shared" si="11"/>
        <v>20874.072170260926</v>
      </c>
      <c r="T15" s="27">
        <f t="shared" si="11"/>
        <v>28482.685480455126</v>
      </c>
      <c r="U15" s="27">
        <f t="shared" si="11"/>
        <v>34719.300122133835</v>
      </c>
      <c r="V15" s="22">
        <f t="shared" si="0"/>
        <v>101704.36612559701</v>
      </c>
      <c r="W15" s="22">
        <f t="shared" si="8"/>
        <v>178269.81530257736</v>
      </c>
      <c r="X15" s="22">
        <f t="shared" si="8"/>
        <v>177915.47238505248</v>
      </c>
      <c r="Y15" s="22">
        <f t="shared" si="8"/>
        <v>105094.88440093439</v>
      </c>
      <c r="Z15" s="22">
        <f t="shared" si="8"/>
        <v>119791.37298487207</v>
      </c>
      <c r="AA15" s="22">
        <f t="shared" si="2"/>
        <v>146726.69768439396</v>
      </c>
    </row>
    <row r="16" spans="1:27" s="10" customFormat="1" x14ac:dyDescent="0.25">
      <c r="A16" s="72" t="s">
        <v>22</v>
      </c>
      <c r="B16" s="121">
        <f t="shared" si="5"/>
        <v>14</v>
      </c>
      <c r="C16" s="19" t="s">
        <v>17</v>
      </c>
      <c r="D16" s="20">
        <f t="shared" ref="D16:U16" si="12">+D17+D24</f>
        <v>49987.226015961089</v>
      </c>
      <c r="E16" s="20">
        <f t="shared" si="12"/>
        <v>263731.68402025948</v>
      </c>
      <c r="F16" s="20">
        <f t="shared" si="12"/>
        <v>2021034.6195606259</v>
      </c>
      <c r="G16" s="20">
        <f t="shared" si="12"/>
        <v>9062909.2603852302</v>
      </c>
      <c r="H16" s="20">
        <f t="shared" si="12"/>
        <v>16456890</v>
      </c>
      <c r="I16" s="20">
        <f t="shared" si="12"/>
        <v>35545896.2781405</v>
      </c>
      <c r="J16" s="20">
        <f t="shared" si="12"/>
        <v>1033382.2292323771</v>
      </c>
      <c r="K16" s="20">
        <f t="shared" si="12"/>
        <v>2166114.4367939942</v>
      </c>
      <c r="L16" s="20">
        <f t="shared" si="12"/>
        <v>5214535.8595892368</v>
      </c>
      <c r="M16" s="20">
        <f t="shared" si="12"/>
        <v>10825959.833316118</v>
      </c>
      <c r="N16" s="20">
        <f t="shared" si="12"/>
        <v>16456890</v>
      </c>
      <c r="O16" s="20">
        <f t="shared" si="12"/>
        <v>25198099.132247683</v>
      </c>
      <c r="P16" s="20">
        <f t="shared" si="12"/>
        <v>28900.711249923523</v>
      </c>
      <c r="Q16" s="20">
        <f t="shared" si="12"/>
        <v>36820.731339230348</v>
      </c>
      <c r="R16" s="20">
        <f t="shared" si="12"/>
        <v>69317.013661817473</v>
      </c>
      <c r="S16" s="20">
        <f t="shared" si="12"/>
        <v>97756.001475617057</v>
      </c>
      <c r="T16" s="20">
        <f t="shared" si="12"/>
        <v>115328.63253699816</v>
      </c>
      <c r="U16" s="20">
        <f t="shared" si="12"/>
        <v>120978.83211386422</v>
      </c>
      <c r="V16" s="18">
        <f t="shared" si="0"/>
        <v>35756.290573475475</v>
      </c>
      <c r="W16" s="18">
        <f t="shared" ref="W16:Z16" si="13">(K16*1000000)/(Q16*1000)</f>
        <v>58828.664125042109</v>
      </c>
      <c r="X16" s="18">
        <f t="shared" si="13"/>
        <v>75227.358827514036</v>
      </c>
      <c r="Y16" s="18">
        <f t="shared" si="13"/>
        <v>110744.70794528558</v>
      </c>
      <c r="Z16" s="18">
        <f t="shared" si="13"/>
        <v>142695.61372559</v>
      </c>
      <c r="AA16" s="18">
        <f t="shared" si="2"/>
        <v>208285.19082190722</v>
      </c>
    </row>
    <row r="17" spans="1:27" s="10" customFormat="1" x14ac:dyDescent="0.25">
      <c r="A17" s="73" t="s">
        <v>23</v>
      </c>
      <c r="B17" s="122">
        <f t="shared" si="5"/>
        <v>15</v>
      </c>
      <c r="C17" s="26" t="s">
        <v>17</v>
      </c>
      <c r="D17" s="27">
        <f t="shared" ref="D17:U17" si="14">+D20+D23</f>
        <v>34512.768447864073</v>
      </c>
      <c r="E17" s="27">
        <f t="shared" si="14"/>
        <v>176138.23474537634</v>
      </c>
      <c r="F17" s="27">
        <f t="shared" si="14"/>
        <v>1335080.4644219929</v>
      </c>
      <c r="G17" s="27">
        <f t="shared" si="14"/>
        <v>6103935.7999069588</v>
      </c>
      <c r="H17" s="27">
        <f t="shared" si="14"/>
        <v>11801040</v>
      </c>
      <c r="I17" s="27">
        <f t="shared" si="14"/>
        <v>25397415.168742202</v>
      </c>
      <c r="J17" s="27">
        <f t="shared" si="14"/>
        <v>706631.20764861582</v>
      </c>
      <c r="K17" s="27">
        <f t="shared" si="14"/>
        <v>1384026.8209917718</v>
      </c>
      <c r="L17" s="27">
        <f t="shared" si="14"/>
        <v>3283749.6741452445</v>
      </c>
      <c r="M17" s="27">
        <f t="shared" si="14"/>
        <v>7283094.1157177109</v>
      </c>
      <c r="N17" s="27">
        <f t="shared" si="14"/>
        <v>11801040</v>
      </c>
      <c r="O17" s="27">
        <f t="shared" si="14"/>
        <v>18574482.476647571</v>
      </c>
      <c r="P17" s="27">
        <f t="shared" si="14"/>
        <v>11758.83406778367</v>
      </c>
      <c r="Q17" s="27">
        <f t="shared" si="14"/>
        <v>17792.309839300491</v>
      </c>
      <c r="R17" s="27">
        <f t="shared" si="14"/>
        <v>35885.416112198451</v>
      </c>
      <c r="S17" s="27">
        <f t="shared" si="14"/>
        <v>63423.705666891568</v>
      </c>
      <c r="T17" s="27">
        <f t="shared" si="14"/>
        <v>77599.838883378688</v>
      </c>
      <c r="U17" s="27">
        <f t="shared" si="14"/>
        <v>87012.510296824854</v>
      </c>
      <c r="V17" s="22">
        <f t="shared" si="0"/>
        <v>60093.645643373151</v>
      </c>
      <c r="W17" s="22">
        <f t="shared" ref="W17:Z17" si="15">(K17*1000000)/(Q17*1000)</f>
        <v>77787.922618943398</v>
      </c>
      <c r="X17" s="22">
        <f t="shared" si="15"/>
        <v>91506.523538095658</v>
      </c>
      <c r="Y17" s="22">
        <f t="shared" si="15"/>
        <v>114832.36495151103</v>
      </c>
      <c r="Z17" s="22">
        <f t="shared" si="15"/>
        <v>152075.57347812608</v>
      </c>
      <c r="AA17" s="22">
        <f t="shared" si="2"/>
        <v>213469.10246911203</v>
      </c>
    </row>
    <row r="18" spans="1:27" s="24" customFormat="1" x14ac:dyDescent="0.25">
      <c r="A18" s="25" t="s">
        <v>24</v>
      </c>
      <c r="B18" s="122">
        <f t="shared" si="5"/>
        <v>16</v>
      </c>
      <c r="C18" s="221" t="s">
        <v>107</v>
      </c>
      <c r="D18" s="176">
        <v>13402.22116837356</v>
      </c>
      <c r="E18" s="176">
        <v>88832.813669543277</v>
      </c>
      <c r="F18" s="176">
        <v>688166.13602806488</v>
      </c>
      <c r="G18" s="176">
        <v>2980760.5521788718</v>
      </c>
      <c r="H18" s="176">
        <v>5774150</v>
      </c>
      <c r="I18" s="176">
        <v>12259119.345112413</v>
      </c>
      <c r="J18" s="176">
        <v>412117.67842891859</v>
      </c>
      <c r="K18" s="176">
        <v>802196.25528831163</v>
      </c>
      <c r="L18" s="176">
        <v>1798519.5507305108</v>
      </c>
      <c r="M18" s="176">
        <v>3719975.1357739605</v>
      </c>
      <c r="N18" s="176">
        <v>5774150</v>
      </c>
      <c r="O18" s="176">
        <v>8793077.5746682454</v>
      </c>
      <c r="P18" s="176">
        <v>8273.9765610328577</v>
      </c>
      <c r="Q18" s="176">
        <v>11287.593730513156</v>
      </c>
      <c r="R18" s="176">
        <v>25048.769380417609</v>
      </c>
      <c r="S18" s="176">
        <v>42359.84568114813</v>
      </c>
      <c r="T18" s="176">
        <v>50539.300051384846</v>
      </c>
      <c r="U18" s="176">
        <v>54114.195440704847</v>
      </c>
      <c r="V18" s="22">
        <f t="shared" ref="V18:AA20" si="16">(J18*1000000)/(P18*1000)</f>
        <v>49808.900882053393</v>
      </c>
      <c r="W18" s="22">
        <f t="shared" si="16"/>
        <v>71068.845534347754</v>
      </c>
      <c r="X18" s="22">
        <f t="shared" si="16"/>
        <v>71800.714973907685</v>
      </c>
      <c r="Y18" s="22">
        <f t="shared" si="16"/>
        <v>87818.429835061994</v>
      </c>
      <c r="Z18" s="22">
        <f t="shared" si="16"/>
        <v>114250.69191954075</v>
      </c>
      <c r="AA18" s="22">
        <f t="shared" si="16"/>
        <v>162491.14494002194</v>
      </c>
    </row>
    <row r="19" spans="1:27" s="24" customFormat="1" x14ac:dyDescent="0.25">
      <c r="A19" s="25" t="s">
        <v>25</v>
      </c>
      <c r="B19" s="122">
        <f t="shared" si="5"/>
        <v>17</v>
      </c>
      <c r="C19" s="221" t="s">
        <v>107</v>
      </c>
      <c r="D19" s="176">
        <v>6531.5606551654309</v>
      </c>
      <c r="E19" s="176">
        <v>32870.78894936516</v>
      </c>
      <c r="F19" s="176">
        <v>331475.45659779693</v>
      </c>
      <c r="G19" s="176">
        <v>1524046.5060051314</v>
      </c>
      <c r="H19" s="176">
        <v>2805720</v>
      </c>
      <c r="I19" s="176">
        <v>5387603.2154249502</v>
      </c>
      <c r="J19" s="176">
        <v>134972.78317545415</v>
      </c>
      <c r="K19" s="176">
        <v>315642.13869695173</v>
      </c>
      <c r="L19" s="176">
        <v>818084.67294817511</v>
      </c>
      <c r="M19" s="176">
        <v>1729861.289927972</v>
      </c>
      <c r="N19" s="176">
        <v>2805720</v>
      </c>
      <c r="O19" s="176">
        <v>4484306.6639001304</v>
      </c>
      <c r="P19" s="176">
        <v>3076.3326088050776</v>
      </c>
      <c r="Q19" s="176">
        <v>5576.6857717942194</v>
      </c>
      <c r="R19" s="176">
        <v>9362.4862520360857</v>
      </c>
      <c r="S19" s="176">
        <v>15723.5776339104</v>
      </c>
      <c r="T19" s="176">
        <v>19170.189207374344</v>
      </c>
      <c r="U19" s="176">
        <v>22468.334635469259</v>
      </c>
      <c r="V19" s="22">
        <f t="shared" si="16"/>
        <v>43874.574156622439</v>
      </c>
      <c r="W19" s="22">
        <f t="shared" si="16"/>
        <v>56600.309146591622</v>
      </c>
      <c r="X19" s="22">
        <f t="shared" si="16"/>
        <v>87378.998582803164</v>
      </c>
      <c r="Y19" s="22">
        <f t="shared" si="16"/>
        <v>110017.02857988569</v>
      </c>
      <c r="Z19" s="22">
        <f t="shared" si="16"/>
        <v>146358.49284787977</v>
      </c>
      <c r="AA19" s="22">
        <f t="shared" si="16"/>
        <v>199583.40200350477</v>
      </c>
    </row>
    <row r="20" spans="1:27" s="10" customFormat="1" x14ac:dyDescent="0.25">
      <c r="A20" s="73" t="s">
        <v>26</v>
      </c>
      <c r="B20" s="122">
        <f t="shared" si="5"/>
        <v>18</v>
      </c>
      <c r="C20" s="26" t="s">
        <v>17</v>
      </c>
      <c r="D20" s="27">
        <f>+D19+D18</f>
        <v>19933.781823538993</v>
      </c>
      <c r="E20" s="27">
        <f t="shared" ref="E20:I20" si="17">+E19+E18</f>
        <v>121703.60261890844</v>
      </c>
      <c r="F20" s="27">
        <f t="shared" si="17"/>
        <v>1019641.5926258618</v>
      </c>
      <c r="G20" s="27">
        <f t="shared" si="17"/>
        <v>4504807.0581840035</v>
      </c>
      <c r="H20" s="27">
        <f t="shared" si="17"/>
        <v>8579870</v>
      </c>
      <c r="I20" s="27">
        <f t="shared" si="17"/>
        <v>17646722.560537364</v>
      </c>
      <c r="J20" s="27">
        <f>+J19+J18</f>
        <v>547090.46160437271</v>
      </c>
      <c r="K20" s="27">
        <f t="shared" ref="K20:O20" si="18">+K19+K18</f>
        <v>1117838.3939852633</v>
      </c>
      <c r="L20" s="27">
        <f t="shared" si="18"/>
        <v>2616604.2236786857</v>
      </c>
      <c r="M20" s="27">
        <f t="shared" si="18"/>
        <v>5449836.425701933</v>
      </c>
      <c r="N20" s="27">
        <f t="shared" si="18"/>
        <v>8579870</v>
      </c>
      <c r="O20" s="27">
        <f t="shared" si="18"/>
        <v>13277384.238568377</v>
      </c>
      <c r="P20" s="27">
        <f>+P19+P18</f>
        <v>11350.309169837936</v>
      </c>
      <c r="Q20" s="27">
        <f t="shared" ref="Q20:U20" si="19">+Q19+Q18</f>
        <v>16864.279502307374</v>
      </c>
      <c r="R20" s="27">
        <f t="shared" si="19"/>
        <v>34411.255632453693</v>
      </c>
      <c r="S20" s="27">
        <f t="shared" si="19"/>
        <v>58083.423315058528</v>
      </c>
      <c r="T20" s="27">
        <f t="shared" si="19"/>
        <v>69709.489258759189</v>
      </c>
      <c r="U20" s="27">
        <f t="shared" si="19"/>
        <v>76582.530076174109</v>
      </c>
      <c r="V20" s="22">
        <f t="shared" si="16"/>
        <v>48200.489820858718</v>
      </c>
      <c r="W20" s="22">
        <f t="shared" si="16"/>
        <v>66284.384923312042</v>
      </c>
      <c r="X20" s="22">
        <f t="shared" si="16"/>
        <v>76039.196349781923</v>
      </c>
      <c r="Y20" s="22">
        <f t="shared" si="16"/>
        <v>93827.74145629644</v>
      </c>
      <c r="Z20" s="22">
        <f t="shared" si="16"/>
        <v>123080.37386634441</v>
      </c>
      <c r="AA20" s="22">
        <f t="shared" si="16"/>
        <v>173373.53865642467</v>
      </c>
    </row>
    <row r="21" spans="1:27" s="24" customFormat="1" x14ac:dyDescent="0.25">
      <c r="A21" s="28" t="s">
        <v>27</v>
      </c>
      <c r="B21" s="122">
        <f t="shared" si="5"/>
        <v>19</v>
      </c>
      <c r="C21" s="221" t="s">
        <v>107</v>
      </c>
      <c r="D21" s="176">
        <v>14578.986624325078</v>
      </c>
      <c r="E21" s="176">
        <v>54434.632126467892</v>
      </c>
      <c r="F21" s="176">
        <v>315438.87179613108</v>
      </c>
      <c r="G21" s="176">
        <v>1599128.7417229556</v>
      </c>
      <c r="H21" s="176">
        <v>3221170</v>
      </c>
      <c r="I21" s="176">
        <v>7750692.6082048379</v>
      </c>
      <c r="J21" s="176">
        <v>159540.74604424313</v>
      </c>
      <c r="K21" s="176">
        <v>266188.42700650851</v>
      </c>
      <c r="L21" s="176">
        <v>667145.4504665588</v>
      </c>
      <c r="M21" s="176">
        <v>1833257.6900157782</v>
      </c>
      <c r="N21" s="176">
        <v>3221170</v>
      </c>
      <c r="O21" s="176">
        <v>5297098.238079194</v>
      </c>
      <c r="P21" s="176">
        <v>408.52489794573376</v>
      </c>
      <c r="Q21" s="176">
        <v>928.03033699311538</v>
      </c>
      <c r="R21" s="176">
        <v>1474.1604797447603</v>
      </c>
      <c r="S21" s="176">
        <v>5340.2823518330388</v>
      </c>
      <c r="T21" s="176">
        <v>7890.3496246195</v>
      </c>
      <c r="U21" s="176">
        <v>10429.98022065075</v>
      </c>
      <c r="V21" s="29" t="s">
        <v>28</v>
      </c>
      <c r="W21" s="29" t="s">
        <v>28</v>
      </c>
      <c r="X21" s="29" t="s">
        <v>28</v>
      </c>
      <c r="Y21" s="29" t="s">
        <v>28</v>
      </c>
      <c r="Z21" s="29" t="s">
        <v>28</v>
      </c>
      <c r="AA21" s="29" t="s">
        <v>28</v>
      </c>
    </row>
    <row r="22" spans="1:27" s="24" customFormat="1" x14ac:dyDescent="0.25">
      <c r="A22" s="28" t="s">
        <v>29</v>
      </c>
      <c r="B22" s="122">
        <f t="shared" si="5"/>
        <v>20</v>
      </c>
      <c r="C22" s="221" t="s">
        <v>107</v>
      </c>
      <c r="D22" s="176"/>
      <c r="E22" s="176"/>
      <c r="F22" s="176"/>
      <c r="G22" s="176"/>
      <c r="H22" s="176"/>
      <c r="I22" s="176"/>
      <c r="J22" s="176"/>
      <c r="K22" s="176"/>
      <c r="L22" s="176"/>
      <c r="M22" s="176"/>
      <c r="N22" s="176"/>
      <c r="O22" s="176"/>
      <c r="P22" s="17"/>
      <c r="Q22" s="17"/>
      <c r="R22" s="17"/>
      <c r="S22" s="17"/>
      <c r="T22" s="17"/>
      <c r="U22" s="17"/>
      <c r="V22" s="29" t="s">
        <v>28</v>
      </c>
      <c r="W22" s="29" t="s">
        <v>28</v>
      </c>
      <c r="X22" s="29" t="s">
        <v>28</v>
      </c>
      <c r="Y22" s="29" t="s">
        <v>28</v>
      </c>
      <c r="Z22" s="29" t="s">
        <v>28</v>
      </c>
      <c r="AA22" s="29" t="s">
        <v>28</v>
      </c>
    </row>
    <row r="23" spans="1:27" s="10" customFormat="1" x14ac:dyDescent="0.25">
      <c r="A23" s="74" t="s">
        <v>30</v>
      </c>
      <c r="B23" s="122">
        <f t="shared" si="5"/>
        <v>21</v>
      </c>
      <c r="C23" s="26" t="s">
        <v>17</v>
      </c>
      <c r="D23" s="27">
        <f t="shared" ref="D23:U23" si="20">+D21-D22</f>
        <v>14578.986624325078</v>
      </c>
      <c r="E23" s="27">
        <f t="shared" si="20"/>
        <v>54434.632126467892</v>
      </c>
      <c r="F23" s="27">
        <f t="shared" si="20"/>
        <v>315438.87179613108</v>
      </c>
      <c r="G23" s="27">
        <f t="shared" si="20"/>
        <v>1599128.7417229556</v>
      </c>
      <c r="H23" s="27">
        <f t="shared" si="20"/>
        <v>3221170</v>
      </c>
      <c r="I23" s="27">
        <f t="shared" si="20"/>
        <v>7750692.6082048379</v>
      </c>
      <c r="J23" s="27">
        <f t="shared" si="20"/>
        <v>159540.74604424313</v>
      </c>
      <c r="K23" s="27">
        <f t="shared" si="20"/>
        <v>266188.42700650851</v>
      </c>
      <c r="L23" s="27">
        <f t="shared" si="20"/>
        <v>667145.4504665588</v>
      </c>
      <c r="M23" s="27">
        <f t="shared" si="20"/>
        <v>1833257.6900157782</v>
      </c>
      <c r="N23" s="27">
        <f t="shared" si="20"/>
        <v>3221170</v>
      </c>
      <c r="O23" s="27">
        <f t="shared" si="20"/>
        <v>5297098.238079194</v>
      </c>
      <c r="P23" s="27">
        <f t="shared" si="20"/>
        <v>408.52489794573376</v>
      </c>
      <c r="Q23" s="27">
        <f t="shared" si="20"/>
        <v>928.03033699311538</v>
      </c>
      <c r="R23" s="27">
        <f t="shared" si="20"/>
        <v>1474.1604797447603</v>
      </c>
      <c r="S23" s="27">
        <f t="shared" si="20"/>
        <v>5340.2823518330388</v>
      </c>
      <c r="T23" s="27">
        <f t="shared" si="20"/>
        <v>7890.3496246195</v>
      </c>
      <c r="U23" s="27">
        <f t="shared" si="20"/>
        <v>10429.98022065075</v>
      </c>
      <c r="V23" s="22">
        <f>(J23*1000000)/(P23*1000)</f>
        <v>390528.8192873759</v>
      </c>
      <c r="W23" s="22">
        <f t="shared" ref="W23:AA23" si="21">(K23*1000000)/(Q23*1000)</f>
        <v>286831.6006446277</v>
      </c>
      <c r="X23" s="22">
        <f t="shared" si="21"/>
        <v>452559.58196767693</v>
      </c>
      <c r="Y23" s="22">
        <f t="shared" si="21"/>
        <v>343288.53218529106</v>
      </c>
      <c r="Z23" s="22">
        <f t="shared" si="21"/>
        <v>408241.73240046203</v>
      </c>
      <c r="AA23" s="22">
        <f t="shared" si="21"/>
        <v>507872.31864459824</v>
      </c>
    </row>
    <row r="24" spans="1:27" s="10" customFormat="1" x14ac:dyDescent="0.25">
      <c r="A24" s="73" t="s">
        <v>31</v>
      </c>
      <c r="B24" s="122">
        <f t="shared" si="5"/>
        <v>22</v>
      </c>
      <c r="C24" s="26" t="s">
        <v>17</v>
      </c>
      <c r="D24" s="27">
        <f t="shared" ref="D24:U24" si="22">+D25+D27</f>
        <v>15474.457568097014</v>
      </c>
      <c r="E24" s="27">
        <f t="shared" si="22"/>
        <v>87593.449274883125</v>
      </c>
      <c r="F24" s="27">
        <f t="shared" si="22"/>
        <v>685954.1551386331</v>
      </c>
      <c r="G24" s="27">
        <f t="shared" si="22"/>
        <v>2958973.4604782714</v>
      </c>
      <c r="H24" s="27">
        <f t="shared" si="22"/>
        <v>4655850</v>
      </c>
      <c r="I24" s="27">
        <f t="shared" si="22"/>
        <v>10148481.109398298</v>
      </c>
      <c r="J24" s="27">
        <f t="shared" si="22"/>
        <v>326751.02158376126</v>
      </c>
      <c r="K24" s="27">
        <f t="shared" si="22"/>
        <v>782087.61580222263</v>
      </c>
      <c r="L24" s="27">
        <f t="shared" si="22"/>
        <v>1930786.1854439923</v>
      </c>
      <c r="M24" s="27">
        <f t="shared" si="22"/>
        <v>3542865.7175984066</v>
      </c>
      <c r="N24" s="27">
        <f t="shared" si="22"/>
        <v>4655850</v>
      </c>
      <c r="O24" s="27">
        <f t="shared" si="22"/>
        <v>6623616.655600111</v>
      </c>
      <c r="P24" s="27">
        <f t="shared" si="22"/>
        <v>17141.877182139855</v>
      </c>
      <c r="Q24" s="27">
        <f t="shared" si="22"/>
        <v>19028.421499929857</v>
      </c>
      <c r="R24" s="27">
        <f t="shared" si="22"/>
        <v>33431.597549619022</v>
      </c>
      <c r="S24" s="27">
        <f t="shared" si="22"/>
        <v>34332.295808725481</v>
      </c>
      <c r="T24" s="27">
        <f t="shared" si="22"/>
        <v>37728.793653619476</v>
      </c>
      <c r="U24" s="27">
        <f t="shared" si="22"/>
        <v>33966.321817039367</v>
      </c>
      <c r="V24" s="22">
        <f>(J24*1000000)/(P24*1000)</f>
        <v>19061.565901557366</v>
      </c>
      <c r="W24" s="22">
        <f t="shared" ref="W24:Z24" si="23">(K24*1000000)/(Q24*1000)</f>
        <v>41101.024370576699</v>
      </c>
      <c r="X24" s="22">
        <f t="shared" si="23"/>
        <v>57753.332983215303</v>
      </c>
      <c r="Y24" s="22">
        <f t="shared" si="23"/>
        <v>103193.38203703798</v>
      </c>
      <c r="Z24" s="22">
        <f t="shared" si="23"/>
        <v>123403.09745242399</v>
      </c>
      <c r="AA24" s="22">
        <f>(O24*1000000)/(U24*1000)</f>
        <v>195005.41422407838</v>
      </c>
    </row>
    <row r="25" spans="1:27" s="10" customFormat="1" x14ac:dyDescent="0.25">
      <c r="A25" s="73" t="s">
        <v>32</v>
      </c>
      <c r="B25" s="122">
        <f t="shared" si="5"/>
        <v>23</v>
      </c>
      <c r="C25" s="221" t="s">
        <v>107</v>
      </c>
      <c r="D25" s="176">
        <v>10618.142094806512</v>
      </c>
      <c r="E25" s="176">
        <v>65629.154862580661</v>
      </c>
      <c r="F25" s="176">
        <v>539868.67168091005</v>
      </c>
      <c r="G25" s="176">
        <v>2488278.0282731783</v>
      </c>
      <c r="H25" s="176">
        <v>3922050</v>
      </c>
      <c r="I25" s="176">
        <v>8427650.7595819365</v>
      </c>
      <c r="J25" s="176">
        <v>225650.55915427679</v>
      </c>
      <c r="K25" s="176">
        <v>610377.75473097863</v>
      </c>
      <c r="L25" s="176">
        <v>1586320.5310829766</v>
      </c>
      <c r="M25" s="176">
        <v>2979792.1496421443</v>
      </c>
      <c r="N25" s="176">
        <v>3922050</v>
      </c>
      <c r="O25" s="176">
        <v>5516614.4790750444</v>
      </c>
      <c r="P25" s="176">
        <v>13703.369465921145</v>
      </c>
      <c r="Q25" s="176">
        <v>12820.5200160151</v>
      </c>
      <c r="R25" s="176">
        <v>22097.233823529368</v>
      </c>
      <c r="S25" s="176">
        <v>20305.592187896757</v>
      </c>
      <c r="T25" s="176">
        <v>22195.954530702045</v>
      </c>
      <c r="U25" s="176">
        <v>19365.841755299596</v>
      </c>
      <c r="V25" s="22">
        <f>(J25*1000000)/(P25*1000)</f>
        <v>16466.793784948022</v>
      </c>
      <c r="W25" s="22">
        <f t="shared" ref="W25:Z25" si="24">(K25*1000000)/(Q25*1000)</f>
        <v>47609.438148258319</v>
      </c>
      <c r="X25" s="22">
        <f t="shared" si="24"/>
        <v>71788.195018049984</v>
      </c>
      <c r="Y25" s="22">
        <f t="shared" si="24"/>
        <v>146747.3650642045</v>
      </c>
      <c r="Z25" s="22">
        <f t="shared" si="24"/>
        <v>176701.11887168061</v>
      </c>
      <c r="AA25" s="22">
        <f>(O25*1000000)/(U25*1000)</f>
        <v>284863.13937608129</v>
      </c>
    </row>
    <row r="26" spans="1:27" s="30" customFormat="1" x14ac:dyDescent="0.25">
      <c r="A26" s="25" t="s">
        <v>33</v>
      </c>
      <c r="B26" s="122">
        <f t="shared" si="5"/>
        <v>24</v>
      </c>
      <c r="C26" s="221" t="s">
        <v>107</v>
      </c>
      <c r="D26" s="176">
        <v>4856.3154732905023</v>
      </c>
      <c r="E26" s="176">
        <v>21964.294412302468</v>
      </c>
      <c r="F26" s="176">
        <v>146085.48345772308</v>
      </c>
      <c r="G26" s="176">
        <v>470695.43220509333</v>
      </c>
      <c r="H26" s="176">
        <v>733800</v>
      </c>
      <c r="I26" s="176">
        <v>1720830.3498163621</v>
      </c>
      <c r="J26" s="176">
        <v>101100.46242948448</v>
      </c>
      <c r="K26" s="176">
        <v>171709.86107124394</v>
      </c>
      <c r="L26" s="176">
        <v>344465.65436101577</v>
      </c>
      <c r="M26" s="176">
        <v>563073.5679562625</v>
      </c>
      <c r="N26" s="176">
        <v>733800</v>
      </c>
      <c r="O26" s="176">
        <v>1107002.1765250668</v>
      </c>
      <c r="P26" s="176">
        <v>3438.5077162187094</v>
      </c>
      <c r="Q26" s="176">
        <v>6207.9014839147576</v>
      </c>
      <c r="R26" s="176">
        <v>11334.363726089658</v>
      </c>
      <c r="S26" s="176">
        <v>14026.703620828725</v>
      </c>
      <c r="T26" s="176">
        <v>15532.839122917427</v>
      </c>
      <c r="U26" s="176">
        <v>14600.48006173977</v>
      </c>
      <c r="V26" s="22">
        <f>(J26*1000000)/(P26*1000)</f>
        <v>29402.424183204566</v>
      </c>
      <c r="W26" s="22">
        <f t="shared" ref="W26:Z26" si="25">(K26*1000000)/(Q26*1000)</f>
        <v>27659.888211203084</v>
      </c>
      <c r="X26" s="22">
        <f t="shared" si="25"/>
        <v>30391.265243069447</v>
      </c>
      <c r="Y26" s="22">
        <f t="shared" si="25"/>
        <v>40142.971804161847</v>
      </c>
      <c r="Z26" s="22">
        <f t="shared" si="25"/>
        <v>47241.846399950053</v>
      </c>
      <c r="AA26" s="22">
        <f>(O26*1000000)/(U26*1000)</f>
        <v>75819.573866337538</v>
      </c>
    </row>
    <row r="27" spans="1:27" s="10" customFormat="1" x14ac:dyDescent="0.25">
      <c r="A27" s="73" t="s">
        <v>34</v>
      </c>
      <c r="B27" s="123">
        <f t="shared" si="5"/>
        <v>25</v>
      </c>
      <c r="C27" s="222" t="s">
        <v>17</v>
      </c>
      <c r="D27" s="27">
        <f>+D26</f>
        <v>4856.3154732905023</v>
      </c>
      <c r="E27" s="27">
        <f t="shared" ref="E27:I27" si="26">+E26</f>
        <v>21964.294412302468</v>
      </c>
      <c r="F27" s="27">
        <f t="shared" si="26"/>
        <v>146085.48345772308</v>
      </c>
      <c r="G27" s="27">
        <f t="shared" si="26"/>
        <v>470695.43220509333</v>
      </c>
      <c r="H27" s="27">
        <f t="shared" si="26"/>
        <v>733800</v>
      </c>
      <c r="I27" s="27">
        <f t="shared" si="26"/>
        <v>1720830.3498163621</v>
      </c>
      <c r="J27" s="27">
        <f>+J26</f>
        <v>101100.46242948448</v>
      </c>
      <c r="K27" s="27">
        <f t="shared" ref="K27:O27" si="27">+K26</f>
        <v>171709.86107124394</v>
      </c>
      <c r="L27" s="27">
        <f t="shared" si="27"/>
        <v>344465.65436101577</v>
      </c>
      <c r="M27" s="27">
        <f t="shared" si="27"/>
        <v>563073.5679562625</v>
      </c>
      <c r="N27" s="27">
        <f t="shared" si="27"/>
        <v>733800</v>
      </c>
      <c r="O27" s="27">
        <f t="shared" si="27"/>
        <v>1107002.1765250668</v>
      </c>
      <c r="P27" s="27">
        <f>+P26</f>
        <v>3438.5077162187094</v>
      </c>
      <c r="Q27" s="27">
        <f t="shared" ref="Q27:U27" si="28">+Q26</f>
        <v>6207.9014839147576</v>
      </c>
      <c r="R27" s="27">
        <f t="shared" si="28"/>
        <v>11334.363726089658</v>
      </c>
      <c r="S27" s="27">
        <f t="shared" si="28"/>
        <v>14026.703620828725</v>
      </c>
      <c r="T27" s="27">
        <f t="shared" si="28"/>
        <v>15532.839122917427</v>
      </c>
      <c r="U27" s="27">
        <f t="shared" si="28"/>
        <v>14600.48006173977</v>
      </c>
      <c r="V27" s="22">
        <f>+V26</f>
        <v>29402.424183204566</v>
      </c>
      <c r="W27" s="22">
        <f t="shared" ref="W27:AA27" si="29">+W26</f>
        <v>27659.888211203084</v>
      </c>
      <c r="X27" s="22">
        <f t="shared" si="29"/>
        <v>30391.265243069447</v>
      </c>
      <c r="Y27" s="22">
        <f t="shared" si="29"/>
        <v>40142.971804161847</v>
      </c>
      <c r="Z27" s="22">
        <f t="shared" si="29"/>
        <v>47241.846399950053</v>
      </c>
      <c r="AA27" s="22">
        <f t="shared" si="29"/>
        <v>75819.573866337538</v>
      </c>
    </row>
    <row r="28" spans="1:27" s="10" customFormat="1" x14ac:dyDescent="0.25">
      <c r="A28" s="75" t="s">
        <v>35</v>
      </c>
      <c r="B28" s="62">
        <f t="shared" si="5"/>
        <v>26</v>
      </c>
      <c r="C28" s="19" t="s">
        <v>17</v>
      </c>
      <c r="D28" s="20">
        <f t="shared" ref="D28:U28" si="30">+D29-D22</f>
        <v>156464.54312789734</v>
      </c>
      <c r="E28" s="20">
        <f t="shared" si="30"/>
        <v>744743.08120064717</v>
      </c>
      <c r="F28" s="20">
        <f t="shared" si="30"/>
        <v>5062582.6253229706</v>
      </c>
      <c r="G28" s="20">
        <f t="shared" si="30"/>
        <v>18982415.78075492</v>
      </c>
      <c r="H28" s="20">
        <f t="shared" si="30"/>
        <v>32704610</v>
      </c>
      <c r="I28" s="20">
        <f t="shared" si="30"/>
        <v>68075801.30648838</v>
      </c>
      <c r="J28" s="20">
        <f t="shared" si="30"/>
        <v>3983096.6116059781</v>
      </c>
      <c r="K28" s="20">
        <f t="shared" si="30"/>
        <v>6765141.307191886</v>
      </c>
      <c r="L28" s="20">
        <f t="shared" si="30"/>
        <v>13671704.691201234</v>
      </c>
      <c r="M28" s="20">
        <f t="shared" si="30"/>
        <v>23498131.638834532</v>
      </c>
      <c r="N28" s="20">
        <f t="shared" si="30"/>
        <v>32704610</v>
      </c>
      <c r="O28" s="20">
        <f t="shared" si="30"/>
        <v>47592301.10018409</v>
      </c>
      <c r="P28" s="20">
        <f t="shared" si="30"/>
        <v>176422.3933946547</v>
      </c>
      <c r="Q28" s="20">
        <f t="shared" si="30"/>
        <v>223653.88525389138</v>
      </c>
      <c r="R28" s="20">
        <f t="shared" si="30"/>
        <v>339702.50993899128</v>
      </c>
      <c r="S28" s="20">
        <f t="shared" si="30"/>
        <v>416883.25922714424</v>
      </c>
      <c r="T28" s="20">
        <f t="shared" si="30"/>
        <v>469777.23109541973</v>
      </c>
      <c r="U28" s="20">
        <f t="shared" si="30"/>
        <v>468099.09853094001</v>
      </c>
      <c r="V28" s="18">
        <f>(J28*1000000)/(P28*1000)</f>
        <v>22577.046683046865</v>
      </c>
      <c r="W28" s="18">
        <f t="shared" ref="W28:AA28" si="31">(K28*1000000)/(Q28*1000)</f>
        <v>30248.261949539185</v>
      </c>
      <c r="X28" s="18">
        <f t="shared" si="31"/>
        <v>40246.110320634951</v>
      </c>
      <c r="Y28" s="18">
        <f t="shared" si="31"/>
        <v>56366.215526134307</v>
      </c>
      <c r="Z28" s="18">
        <f t="shared" si="31"/>
        <v>69617.273539928414</v>
      </c>
      <c r="AA28" s="18">
        <f t="shared" si="31"/>
        <v>101671.42224701033</v>
      </c>
    </row>
    <row r="29" spans="1:27" s="9" customFormat="1" x14ac:dyDescent="0.25">
      <c r="A29" s="31" t="s">
        <v>36</v>
      </c>
      <c r="B29" s="21"/>
      <c r="C29" s="220" t="s">
        <v>107</v>
      </c>
      <c r="D29" s="177">
        <v>156464.54312789734</v>
      </c>
      <c r="E29" s="177">
        <v>744743.08120064717</v>
      </c>
      <c r="F29" s="177">
        <v>5062582.6253229706</v>
      </c>
      <c r="G29" s="177">
        <v>18982415.78075492</v>
      </c>
      <c r="H29" s="177">
        <v>32704610</v>
      </c>
      <c r="I29" s="177">
        <v>68075801.30648838</v>
      </c>
      <c r="J29" s="177">
        <v>3983096.6116059781</v>
      </c>
      <c r="K29" s="177">
        <v>6765141.307191886</v>
      </c>
      <c r="L29" s="177">
        <v>13671704.691201234</v>
      </c>
      <c r="M29" s="177">
        <v>23498131.638834532</v>
      </c>
      <c r="N29" s="177">
        <v>32704610</v>
      </c>
      <c r="O29" s="177">
        <v>47592301.10018409</v>
      </c>
      <c r="P29" s="177">
        <v>176422.3933946547</v>
      </c>
      <c r="Q29" s="177">
        <v>223653.88525389138</v>
      </c>
      <c r="R29" s="177">
        <v>339702.50993899128</v>
      </c>
      <c r="S29" s="177">
        <v>416883.25922714424</v>
      </c>
      <c r="T29" s="177">
        <v>469777.23109541973</v>
      </c>
      <c r="U29" s="177">
        <v>468099.09853094001</v>
      </c>
      <c r="V29" s="33">
        <f>(J29*1000000)/(P29*1000)</f>
        <v>22577.046683046865</v>
      </c>
      <c r="W29" s="33">
        <f t="shared" ref="W29:Z29" si="32">(K29*1000000)/(Q29*1000)</f>
        <v>30248.261949539185</v>
      </c>
      <c r="X29" s="33">
        <f t="shared" si="32"/>
        <v>40246.110320634951</v>
      </c>
      <c r="Y29" s="33">
        <f t="shared" si="32"/>
        <v>56366.215526134307</v>
      </c>
      <c r="Z29" s="33">
        <f t="shared" si="32"/>
        <v>69617.273539928414</v>
      </c>
      <c r="AA29" s="33">
        <f>(O29*1000000)/(U29*1000)</f>
        <v>101671.42224701033</v>
      </c>
    </row>
    <row r="30" spans="1:27" s="34" customFormat="1" x14ac:dyDescent="0.25">
      <c r="A30" s="34" t="s">
        <v>37</v>
      </c>
      <c r="B30" s="35"/>
      <c r="C30" s="36"/>
      <c r="D30" s="37">
        <f t="shared" ref="D30:U30" si="33">+D9+D10+D16</f>
        <v>156464.54312789731</v>
      </c>
      <c r="E30" s="37">
        <f t="shared" si="33"/>
        <v>744743.08120064717</v>
      </c>
      <c r="F30" s="37">
        <f t="shared" si="33"/>
        <v>5062582.6253229696</v>
      </c>
      <c r="G30" s="37">
        <f t="shared" si="33"/>
        <v>18982415.780754916</v>
      </c>
      <c r="H30" s="37">
        <f t="shared" si="33"/>
        <v>32704610</v>
      </c>
      <c r="I30" s="37">
        <f t="shared" si="33"/>
        <v>68075801.30648838</v>
      </c>
      <c r="J30" s="37">
        <f t="shared" si="33"/>
        <v>3983096.6116059786</v>
      </c>
      <c r="K30" s="37">
        <f t="shared" si="33"/>
        <v>6765141.307191886</v>
      </c>
      <c r="L30" s="37">
        <f t="shared" si="33"/>
        <v>13671704.691201236</v>
      </c>
      <c r="M30" s="37">
        <f t="shared" si="33"/>
        <v>23498131.638834536</v>
      </c>
      <c r="N30" s="37">
        <f t="shared" si="33"/>
        <v>32704610</v>
      </c>
      <c r="O30" s="37">
        <f t="shared" si="33"/>
        <v>47592301.100184098</v>
      </c>
      <c r="P30" s="37">
        <f t="shared" si="33"/>
        <v>176422.39339465473</v>
      </c>
      <c r="Q30" s="37">
        <f t="shared" si="33"/>
        <v>223653.88525389138</v>
      </c>
      <c r="R30" s="37">
        <f t="shared" si="33"/>
        <v>339702.50993899128</v>
      </c>
      <c r="S30" s="37">
        <f t="shared" si="33"/>
        <v>416883.25922714418</v>
      </c>
      <c r="T30" s="37">
        <f t="shared" si="33"/>
        <v>469777.23109541961</v>
      </c>
      <c r="U30" s="37">
        <f t="shared" si="33"/>
        <v>468099.09853094013</v>
      </c>
      <c r="V30" s="38"/>
      <c r="W30" s="38"/>
      <c r="X30" s="38"/>
      <c r="Y30" s="38"/>
      <c r="Z30" s="38"/>
      <c r="AA30" s="38"/>
    </row>
    <row r="31" spans="1:27" s="34" customFormat="1" x14ac:dyDescent="0.25">
      <c r="A31" s="83" t="s">
        <v>71</v>
      </c>
      <c r="B31" s="35"/>
      <c r="C31" s="36"/>
      <c r="D31" s="41" t="b">
        <f t="shared" ref="D31:U31" si="34">EXACT(D30,D28)</f>
        <v>1</v>
      </c>
      <c r="E31" s="41" t="b">
        <f t="shared" si="34"/>
        <v>1</v>
      </c>
      <c r="F31" s="41" t="b">
        <f t="shared" si="34"/>
        <v>1</v>
      </c>
      <c r="G31" s="41" t="b">
        <f t="shared" si="34"/>
        <v>1</v>
      </c>
      <c r="H31" s="41" t="b">
        <f t="shared" si="34"/>
        <v>1</v>
      </c>
      <c r="I31" s="41" t="b">
        <f t="shared" si="34"/>
        <v>1</v>
      </c>
      <c r="J31" s="41" t="b">
        <f t="shared" si="34"/>
        <v>1</v>
      </c>
      <c r="K31" s="41" t="b">
        <f t="shared" si="34"/>
        <v>1</v>
      </c>
      <c r="L31" s="41" t="b">
        <f t="shared" si="34"/>
        <v>1</v>
      </c>
      <c r="M31" s="41" t="b">
        <f t="shared" si="34"/>
        <v>1</v>
      </c>
      <c r="N31" s="41" t="b">
        <f t="shared" si="34"/>
        <v>1</v>
      </c>
      <c r="O31" s="41" t="b">
        <f t="shared" si="34"/>
        <v>1</v>
      </c>
      <c r="P31" s="41" t="b">
        <f t="shared" si="34"/>
        <v>1</v>
      </c>
      <c r="Q31" s="41" t="b">
        <f t="shared" si="34"/>
        <v>1</v>
      </c>
      <c r="R31" s="41" t="b">
        <f t="shared" si="34"/>
        <v>1</v>
      </c>
      <c r="S31" s="41" t="b">
        <f t="shared" si="34"/>
        <v>1</v>
      </c>
      <c r="T31" s="41" t="b">
        <f t="shared" si="34"/>
        <v>1</v>
      </c>
      <c r="U31" s="41" t="b">
        <f t="shared" si="34"/>
        <v>1</v>
      </c>
      <c r="V31" s="38"/>
      <c r="W31" s="38"/>
      <c r="X31" s="38"/>
      <c r="Y31" s="38"/>
      <c r="Z31" s="38"/>
      <c r="AA31" s="38"/>
    </row>
    <row r="32" spans="1:27" s="34" customFormat="1" x14ac:dyDescent="0.25">
      <c r="A32" s="83" t="s">
        <v>71</v>
      </c>
      <c r="B32" s="35"/>
      <c r="C32" s="36"/>
      <c r="D32" s="41"/>
      <c r="E32" s="41"/>
      <c r="F32" s="41"/>
      <c r="G32" s="41"/>
      <c r="H32" s="41"/>
      <c r="I32" s="41"/>
      <c r="J32" s="41"/>
      <c r="K32" s="41"/>
      <c r="L32" s="41"/>
      <c r="M32" s="41"/>
      <c r="N32" s="41"/>
      <c r="O32" s="41"/>
      <c r="P32" s="41"/>
      <c r="Q32" s="41"/>
      <c r="R32" s="41"/>
      <c r="S32" s="41"/>
      <c r="T32" s="41"/>
      <c r="U32" s="41"/>
      <c r="V32" s="38"/>
      <c r="W32" s="38"/>
      <c r="X32" s="38"/>
      <c r="Y32" s="38"/>
      <c r="Z32" s="38"/>
      <c r="AA32" s="38"/>
    </row>
    <row r="33" spans="1:27" s="34" customFormat="1" ht="35.4" customHeight="1" x14ac:dyDescent="0.25">
      <c r="A33" s="7" t="s">
        <v>72</v>
      </c>
      <c r="B33" s="62" t="s">
        <v>40</v>
      </c>
      <c r="C33" s="161" t="s">
        <v>15</v>
      </c>
      <c r="D33" s="290" t="s">
        <v>73</v>
      </c>
      <c r="E33" s="291"/>
      <c r="F33" s="291"/>
      <c r="G33" s="291"/>
      <c r="H33" s="291"/>
      <c r="I33" s="292"/>
      <c r="J33" s="296" t="s">
        <v>74</v>
      </c>
      <c r="K33" s="297"/>
      <c r="L33" s="297"/>
      <c r="M33" s="297"/>
      <c r="N33" s="297"/>
      <c r="O33" s="298"/>
      <c r="P33" s="299" t="s">
        <v>75</v>
      </c>
      <c r="Q33" s="300"/>
      <c r="R33" s="300"/>
      <c r="S33" s="300"/>
      <c r="T33" s="300"/>
      <c r="U33" s="301"/>
      <c r="V33" s="38"/>
      <c r="W33" s="38"/>
      <c r="X33" s="38"/>
      <c r="Y33" s="38"/>
      <c r="Z33" s="38"/>
      <c r="AA33" s="38"/>
    </row>
    <row r="34" spans="1:27" s="35" customFormat="1" x14ac:dyDescent="0.25">
      <c r="A34" s="178" t="s">
        <v>69</v>
      </c>
      <c r="B34" s="62"/>
      <c r="C34" s="161" t="s">
        <v>15</v>
      </c>
      <c r="D34" s="69" t="s">
        <v>61</v>
      </c>
      <c r="E34" s="69" t="s">
        <v>7</v>
      </c>
      <c r="F34" s="69" t="s">
        <v>8</v>
      </c>
      <c r="G34" s="166">
        <v>2000</v>
      </c>
      <c r="H34" s="166">
        <v>2005</v>
      </c>
      <c r="I34" s="69" t="s">
        <v>9</v>
      </c>
      <c r="J34" s="167" t="s">
        <v>61</v>
      </c>
      <c r="K34" s="167" t="s">
        <v>7</v>
      </c>
      <c r="L34" s="167" t="s">
        <v>8</v>
      </c>
      <c r="M34" s="168">
        <v>2000</v>
      </c>
      <c r="N34" s="168">
        <v>2005</v>
      </c>
      <c r="O34" s="167" t="s">
        <v>9</v>
      </c>
      <c r="P34" s="169" t="s">
        <v>61</v>
      </c>
      <c r="Q34" s="169" t="s">
        <v>7</v>
      </c>
      <c r="R34" s="169" t="s">
        <v>8</v>
      </c>
      <c r="S34" s="170">
        <v>2000</v>
      </c>
      <c r="T34" s="170">
        <v>2005</v>
      </c>
      <c r="U34" s="169" t="s">
        <v>9</v>
      </c>
      <c r="V34" s="179"/>
      <c r="W34" s="179"/>
      <c r="X34" s="179"/>
      <c r="Y34" s="179"/>
      <c r="Z34" s="179"/>
      <c r="AA34" s="179"/>
    </row>
    <row r="35" spans="1:27" s="34" customFormat="1" x14ac:dyDescent="0.25">
      <c r="A35" s="152" t="s">
        <v>14</v>
      </c>
      <c r="B35" s="62">
        <v>7</v>
      </c>
      <c r="C35" s="161" t="s">
        <v>15</v>
      </c>
      <c r="D35" s="116">
        <f t="shared" ref="D35:I46" si="35">(D9/D$28)*100</f>
        <v>46.594197899678598</v>
      </c>
      <c r="E35" s="116">
        <f t="shared" si="35"/>
        <v>40.38725349641588</v>
      </c>
      <c r="F35" s="116">
        <f t="shared" si="35"/>
        <v>30.301432346459517</v>
      </c>
      <c r="G35" s="116">
        <f t="shared" si="35"/>
        <v>24.021319985344999</v>
      </c>
      <c r="H35" s="116">
        <f t="shared" si="35"/>
        <v>19.568800851011524</v>
      </c>
      <c r="I35" s="116">
        <f t="shared" si="35"/>
        <v>18.665767081117838</v>
      </c>
      <c r="J35" s="116">
        <f t="shared" ref="J35:J46" si="36">(P9/P$28)*100</f>
        <v>71.877291167701259</v>
      </c>
      <c r="K35" s="116">
        <f t="shared" ref="K35:K46" si="37">(Q9/Q$28)*100</f>
        <v>72.594310325066914</v>
      </c>
      <c r="L35" s="116">
        <f t="shared" ref="L35:L46" si="38">(R9/R$28)*100</f>
        <v>66.370648529498055</v>
      </c>
      <c r="M35" s="116">
        <f t="shared" ref="M35:M46" si="39">(S9/S$28)*100</f>
        <v>59.635882857093556</v>
      </c>
      <c r="N35" s="116">
        <f t="shared" ref="N35:N46" si="40">(T9/T$28)*100</f>
        <v>57.280314477893803</v>
      </c>
      <c r="O35" s="116">
        <f t="shared" ref="O35:O46" si="41">(U9/U$28)*100</f>
        <v>54.658369175902209</v>
      </c>
      <c r="P35" s="116">
        <f>+V9/V$28</f>
        <v>0.73292795574029268</v>
      </c>
      <c r="Q35" s="116">
        <f t="shared" ref="Q35:U38" si="42">+W9/W$28</f>
        <v>0.59647098189338255</v>
      </c>
      <c r="R35" s="116">
        <f t="shared" si="42"/>
        <v>0.47397253053756289</v>
      </c>
      <c r="S35" s="116">
        <f t="shared" si="42"/>
        <v>0.40023682683611633</v>
      </c>
      <c r="T35" s="116">
        <f t="shared" si="42"/>
        <v>0.34163221744468097</v>
      </c>
      <c r="U35" s="116">
        <f t="shared" si="42"/>
        <v>0.29420674346470699</v>
      </c>
      <c r="V35" s="38"/>
      <c r="W35" s="38"/>
      <c r="X35" s="38"/>
      <c r="Y35" s="38"/>
      <c r="Z35" s="38"/>
      <c r="AA35" s="38"/>
    </row>
    <row r="36" spans="1:27" s="34" customFormat="1" x14ac:dyDescent="0.25">
      <c r="A36" s="153" t="s">
        <v>16</v>
      </c>
      <c r="B36" s="62">
        <v>8</v>
      </c>
      <c r="C36" s="161" t="s">
        <v>15</v>
      </c>
      <c r="D36" s="116">
        <f t="shared" si="35"/>
        <v>21.457844424632203</v>
      </c>
      <c r="E36" s="116">
        <f t="shared" si="35"/>
        <v>24.200308217473289</v>
      </c>
      <c r="F36" s="116">
        <f t="shared" si="35"/>
        <v>29.777547709067122</v>
      </c>
      <c r="G36" s="116">
        <f t="shared" si="35"/>
        <v>28.234971494828208</v>
      </c>
      <c r="H36" s="116">
        <f t="shared" si="35"/>
        <v>30.111412427789229</v>
      </c>
      <c r="I36" s="116">
        <f t="shared" si="35"/>
        <v>29.119061601093232</v>
      </c>
      <c r="J36" s="116">
        <f t="shared" si="36"/>
        <v>11.741165257343956</v>
      </c>
      <c r="K36" s="116">
        <f t="shared" si="37"/>
        <v>10.942424886381996</v>
      </c>
      <c r="L36" s="116">
        <f t="shared" si="38"/>
        <v>13.224140548078548</v>
      </c>
      <c r="M36" s="116">
        <f t="shared" si="39"/>
        <v>16.91486622867065</v>
      </c>
      <c r="N36" s="116">
        <f t="shared" si="40"/>
        <v>18.170042648168565</v>
      </c>
      <c r="O36" s="116">
        <f t="shared" si="41"/>
        <v>19.496925612415396</v>
      </c>
      <c r="P36" s="116">
        <f t="shared" ref="P36:P38" si="43">+V10/V$28</f>
        <v>1.8205119792504376</v>
      </c>
      <c r="Q36" s="116">
        <f t="shared" si="42"/>
        <v>2.2555182735160244</v>
      </c>
      <c r="R36" s="116">
        <f t="shared" si="42"/>
        <v>2.298905958352635</v>
      </c>
      <c r="S36" s="116">
        <f t="shared" si="42"/>
        <v>1.7771317834079681</v>
      </c>
      <c r="T36" s="116">
        <f t="shared" si="42"/>
        <v>1.6572009769511622</v>
      </c>
      <c r="U36" s="116">
        <f t="shared" si="42"/>
        <v>1.5886295735579856</v>
      </c>
      <c r="V36" s="38"/>
      <c r="W36" s="38"/>
      <c r="X36" s="38"/>
      <c r="Y36" s="38"/>
      <c r="Z36" s="38"/>
      <c r="AA36" s="38"/>
    </row>
    <row r="37" spans="1:27" s="34" customFormat="1" x14ac:dyDescent="0.25">
      <c r="A37" s="154" t="s">
        <v>18</v>
      </c>
      <c r="B37" s="62">
        <v>9</v>
      </c>
      <c r="C37" s="161" t="s">
        <v>15</v>
      </c>
      <c r="D37" s="116">
        <f t="shared" si="35"/>
        <v>1.1054671573765864</v>
      </c>
      <c r="E37" s="116">
        <f t="shared" si="35"/>
        <v>1.4257555688010268</v>
      </c>
      <c r="F37" s="116">
        <f t="shared" si="35"/>
        <v>2.7995346070270615</v>
      </c>
      <c r="G37" s="116">
        <f t="shared" si="35"/>
        <v>2.4128628921898367</v>
      </c>
      <c r="H37" s="116">
        <f t="shared" si="35"/>
        <v>2.888369560132348</v>
      </c>
      <c r="I37" s="116">
        <f t="shared" si="35"/>
        <v>2.7039168588050622</v>
      </c>
      <c r="J37" s="116">
        <f t="shared" si="36"/>
        <v>0.51444352118871906</v>
      </c>
      <c r="K37" s="116">
        <f t="shared" si="37"/>
        <v>0.45745034807794682</v>
      </c>
      <c r="L37" s="116">
        <f t="shared" si="38"/>
        <v>0.59137737340958285</v>
      </c>
      <c r="M37" s="116">
        <f t="shared" si="39"/>
        <v>0.54249058245702553</v>
      </c>
      <c r="N37" s="116">
        <f t="shared" si="40"/>
        <v>0.50867619241811313</v>
      </c>
      <c r="O37" s="116">
        <f t="shared" si="41"/>
        <v>0.48914111950212996</v>
      </c>
      <c r="P37" s="116">
        <f t="shared" si="43"/>
        <v>4.7472713877814519</v>
      </c>
      <c r="Q37" s="116">
        <f t="shared" si="42"/>
        <v>5.9753652506350132</v>
      </c>
      <c r="R37" s="116">
        <f t="shared" si="42"/>
        <v>6.3039496110859989</v>
      </c>
      <c r="S37" s="116">
        <f t="shared" si="42"/>
        <v>5.9222761001152815</v>
      </c>
      <c r="T37" s="116">
        <f t="shared" si="42"/>
        <v>5.6782086584430012</v>
      </c>
      <c r="U37" s="116">
        <f t="shared" si="42"/>
        <v>5.2228996270582684</v>
      </c>
      <c r="V37" s="38"/>
      <c r="W37" s="38"/>
      <c r="X37" s="38"/>
      <c r="Y37" s="38"/>
      <c r="Z37" s="38"/>
      <c r="AA37" s="38"/>
    </row>
    <row r="38" spans="1:27" s="34" customFormat="1" x14ac:dyDescent="0.25">
      <c r="A38" s="155" t="s">
        <v>19</v>
      </c>
      <c r="B38" s="62">
        <v>10</v>
      </c>
      <c r="C38" s="161" t="s">
        <v>15</v>
      </c>
      <c r="D38" s="116">
        <f t="shared" si="35"/>
        <v>15.520919667752455</v>
      </c>
      <c r="E38" s="116">
        <f t="shared" si="35"/>
        <v>16.920590912019307</v>
      </c>
      <c r="F38" s="116">
        <f t="shared" si="35"/>
        <v>18.718757798028928</v>
      </c>
      <c r="G38" s="116">
        <f t="shared" si="35"/>
        <v>16.940246027104013</v>
      </c>
      <c r="H38" s="116">
        <f t="shared" si="35"/>
        <v>16.790324055232581</v>
      </c>
      <c r="I38" s="116">
        <f t="shared" si="35"/>
        <v>16.06378379757966</v>
      </c>
      <c r="J38" s="116">
        <f t="shared" si="36"/>
        <v>9.5923554425925044</v>
      </c>
      <c r="K38" s="116">
        <f t="shared" si="37"/>
        <v>9.0270278966874997</v>
      </c>
      <c r="L38" s="116">
        <f t="shared" si="38"/>
        <v>10.507003583128169</v>
      </c>
      <c r="M38" s="116">
        <f t="shared" si="39"/>
        <v>11.365201165530674</v>
      </c>
      <c r="N38" s="116">
        <f t="shared" si="40"/>
        <v>11.59834688069791</v>
      </c>
      <c r="O38" s="116">
        <f t="shared" si="41"/>
        <v>11.59070118061994</v>
      </c>
      <c r="P38" s="116">
        <f t="shared" si="43"/>
        <v>1.2061987749511973</v>
      </c>
      <c r="Q38" s="116">
        <f t="shared" si="42"/>
        <v>1.4794367371785426</v>
      </c>
      <c r="R38" s="116">
        <f t="shared" si="42"/>
        <v>1.6442103193452817</v>
      </c>
      <c r="S38" s="116">
        <f t="shared" si="42"/>
        <v>1.5407808089111661</v>
      </c>
      <c r="T38" s="116">
        <f t="shared" si="42"/>
        <v>1.4476480336327249</v>
      </c>
      <c r="U38" s="116">
        <f t="shared" si="42"/>
        <v>1.5283565585531249</v>
      </c>
      <c r="V38" s="38"/>
      <c r="W38" s="38"/>
      <c r="X38" s="38"/>
      <c r="Y38" s="38"/>
      <c r="Z38" s="38"/>
      <c r="AA38" s="38"/>
    </row>
    <row r="39" spans="1:27" s="34" customFormat="1" x14ac:dyDescent="0.25">
      <c r="A39" s="155" t="s">
        <v>20</v>
      </c>
      <c r="B39" s="62">
        <v>11</v>
      </c>
      <c r="C39" s="161"/>
      <c r="D39" s="116">
        <f t="shared" si="35"/>
        <v>0.63611192478859002</v>
      </c>
      <c r="E39" s="116">
        <f t="shared" si="35"/>
        <v>1.3149144810704918</v>
      </c>
      <c r="F39" s="116">
        <f t="shared" si="35"/>
        <v>2.3630403504050168</v>
      </c>
      <c r="G39" s="116">
        <f t="shared" si="35"/>
        <v>2.5069215593470773</v>
      </c>
      <c r="H39" s="116">
        <f t="shared" si="35"/>
        <v>2.0697387921763934</v>
      </c>
      <c r="I39" s="116">
        <f t="shared" si="35"/>
        <v>1.6096816359731556</v>
      </c>
      <c r="J39" s="116">
        <f t="shared" si="36"/>
        <v>0.14602375482672666</v>
      </c>
      <c r="K39" s="116">
        <f t="shared" si="37"/>
        <v>0.29148997834031454</v>
      </c>
      <c r="L39" s="116">
        <f t="shared" si="38"/>
        <v>0.29292508687193364</v>
      </c>
      <c r="M39" s="116">
        <f t="shared" si="39"/>
        <v>0.25807010989095897</v>
      </c>
      <c r="N39" s="116">
        <f t="shared" si="40"/>
        <v>0.25440423327512962</v>
      </c>
      <c r="O39" s="116">
        <f t="shared" si="41"/>
        <v>0.2531128716990616</v>
      </c>
      <c r="P39" s="116">
        <f t="shared" ref="P39:P40" si="44">+V13/V$28</f>
        <v>3.6995834517858008</v>
      </c>
      <c r="Q39" s="116">
        <f t="shared" ref="Q39:Q40" si="45">+W13/W$28</f>
        <v>4.3500957538064462</v>
      </c>
      <c r="R39" s="116">
        <f t="shared" ref="R39:R40" si="46">+X13/X$28</f>
        <v>6.8155577205550939</v>
      </c>
      <c r="S39" s="116">
        <f t="shared" ref="S39:S40" si="47">+Y13/Y$28</f>
        <v>8.6921030908722123</v>
      </c>
      <c r="T39" s="116">
        <f t="shared" ref="T39:T40" si="48">+Z13/Z$28</f>
        <v>8.135630313737904</v>
      </c>
      <c r="U39" s="138">
        <f t="shared" ref="U39:U40" si="49">+AA13/AA$28</f>
        <v>7.7987841354830936</v>
      </c>
      <c r="V39" s="38"/>
      <c r="W39" s="38"/>
      <c r="X39" s="38"/>
      <c r="Y39" s="38"/>
      <c r="Z39" s="38"/>
      <c r="AA39" s="38"/>
    </row>
    <row r="40" spans="1:27" s="34" customFormat="1" x14ac:dyDescent="0.25">
      <c r="A40" s="155" t="s">
        <v>21</v>
      </c>
      <c r="B40" s="62">
        <v>12</v>
      </c>
      <c r="C40" s="161"/>
      <c r="D40" s="116">
        <f t="shared" si="35"/>
        <v>4.1953456747145701</v>
      </c>
      <c r="E40" s="116">
        <f t="shared" si="35"/>
        <v>4.539047255582469</v>
      </c>
      <c r="F40" s="116">
        <f t="shared" si="35"/>
        <v>5.8962149536061084</v>
      </c>
      <c r="G40" s="116">
        <f t="shared" si="35"/>
        <v>6.3749410161872841</v>
      </c>
      <c r="H40" s="116">
        <f t="shared" si="35"/>
        <v>8.3629800202479085</v>
      </c>
      <c r="I40" s="116">
        <f t="shared" si="35"/>
        <v>8.7416793087353515</v>
      </c>
      <c r="J40" s="116">
        <f t="shared" si="36"/>
        <v>1.488342538736009</v>
      </c>
      <c r="K40" s="116">
        <f t="shared" si="37"/>
        <v>1.1664566632762345</v>
      </c>
      <c r="L40" s="116">
        <f t="shared" si="38"/>
        <v>1.8328345046688608</v>
      </c>
      <c r="M40" s="116">
        <f t="shared" si="39"/>
        <v>4.7491043707919935</v>
      </c>
      <c r="N40" s="116">
        <f t="shared" si="40"/>
        <v>5.8086153417774149</v>
      </c>
      <c r="O40" s="116">
        <f t="shared" si="41"/>
        <v>7.1639704405942624</v>
      </c>
      <c r="P40" s="116">
        <f t="shared" si="44"/>
        <v>4.5837664142171883</v>
      </c>
      <c r="Q40" s="116">
        <f t="shared" si="45"/>
        <v>6.2792563064388141</v>
      </c>
      <c r="R40" s="116">
        <f t="shared" si="46"/>
        <v>4.0379372845480699</v>
      </c>
      <c r="S40" s="116">
        <f t="shared" si="47"/>
        <v>1.4934840292317222</v>
      </c>
      <c r="T40" s="116">
        <f t="shared" si="48"/>
        <v>1.4397544902136468</v>
      </c>
      <c r="U40" s="138">
        <f t="shared" si="49"/>
        <v>1.2185925259163113</v>
      </c>
      <c r="V40" s="38"/>
      <c r="W40" s="38"/>
      <c r="X40" s="38"/>
      <c r="Y40" s="38"/>
      <c r="Z40" s="38"/>
      <c r="AA40" s="38"/>
    </row>
    <row r="41" spans="1:27" s="34" customFormat="1" x14ac:dyDescent="0.25">
      <c r="A41" s="156" t="s">
        <v>60</v>
      </c>
      <c r="B41" s="62">
        <v>13</v>
      </c>
      <c r="C41" s="161" t="s">
        <v>15</v>
      </c>
      <c r="D41" s="116">
        <f t="shared" si="35"/>
        <v>4.8314575995031595</v>
      </c>
      <c r="E41" s="116">
        <f t="shared" si="35"/>
        <v>5.8539617366529599</v>
      </c>
      <c r="F41" s="116">
        <f t="shared" si="35"/>
        <v>8.259255304011127</v>
      </c>
      <c r="G41" s="116">
        <f t="shared" si="35"/>
        <v>8.8818625755343596</v>
      </c>
      <c r="H41" s="116">
        <f t="shared" si="35"/>
        <v>10.432718812424303</v>
      </c>
      <c r="I41" s="116">
        <f t="shared" si="35"/>
        <v>10.351360944708508</v>
      </c>
      <c r="J41" s="116">
        <f t="shared" si="36"/>
        <v>1.6343662935627354</v>
      </c>
      <c r="K41" s="116">
        <f t="shared" si="37"/>
        <v>1.457946641616549</v>
      </c>
      <c r="L41" s="116">
        <f t="shared" si="38"/>
        <v>2.1257595915407945</v>
      </c>
      <c r="M41" s="116">
        <f t="shared" si="39"/>
        <v>5.007174480682953</v>
      </c>
      <c r="N41" s="116">
        <f t="shared" si="40"/>
        <v>6.0630195750525449</v>
      </c>
      <c r="O41" s="116">
        <f t="shared" si="41"/>
        <v>7.4170833122933235</v>
      </c>
      <c r="P41" s="116">
        <f t="shared" ref="P41:P46" si="50">+V15/V$28</f>
        <v>4.5047683850504221</v>
      </c>
      <c r="Q41" s="116">
        <f t="shared" ref="Q41:U41" si="51">+W15/W$28</f>
        <v>5.8935556561884779</v>
      </c>
      <c r="R41" s="116">
        <f t="shared" si="51"/>
        <v>4.4206873898527235</v>
      </c>
      <c r="S41" s="116">
        <f t="shared" si="51"/>
        <v>1.8645013403854822</v>
      </c>
      <c r="T41" s="116">
        <f t="shared" si="51"/>
        <v>1.7207133645670096</v>
      </c>
      <c r="U41" s="116">
        <f t="shared" si="51"/>
        <v>1.4431459149644039</v>
      </c>
      <c r="V41" s="38"/>
      <c r="W41" s="38"/>
      <c r="X41" s="38"/>
      <c r="Y41" s="38"/>
      <c r="Z41" s="38"/>
      <c r="AA41" s="38"/>
    </row>
    <row r="42" spans="1:27" s="34" customFormat="1" x14ac:dyDescent="0.25">
      <c r="A42" s="157" t="s">
        <v>22</v>
      </c>
      <c r="B42" s="62">
        <v>14</v>
      </c>
      <c r="C42" s="161" t="s">
        <v>15</v>
      </c>
      <c r="D42" s="116">
        <f t="shared" si="35"/>
        <v>31.947957675689182</v>
      </c>
      <c r="E42" s="116">
        <f t="shared" si="35"/>
        <v>35.412438286110834</v>
      </c>
      <c r="F42" s="116">
        <f t="shared" si="35"/>
        <v>39.921019944473358</v>
      </c>
      <c r="G42" s="116">
        <f t="shared" si="35"/>
        <v>47.743708519826782</v>
      </c>
      <c r="H42" s="116">
        <f t="shared" si="35"/>
        <v>50.319786721199243</v>
      </c>
      <c r="I42" s="116">
        <f t="shared" si="35"/>
        <v>52.215171317788922</v>
      </c>
      <c r="J42" s="116">
        <f t="shared" si="36"/>
        <v>16.38154357495479</v>
      </c>
      <c r="K42" s="116">
        <f t="shared" si="37"/>
        <v>16.463264788551086</v>
      </c>
      <c r="L42" s="116">
        <f t="shared" si="38"/>
        <v>20.405210922423397</v>
      </c>
      <c r="M42" s="116">
        <f t="shared" si="39"/>
        <v>23.449250914235783</v>
      </c>
      <c r="N42" s="116">
        <f t="shared" si="40"/>
        <v>24.549642873937618</v>
      </c>
      <c r="O42" s="116">
        <f t="shared" si="41"/>
        <v>25.844705211682406</v>
      </c>
      <c r="P42" s="116">
        <f t="shared" si="50"/>
        <v>1.5837452557656677</v>
      </c>
      <c r="Q42" s="116">
        <f t="shared" ref="Q42:U42" si="52">+W16/W$28</f>
        <v>1.9448609716214895</v>
      </c>
      <c r="R42" s="116">
        <f t="shared" si="52"/>
        <v>1.8691833379223117</v>
      </c>
      <c r="S42" s="116">
        <f t="shared" si="52"/>
        <v>1.9647355585534847</v>
      </c>
      <c r="T42" s="116">
        <f t="shared" si="52"/>
        <v>2.0497156304713386</v>
      </c>
      <c r="U42" s="116">
        <f t="shared" si="52"/>
        <v>2.0486109687329757</v>
      </c>
      <c r="V42" s="38"/>
      <c r="W42" s="38"/>
      <c r="X42" s="38"/>
      <c r="Y42" s="38"/>
      <c r="Z42" s="38"/>
      <c r="AA42" s="38"/>
    </row>
    <row r="43" spans="1:27" s="34" customFormat="1" x14ac:dyDescent="0.25">
      <c r="A43" s="154" t="s">
        <v>23</v>
      </c>
      <c r="B43" s="62">
        <v>15</v>
      </c>
      <c r="C43" s="161" t="s">
        <v>15</v>
      </c>
      <c r="D43" s="116">
        <f t="shared" si="35"/>
        <v>22.057884654194545</v>
      </c>
      <c r="E43" s="116">
        <f t="shared" si="35"/>
        <v>23.650872252671729</v>
      </c>
      <c r="F43" s="116">
        <f t="shared" si="35"/>
        <v>26.37152937996386</v>
      </c>
      <c r="G43" s="116">
        <f t="shared" si="35"/>
        <v>32.155737554201906</v>
      </c>
      <c r="H43" s="116">
        <f t="shared" si="35"/>
        <v>36.08372030732059</v>
      </c>
      <c r="I43" s="116">
        <f t="shared" si="35"/>
        <v>37.307552289247234</v>
      </c>
      <c r="J43" s="116">
        <f t="shared" si="36"/>
        <v>6.6651595874676204</v>
      </c>
      <c r="K43" s="116">
        <f t="shared" si="37"/>
        <v>7.9552876173390423</v>
      </c>
      <c r="L43" s="116">
        <f t="shared" si="38"/>
        <v>10.563777146846302</v>
      </c>
      <c r="M43" s="116">
        <f t="shared" si="39"/>
        <v>15.213780899830843</v>
      </c>
      <c r="N43" s="116">
        <f t="shared" si="40"/>
        <v>16.518433365200035</v>
      </c>
      <c r="O43" s="116">
        <f t="shared" si="41"/>
        <v>18.588480637946279</v>
      </c>
      <c r="P43" s="116">
        <f t="shared" si="50"/>
        <v>2.6617141952626402</v>
      </c>
      <c r="Q43" s="116">
        <f t="shared" ref="Q43:U43" si="53">+W17/W$28</f>
        <v>2.5716493314131874</v>
      </c>
      <c r="R43" s="116">
        <f t="shared" si="53"/>
        <v>2.2736737242202141</v>
      </c>
      <c r="S43" s="116">
        <f t="shared" si="53"/>
        <v>2.0372551869881841</v>
      </c>
      <c r="T43" s="116">
        <f t="shared" si="53"/>
        <v>2.1844517279307754</v>
      </c>
      <c r="U43" s="116">
        <f t="shared" si="53"/>
        <v>2.0995978786496137</v>
      </c>
      <c r="V43" s="38"/>
      <c r="W43" s="38"/>
      <c r="X43" s="38"/>
      <c r="Y43" s="38"/>
      <c r="Z43" s="38"/>
      <c r="AA43" s="38"/>
    </row>
    <row r="44" spans="1:27" s="34" customFormat="1" x14ac:dyDescent="0.25">
      <c r="A44" s="158" t="s">
        <v>24</v>
      </c>
      <c r="B44" s="62">
        <v>16</v>
      </c>
      <c r="C44" s="161"/>
      <c r="D44" s="116">
        <f t="shared" si="35"/>
        <v>8.5656602450935537</v>
      </c>
      <c r="E44" s="116">
        <f t="shared" si="35"/>
        <v>11.92798105976766</v>
      </c>
      <c r="F44" s="116">
        <f t="shared" si="35"/>
        <v>13.593183301065883</v>
      </c>
      <c r="G44" s="116">
        <f t="shared" si="35"/>
        <v>15.702746091995717</v>
      </c>
      <c r="H44" s="116">
        <f t="shared" si="35"/>
        <v>17.655462028136096</v>
      </c>
      <c r="I44" s="116">
        <f t="shared" si="35"/>
        <v>18.008042666908693</v>
      </c>
      <c r="J44" s="116">
        <f t="shared" si="36"/>
        <v>4.6898675399579659</v>
      </c>
      <c r="K44" s="116">
        <f t="shared" si="37"/>
        <v>5.0469025913408592</v>
      </c>
      <c r="L44" s="116">
        <f t="shared" si="38"/>
        <v>7.3737369161376618</v>
      </c>
      <c r="M44" s="116">
        <f t="shared" si="39"/>
        <v>10.161081008548683</v>
      </c>
      <c r="N44" s="116">
        <f t="shared" si="40"/>
        <v>10.758141669305266</v>
      </c>
      <c r="O44" s="116">
        <f t="shared" si="41"/>
        <v>11.560414367499163</v>
      </c>
      <c r="P44" s="116">
        <f t="shared" si="50"/>
        <v>2.2061743318914675</v>
      </c>
      <c r="Q44" s="116">
        <f t="shared" ref="Q44:Q45" si="54">+W18/W$28</f>
        <v>2.3495183178757961</v>
      </c>
      <c r="R44" s="116">
        <f t="shared" ref="R44:R45" si="55">+X18/X$28</f>
        <v>1.7840411011618702</v>
      </c>
      <c r="S44" s="116">
        <f t="shared" ref="S44:S45" si="56">+Y18/Y$28</f>
        <v>1.5579976234938959</v>
      </c>
      <c r="T44" s="116">
        <f t="shared" ref="T44:T45" si="57">+Z18/Z$28</f>
        <v>1.6411256303223827</v>
      </c>
      <c r="U44" s="138">
        <f t="shared" ref="U44:U45" si="58">+AA18/AA$28</f>
        <v>1.5981987991202713</v>
      </c>
      <c r="V44" s="38"/>
      <c r="W44" s="38"/>
      <c r="X44" s="38"/>
      <c r="Y44" s="38"/>
      <c r="Z44" s="38"/>
      <c r="AA44" s="38"/>
    </row>
    <row r="45" spans="1:27" s="34" customFormat="1" x14ac:dyDescent="0.25">
      <c r="A45" s="158" t="s">
        <v>25</v>
      </c>
      <c r="B45" s="62">
        <v>17</v>
      </c>
      <c r="C45" s="161"/>
      <c r="D45" s="116">
        <f t="shared" si="35"/>
        <v>4.1744669588345005</v>
      </c>
      <c r="E45" s="116">
        <f t="shared" si="35"/>
        <v>4.4137085364219963</v>
      </c>
      <c r="F45" s="116">
        <f t="shared" si="35"/>
        <v>6.5475564771972543</v>
      </c>
      <c r="G45" s="116">
        <f t="shared" si="35"/>
        <v>8.0287278690327</v>
      </c>
      <c r="H45" s="116">
        <f t="shared" si="35"/>
        <v>8.5789740345474232</v>
      </c>
      <c r="I45" s="116">
        <f t="shared" si="35"/>
        <v>7.91412383259226</v>
      </c>
      <c r="J45" s="116">
        <f t="shared" si="36"/>
        <v>1.7437313651693636</v>
      </c>
      <c r="K45" s="116">
        <f t="shared" si="37"/>
        <v>2.4934446211223107</v>
      </c>
      <c r="L45" s="116">
        <f t="shared" si="38"/>
        <v>2.7560839199326308</v>
      </c>
      <c r="M45" s="116">
        <f t="shared" si="39"/>
        <v>3.7716980199829044</v>
      </c>
      <c r="N45" s="116">
        <f t="shared" si="40"/>
        <v>4.0806978155738998</v>
      </c>
      <c r="O45" s="116">
        <f t="shared" si="41"/>
        <v>4.7999098280647861</v>
      </c>
      <c r="P45" s="116">
        <f t="shared" si="50"/>
        <v>1.9433265463178546</v>
      </c>
      <c r="Q45" s="116">
        <f t="shared" si="54"/>
        <v>1.8711921115009351</v>
      </c>
      <c r="R45" s="116">
        <f t="shared" si="55"/>
        <v>2.171116609447902</v>
      </c>
      <c r="S45" s="116">
        <f t="shared" si="56"/>
        <v>1.951825708945744</v>
      </c>
      <c r="T45" s="116">
        <f t="shared" si="57"/>
        <v>2.1023301460367745</v>
      </c>
      <c r="U45" s="138">
        <f t="shared" si="58"/>
        <v>1.9630236067576361</v>
      </c>
      <c r="V45" s="38"/>
      <c r="W45" s="38"/>
      <c r="X45" s="38"/>
      <c r="Y45" s="38"/>
      <c r="Z45" s="38"/>
      <c r="AA45" s="38"/>
    </row>
    <row r="46" spans="1:27" s="34" customFormat="1" x14ac:dyDescent="0.25">
      <c r="A46" s="155" t="s">
        <v>26</v>
      </c>
      <c r="B46" s="62">
        <v>18</v>
      </c>
      <c r="C46" s="161" t="s">
        <v>15</v>
      </c>
      <c r="D46" s="116">
        <f t="shared" si="35"/>
        <v>12.740127203928056</v>
      </c>
      <c r="E46" s="116">
        <f t="shared" si="35"/>
        <v>16.341689596189656</v>
      </c>
      <c r="F46" s="116">
        <f t="shared" si="35"/>
        <v>20.140739778263136</v>
      </c>
      <c r="G46" s="116">
        <f t="shared" si="35"/>
        <v>23.731473961028421</v>
      </c>
      <c r="H46" s="116">
        <f t="shared" si="35"/>
        <v>26.234436062683521</v>
      </c>
      <c r="I46" s="116">
        <f t="shared" si="35"/>
        <v>25.922166499500953</v>
      </c>
      <c r="J46" s="116">
        <f t="shared" si="36"/>
        <v>6.4335989051273303</v>
      </c>
      <c r="K46" s="116">
        <f t="shared" si="37"/>
        <v>7.5403472124631694</v>
      </c>
      <c r="L46" s="116">
        <f t="shared" si="38"/>
        <v>10.129820836070291</v>
      </c>
      <c r="M46" s="116">
        <f t="shared" si="39"/>
        <v>13.93277902853159</v>
      </c>
      <c r="N46" s="116">
        <f t="shared" si="40"/>
        <v>14.838839484879166</v>
      </c>
      <c r="O46" s="116">
        <f t="shared" si="41"/>
        <v>16.360324195563951</v>
      </c>
      <c r="P46" s="116">
        <f t="shared" si="50"/>
        <v>2.1349333461339093</v>
      </c>
      <c r="Q46" s="116">
        <f t="shared" ref="Q46:U46" si="59">+W20/W$28</f>
        <v>2.1913452427081301</v>
      </c>
      <c r="R46" s="116">
        <f t="shared" si="59"/>
        <v>1.8893551636167725</v>
      </c>
      <c r="S46" s="116">
        <f t="shared" si="59"/>
        <v>1.6646095640888472</v>
      </c>
      <c r="T46" s="116">
        <f t="shared" si="59"/>
        <v>1.7679573991899105</v>
      </c>
      <c r="U46" s="116">
        <f t="shared" si="59"/>
        <v>1.7052337306270224</v>
      </c>
      <c r="V46" s="38"/>
      <c r="W46" s="38"/>
      <c r="X46" s="38"/>
      <c r="Y46" s="38"/>
      <c r="Z46" s="38"/>
      <c r="AA46" s="38"/>
    </row>
    <row r="47" spans="1:27" s="34" customFormat="1" x14ac:dyDescent="0.25">
      <c r="A47" s="154" t="s">
        <v>62</v>
      </c>
      <c r="B47" s="62">
        <v>21</v>
      </c>
      <c r="C47" s="161" t="s">
        <v>15</v>
      </c>
      <c r="D47" s="116">
        <f t="shared" ref="D47:I48" si="60">(D23/D$28)*100</f>
        <v>9.3177574502664893</v>
      </c>
      <c r="E47" s="116">
        <f t="shared" si="60"/>
        <v>7.3091826564820721</v>
      </c>
      <c r="F47" s="116">
        <f t="shared" si="60"/>
        <v>6.2307896017007227</v>
      </c>
      <c r="G47" s="116">
        <f t="shared" si="60"/>
        <v>8.4242635931734888</v>
      </c>
      <c r="H47" s="116">
        <f t="shared" si="60"/>
        <v>9.8492842446370723</v>
      </c>
      <c r="I47" s="116">
        <f t="shared" si="60"/>
        <v>11.385385789746277</v>
      </c>
      <c r="J47" s="116">
        <f t="shared" ref="J47:O48" si="61">(P23/P$28)*100</f>
        <v>0.23156068234029037</v>
      </c>
      <c r="K47" s="116">
        <f t="shared" si="61"/>
        <v>0.41494040487587214</v>
      </c>
      <c r="L47" s="116">
        <f t="shared" si="61"/>
        <v>0.43395631077601154</v>
      </c>
      <c r="M47" s="116">
        <f t="shared" si="61"/>
        <v>1.2810018712992544</v>
      </c>
      <c r="N47" s="116">
        <f t="shared" si="61"/>
        <v>1.6795938803208696</v>
      </c>
      <c r="O47" s="116">
        <f t="shared" si="61"/>
        <v>2.2281564423823301</v>
      </c>
      <c r="P47" s="116">
        <f>+V23/V$28</f>
        <v>17.297604277915788</v>
      </c>
      <c r="Q47" s="116">
        <f t="shared" ref="Q47:U47" si="62">+W23/W$28</f>
        <v>9.4825812181581366</v>
      </c>
      <c r="R47" s="116">
        <f t="shared" si="62"/>
        <v>11.244802997412672</v>
      </c>
      <c r="S47" s="116">
        <f t="shared" si="62"/>
        <v>6.0903243011964259</v>
      </c>
      <c r="T47" s="116">
        <f t="shared" si="62"/>
        <v>5.8640867652812965</v>
      </c>
      <c r="U47" s="116">
        <f t="shared" si="62"/>
        <v>4.995231771330241</v>
      </c>
      <c r="V47" s="38"/>
      <c r="W47" s="38"/>
      <c r="X47" s="38"/>
      <c r="Y47" s="38"/>
      <c r="Z47" s="38"/>
      <c r="AA47" s="38"/>
    </row>
    <row r="48" spans="1:27" s="34" customFormat="1" x14ac:dyDescent="0.25">
      <c r="A48" s="155" t="s">
        <v>31</v>
      </c>
      <c r="B48" s="62">
        <v>22</v>
      </c>
      <c r="C48" s="161" t="s">
        <v>15</v>
      </c>
      <c r="D48" s="116">
        <f t="shared" si="60"/>
        <v>9.8900730214946364</v>
      </c>
      <c r="E48" s="116">
        <f t="shared" si="60"/>
        <v>11.761566033439104</v>
      </c>
      <c r="F48" s="116">
        <f t="shared" si="60"/>
        <v>13.549490564509497</v>
      </c>
      <c r="G48" s="116">
        <f t="shared" si="60"/>
        <v>15.587970965624876</v>
      </c>
      <c r="H48" s="116">
        <f t="shared" si="60"/>
        <v>14.236066413878657</v>
      </c>
      <c r="I48" s="116">
        <f t="shared" si="60"/>
        <v>14.907619028541696</v>
      </c>
      <c r="J48" s="116">
        <f t="shared" si="61"/>
        <v>9.7163839874871716</v>
      </c>
      <c r="K48" s="116">
        <f t="shared" si="61"/>
        <v>8.5079771712120422</v>
      </c>
      <c r="L48" s="116">
        <f t="shared" si="61"/>
        <v>9.8414337755770944</v>
      </c>
      <c r="M48" s="116">
        <f t="shared" si="61"/>
        <v>8.2354700144049406</v>
      </c>
      <c r="N48" s="116">
        <f t="shared" si="61"/>
        <v>8.0312095087375823</v>
      </c>
      <c r="O48" s="116">
        <f t="shared" si="61"/>
        <v>7.2562245737361293</v>
      </c>
      <c r="P48" s="116">
        <f>+V24/V$28</f>
        <v>0.84428960834238431</v>
      </c>
      <c r="Q48" s="116">
        <f t="shared" ref="Q48:U48" si="63">+W24/W$28</f>
        <v>1.3587896203471899</v>
      </c>
      <c r="R48" s="116">
        <f t="shared" si="63"/>
        <v>1.435004091652655</v>
      </c>
      <c r="S48" s="116">
        <f t="shared" si="63"/>
        <v>1.8307665518042837</v>
      </c>
      <c r="T48" s="116">
        <f t="shared" si="63"/>
        <v>1.7725930818254059</v>
      </c>
      <c r="U48" s="116">
        <f t="shared" si="63"/>
        <v>1.9179963249684211</v>
      </c>
      <c r="V48" s="38"/>
      <c r="W48" s="38"/>
      <c r="X48" s="38"/>
      <c r="Y48" s="38"/>
      <c r="Z48" s="38"/>
      <c r="AA48" s="38"/>
    </row>
    <row r="49" spans="1:27" s="34" customFormat="1" x14ac:dyDescent="0.25">
      <c r="A49" s="154" t="s">
        <v>32</v>
      </c>
      <c r="B49" s="62">
        <v>23</v>
      </c>
      <c r="C49" s="161" t="s">
        <v>15</v>
      </c>
      <c r="D49" s="116">
        <f t="shared" ref="D49:I49" si="64">+(D25/D$28)*100</f>
        <v>6.7862928447162778</v>
      </c>
      <c r="E49" s="116">
        <f t="shared" si="64"/>
        <v>8.8123215266096562</v>
      </c>
      <c r="F49" s="116">
        <f t="shared" si="64"/>
        <v>10.663898480994545</v>
      </c>
      <c r="G49" s="116">
        <f t="shared" si="64"/>
        <v>13.10833171611322</v>
      </c>
      <c r="H49" s="116">
        <f t="shared" si="64"/>
        <v>11.992346033173916</v>
      </c>
      <c r="I49" s="116">
        <f t="shared" si="64"/>
        <v>12.379803980035836</v>
      </c>
      <c r="J49" s="116">
        <f t="shared" ref="J49:O49" si="65">+(P25/P$28)*100</f>
        <v>7.7673639962852548</v>
      </c>
      <c r="K49" s="116">
        <f t="shared" si="65"/>
        <v>5.7323037341655274</v>
      </c>
      <c r="L49" s="116">
        <f t="shared" si="65"/>
        <v>6.5048779967795678</v>
      </c>
      <c r="M49" s="116">
        <f t="shared" si="65"/>
        <v>4.8708101701039981</v>
      </c>
      <c r="N49" s="116">
        <f t="shared" si="65"/>
        <v>4.7247829527509966</v>
      </c>
      <c r="O49" s="116">
        <f t="shared" si="65"/>
        <v>4.1371243431308535</v>
      </c>
      <c r="P49" s="116">
        <f>+V25/V$28</f>
        <v>0.72935995642481266</v>
      </c>
      <c r="Q49" s="116">
        <f t="shared" ref="Q49:U49" si="66">+W25/W$28</f>
        <v>1.5739561574705161</v>
      </c>
      <c r="R49" s="116">
        <f t="shared" si="66"/>
        <v>1.7837300162953338</v>
      </c>
      <c r="S49" s="116">
        <f t="shared" si="66"/>
        <v>2.6034631506556405</v>
      </c>
      <c r="T49" s="116">
        <f t="shared" si="66"/>
        <v>2.538179246136882</v>
      </c>
      <c r="U49" s="116">
        <f t="shared" si="66"/>
        <v>2.8018014608274822</v>
      </c>
      <c r="V49" s="38"/>
      <c r="W49" s="38"/>
      <c r="X49" s="38"/>
      <c r="Y49" s="38"/>
      <c r="Z49" s="38"/>
      <c r="AA49" s="38"/>
    </row>
    <row r="50" spans="1:27" s="34" customFormat="1" x14ac:dyDescent="0.25">
      <c r="A50" s="159" t="s">
        <v>34</v>
      </c>
      <c r="B50" s="62">
        <v>25</v>
      </c>
      <c r="C50" s="161" t="s">
        <v>15</v>
      </c>
      <c r="D50" s="116">
        <f t="shared" ref="D50:I51" si="67">(D27/D$28)*100</f>
        <v>3.1037801767783582</v>
      </c>
      <c r="E50" s="116">
        <f t="shared" si="67"/>
        <v>2.9492445068294488</v>
      </c>
      <c r="F50" s="116">
        <f t="shared" si="67"/>
        <v>2.8855920835149522</v>
      </c>
      <c r="G50" s="116">
        <f t="shared" si="67"/>
        <v>2.479639249511655</v>
      </c>
      <c r="H50" s="116">
        <f t="shared" si="67"/>
        <v>2.2437203807047386</v>
      </c>
      <c r="I50" s="116">
        <f t="shared" si="67"/>
        <v>2.5278150485058601</v>
      </c>
      <c r="J50" s="116">
        <f t="shared" ref="J50:O51" si="68">(P27/P$28)*100</f>
        <v>1.9490199912019164</v>
      </c>
      <c r="K50" s="116">
        <f t="shared" si="68"/>
        <v>2.7756734370465161</v>
      </c>
      <c r="L50" s="116">
        <f t="shared" si="68"/>
        <v>3.3365557787975271</v>
      </c>
      <c r="M50" s="116">
        <f t="shared" si="68"/>
        <v>3.3646598443009421</v>
      </c>
      <c r="N50" s="116">
        <f t="shared" si="68"/>
        <v>3.3064265559865849</v>
      </c>
      <c r="O50" s="116">
        <f t="shared" si="68"/>
        <v>3.1191002306052766</v>
      </c>
      <c r="P50" s="116">
        <f>+V27/V$28</f>
        <v>1.3023148951223495</v>
      </c>
      <c r="Q50" s="116">
        <f t="shared" ref="Q50:U50" si="69">+W27/W$28</f>
        <v>0.91442900942030714</v>
      </c>
      <c r="R50" s="116">
        <f t="shared" si="69"/>
        <v>0.75513546528960496</v>
      </c>
      <c r="S50" s="116">
        <f t="shared" si="69"/>
        <v>0.71218142693205078</v>
      </c>
      <c r="T50" s="116">
        <f t="shared" si="69"/>
        <v>0.67859374545679219</v>
      </c>
      <c r="U50" s="116">
        <f t="shared" si="69"/>
        <v>0.74573141784260844</v>
      </c>
      <c r="V50" s="38"/>
      <c r="W50" s="38"/>
      <c r="X50" s="38"/>
      <c r="Y50" s="38"/>
      <c r="Z50" s="38"/>
      <c r="AA50" s="38"/>
    </row>
    <row r="51" spans="1:27" s="34" customFormat="1" x14ac:dyDescent="0.25">
      <c r="A51" s="160" t="s">
        <v>36</v>
      </c>
      <c r="B51" s="62">
        <v>26</v>
      </c>
      <c r="C51" s="161" t="s">
        <v>15</v>
      </c>
      <c r="D51" s="193">
        <f t="shared" si="67"/>
        <v>100</v>
      </c>
      <c r="E51" s="193">
        <f t="shared" si="67"/>
        <v>100</v>
      </c>
      <c r="F51" s="193">
        <f t="shared" si="67"/>
        <v>100</v>
      </c>
      <c r="G51" s="193">
        <f t="shared" si="67"/>
        <v>100</v>
      </c>
      <c r="H51" s="193">
        <f t="shared" si="67"/>
        <v>100</v>
      </c>
      <c r="I51" s="193">
        <f t="shared" si="67"/>
        <v>100</v>
      </c>
      <c r="J51" s="193">
        <f t="shared" si="68"/>
        <v>100</v>
      </c>
      <c r="K51" s="193">
        <f t="shared" si="68"/>
        <v>100</v>
      </c>
      <c r="L51" s="193">
        <f t="shared" si="68"/>
        <v>100</v>
      </c>
      <c r="M51" s="193">
        <f t="shared" si="68"/>
        <v>100</v>
      </c>
      <c r="N51" s="193">
        <f t="shared" si="68"/>
        <v>100</v>
      </c>
      <c r="O51" s="193">
        <f t="shared" si="68"/>
        <v>100</v>
      </c>
      <c r="P51" s="193">
        <f>+V28/V$28</f>
        <v>1</v>
      </c>
      <c r="Q51" s="193">
        <f t="shared" ref="Q51:U51" si="70">+W28/W$28</f>
        <v>1</v>
      </c>
      <c r="R51" s="193">
        <f t="shared" si="70"/>
        <v>1</v>
      </c>
      <c r="S51" s="193">
        <f t="shared" si="70"/>
        <v>1</v>
      </c>
      <c r="T51" s="193">
        <f t="shared" si="70"/>
        <v>1</v>
      </c>
      <c r="U51" s="193">
        <f t="shared" si="70"/>
        <v>1</v>
      </c>
      <c r="V51" s="38"/>
      <c r="W51" s="38"/>
      <c r="X51" s="38"/>
      <c r="Y51" s="38"/>
      <c r="Z51" s="38"/>
      <c r="AA51" s="38"/>
    </row>
    <row r="52" spans="1:27" s="34" customFormat="1" x14ac:dyDescent="0.25">
      <c r="A52" s="118" t="s">
        <v>71</v>
      </c>
      <c r="B52" s="35"/>
      <c r="C52" s="36"/>
      <c r="D52" s="39"/>
      <c r="E52" s="37"/>
      <c r="F52" s="37"/>
      <c r="G52" s="37"/>
      <c r="H52" s="37"/>
      <c r="I52" s="37"/>
      <c r="J52" s="37"/>
      <c r="K52" s="37"/>
      <c r="L52" s="37"/>
      <c r="M52" s="37"/>
      <c r="N52" s="37"/>
      <c r="O52" s="37"/>
      <c r="P52" s="37"/>
      <c r="Q52" s="37"/>
      <c r="R52" s="37"/>
      <c r="S52" s="39">
        <f>+S35+S37+S38+S39+S40+S44+S45+S47+S49+S50</f>
        <v>30.964673067190258</v>
      </c>
      <c r="T52" s="39">
        <f>+T35+T37+T38+T39+T40+T44+T45+T47+T49+T50</f>
        <v>29.867189246706083</v>
      </c>
      <c r="U52" s="39">
        <f>+U35+U37+U38+U39+U40+U44+U45+U47+U49+U50</f>
        <v>28.166826646353751</v>
      </c>
      <c r="V52" s="136" t="s">
        <v>77</v>
      </c>
      <c r="W52" s="38"/>
      <c r="X52" s="38"/>
      <c r="Y52" s="38"/>
      <c r="Z52" s="38"/>
      <c r="AA52" s="38"/>
    </row>
    <row r="53" spans="1:27" s="34" customFormat="1" x14ac:dyDescent="0.25">
      <c r="A53" s="119" t="s">
        <v>71</v>
      </c>
      <c r="B53" s="62"/>
      <c r="C53" s="161" t="s">
        <v>15</v>
      </c>
      <c r="D53" s="39"/>
      <c r="E53" s="37"/>
      <c r="F53" s="37"/>
      <c r="G53" s="37"/>
      <c r="H53" s="37"/>
      <c r="I53" s="41" t="s">
        <v>67</v>
      </c>
      <c r="J53" s="164">
        <v>50</v>
      </c>
      <c r="K53" s="165">
        <v>10</v>
      </c>
      <c r="L53" s="165">
        <v>5</v>
      </c>
      <c r="M53" s="165">
        <v>5</v>
      </c>
      <c r="N53" s="37"/>
      <c r="O53" s="37"/>
      <c r="P53" s="37"/>
      <c r="Q53" s="37"/>
      <c r="R53" s="37"/>
      <c r="S53" s="37"/>
      <c r="T53" s="37"/>
      <c r="U53" s="137">
        <f>+U35+U37+U38+U41+U46+U47+U49+U50</f>
        <v>18.736607224667861</v>
      </c>
      <c r="V53" s="37" t="s">
        <v>78</v>
      </c>
      <c r="W53" s="38"/>
      <c r="X53" s="38"/>
      <c r="Y53" s="38"/>
      <c r="Z53" s="38"/>
      <c r="AA53" s="38"/>
    </row>
    <row r="54" spans="1:27" s="34" customFormat="1" ht="14.4" x14ac:dyDescent="0.25">
      <c r="A54" s="7" t="s">
        <v>68</v>
      </c>
      <c r="B54" s="62"/>
      <c r="C54" s="161" t="s">
        <v>15</v>
      </c>
      <c r="D54" s="302" t="s">
        <v>63</v>
      </c>
      <c r="E54" s="303"/>
      <c r="F54" s="303"/>
      <c r="G54" s="303"/>
      <c r="H54" s="303"/>
      <c r="I54" s="303"/>
      <c r="J54" s="304" t="s">
        <v>39</v>
      </c>
      <c r="K54" s="304"/>
      <c r="L54" s="304"/>
      <c r="M54" s="304"/>
      <c r="N54" s="77"/>
      <c r="O54" s="182"/>
      <c r="P54" s="37"/>
      <c r="Q54" s="37"/>
      <c r="R54" s="37"/>
      <c r="S54" s="37"/>
      <c r="T54" s="37"/>
      <c r="U54" s="37"/>
      <c r="V54" s="38"/>
      <c r="W54" s="38"/>
      <c r="X54" s="38"/>
      <c r="Y54" s="38"/>
      <c r="Z54" s="38"/>
      <c r="AA54" s="38"/>
    </row>
    <row r="55" spans="1:27" s="35" customFormat="1" ht="24" x14ac:dyDescent="0.25">
      <c r="A55" s="180" t="s">
        <v>70</v>
      </c>
      <c r="B55" s="62"/>
      <c r="C55" s="161" t="s">
        <v>15</v>
      </c>
      <c r="D55" s="171">
        <v>1960</v>
      </c>
      <c r="E55" s="172" t="s">
        <v>7</v>
      </c>
      <c r="F55" s="172" t="s">
        <v>8</v>
      </c>
      <c r="G55" s="173">
        <v>2000</v>
      </c>
      <c r="H55" s="173">
        <v>2005</v>
      </c>
      <c r="I55" s="172" t="s">
        <v>9</v>
      </c>
      <c r="J55" s="174" t="s">
        <v>85</v>
      </c>
      <c r="K55" s="174" t="s">
        <v>66</v>
      </c>
      <c r="L55" s="175" t="s">
        <v>64</v>
      </c>
      <c r="M55" s="175" t="s">
        <v>65</v>
      </c>
      <c r="N55" s="78"/>
      <c r="O55" s="182"/>
      <c r="P55" s="181"/>
      <c r="Q55" s="181"/>
      <c r="R55" s="181"/>
      <c r="S55" s="181"/>
      <c r="T55" s="181"/>
      <c r="U55" s="181"/>
      <c r="V55" s="179"/>
      <c r="W55" s="179"/>
      <c r="X55" s="179"/>
      <c r="Y55" s="179"/>
      <c r="Z55" s="179"/>
      <c r="AA55" s="179"/>
    </row>
    <row r="56" spans="1:27" s="34" customFormat="1" x14ac:dyDescent="0.25">
      <c r="A56" s="152" t="s">
        <v>14</v>
      </c>
      <c r="B56" s="62">
        <v>7</v>
      </c>
      <c r="C56" s="161" t="s">
        <v>15</v>
      </c>
      <c r="D56" s="163">
        <f t="shared" ref="D56:D67" si="71">(V9/$V9)*100</f>
        <v>100</v>
      </c>
      <c r="E56" s="116">
        <f t="shared" ref="E56:E67" si="72">(W9/$V9)*100</f>
        <v>109.03384501757287</v>
      </c>
      <c r="F56" s="116">
        <f t="shared" ref="F56:F67" si="73">(X9/$V9)*100</f>
        <v>115.27859315115307</v>
      </c>
      <c r="G56" s="116">
        <f t="shared" ref="G56:G67" si="74">(Y9/$V9)*100</f>
        <v>136.33504490682799</v>
      </c>
      <c r="H56" s="116">
        <f t="shared" ref="H56:H67" si="75">(Z9/$V9)*100</f>
        <v>143.729995682382</v>
      </c>
      <c r="I56" s="116">
        <f t="shared" ref="I56:I67" si="76">(AA9/$V9)*100</f>
        <v>180.7686453916765</v>
      </c>
      <c r="J56" s="117">
        <f t="shared" ref="J56:J67" si="77">EXP(LN(AA9/V9)/50)-1</f>
        <v>1.1911338155017326E-2</v>
      </c>
      <c r="K56" s="117">
        <f t="shared" ref="K56:K67" si="78">EXP(LN(Y9/X9)/10)-1</f>
        <v>1.6917880880700009E-2</v>
      </c>
      <c r="L56" s="117">
        <f t="shared" ref="L56:L67" si="79">EXP(LN(Z9/Y9)/5)-1</f>
        <v>1.0620215945519762E-2</v>
      </c>
      <c r="M56" s="117">
        <f t="shared" ref="M56:M67" si="80">EXP(LN(AA9/Z9)/5)-1</f>
        <v>4.6923957570027541E-2</v>
      </c>
      <c r="N56" s="37"/>
      <c r="O56" s="192">
        <v>1960</v>
      </c>
      <c r="P56" s="37"/>
      <c r="Q56" s="37"/>
      <c r="R56" s="37"/>
      <c r="S56" s="37"/>
      <c r="T56" s="37"/>
      <c r="U56" s="37"/>
      <c r="V56" s="38"/>
      <c r="W56" s="38"/>
      <c r="X56" s="38"/>
      <c r="Y56" s="38"/>
      <c r="Z56" s="38"/>
      <c r="AA56" s="38"/>
    </row>
    <row r="57" spans="1:27" s="34" customFormat="1" x14ac:dyDescent="0.25">
      <c r="A57" s="153" t="s">
        <v>16</v>
      </c>
      <c r="B57" s="62">
        <v>8</v>
      </c>
      <c r="C57" s="161" t="s">
        <v>15</v>
      </c>
      <c r="D57" s="163">
        <f t="shared" si="71"/>
        <v>100</v>
      </c>
      <c r="E57" s="116">
        <f t="shared" si="72"/>
        <v>165.99159701825153</v>
      </c>
      <c r="F57" s="116">
        <f t="shared" si="73"/>
        <v>225.10464009511875</v>
      </c>
      <c r="G57" s="116">
        <f t="shared" si="74"/>
        <v>243.71251929563189</v>
      </c>
      <c r="H57" s="116">
        <f t="shared" si="75"/>
        <v>280.69295942047347</v>
      </c>
      <c r="I57" s="116">
        <f t="shared" si="76"/>
        <v>392.97133280865273</v>
      </c>
      <c r="J57" s="117">
        <f t="shared" si="77"/>
        <v>2.7749365650713065E-2</v>
      </c>
      <c r="K57" s="117">
        <f t="shared" si="78"/>
        <v>7.9740214921681929E-3</v>
      </c>
      <c r="L57" s="117">
        <f t="shared" si="79"/>
        <v>2.8657355918726646E-2</v>
      </c>
      <c r="M57" s="117">
        <f t="shared" si="80"/>
        <v>6.9611023320498511E-2</v>
      </c>
      <c r="N57" s="37"/>
      <c r="O57" s="192">
        <f>+O56+1</f>
        <v>1961</v>
      </c>
      <c r="P57" s="37"/>
      <c r="Q57" s="37"/>
      <c r="R57" s="37"/>
      <c r="S57" s="37"/>
      <c r="T57" s="37"/>
      <c r="U57" s="37"/>
      <c r="V57" s="38"/>
      <c r="W57" s="38"/>
      <c r="X57" s="38"/>
      <c r="Y57" s="38"/>
      <c r="Z57" s="38"/>
      <c r="AA57" s="38"/>
    </row>
    <row r="58" spans="1:27" s="34" customFormat="1" x14ac:dyDescent="0.25">
      <c r="A58" s="154" t="s">
        <v>18</v>
      </c>
      <c r="B58" s="62">
        <v>9</v>
      </c>
      <c r="C58" s="161" t="s">
        <v>15</v>
      </c>
      <c r="D58" s="163">
        <f t="shared" si="71"/>
        <v>100</v>
      </c>
      <c r="E58" s="116">
        <f t="shared" si="72"/>
        <v>168.63731999750823</v>
      </c>
      <c r="F58" s="116">
        <f t="shared" si="73"/>
        <v>236.71482380940603</v>
      </c>
      <c r="G58" s="116">
        <f t="shared" si="74"/>
        <v>311.45573826966785</v>
      </c>
      <c r="H58" s="116">
        <f t="shared" si="75"/>
        <v>368.82229642753191</v>
      </c>
      <c r="I58" s="116">
        <f t="shared" si="76"/>
        <v>495.449492321457</v>
      </c>
      <c r="J58" s="117">
        <f t="shared" si="77"/>
        <v>3.252360192256365E-2</v>
      </c>
      <c r="K58" s="117">
        <f t="shared" si="78"/>
        <v>2.7820056539628935E-2</v>
      </c>
      <c r="L58" s="117">
        <f t="shared" si="79"/>
        <v>3.4389649487258422E-2</v>
      </c>
      <c r="M58" s="117">
        <f t="shared" si="80"/>
        <v>6.0807164037207206E-2</v>
      </c>
      <c r="N58" s="37"/>
      <c r="O58" s="192">
        <f t="shared" ref="O58:O106" si="81">+O57+1</f>
        <v>1962</v>
      </c>
      <c r="P58" s="37"/>
      <c r="Q58" s="37"/>
      <c r="R58" s="37"/>
      <c r="S58" s="37"/>
      <c r="T58" s="37"/>
      <c r="U58" s="37"/>
      <c r="V58" s="38"/>
      <c r="W58" s="38"/>
      <c r="X58" s="38"/>
      <c r="Y58" s="38"/>
      <c r="Z58" s="38"/>
      <c r="AA58" s="38"/>
    </row>
    <row r="59" spans="1:27" s="34" customFormat="1" x14ac:dyDescent="0.25">
      <c r="A59" s="155" t="s">
        <v>19</v>
      </c>
      <c r="B59" s="62">
        <v>10</v>
      </c>
      <c r="C59" s="161" t="s">
        <v>15</v>
      </c>
      <c r="D59" s="163">
        <f t="shared" si="71"/>
        <v>100</v>
      </c>
      <c r="E59" s="116">
        <f t="shared" si="72"/>
        <v>164.32771265221646</v>
      </c>
      <c r="F59" s="116">
        <f t="shared" si="73"/>
        <v>242.99384262451679</v>
      </c>
      <c r="G59" s="116">
        <f t="shared" si="74"/>
        <v>318.91410178972262</v>
      </c>
      <c r="H59" s="116">
        <f t="shared" si="75"/>
        <v>370.07860766254873</v>
      </c>
      <c r="I59" s="116">
        <f t="shared" si="76"/>
        <v>570.60762356811654</v>
      </c>
      <c r="J59" s="117">
        <f t="shared" si="77"/>
        <v>3.5444323089414143E-2</v>
      </c>
      <c r="K59" s="117">
        <f t="shared" si="78"/>
        <v>2.7561550658304679E-2</v>
      </c>
      <c r="L59" s="117">
        <f t="shared" si="79"/>
        <v>3.0205944751384717E-2</v>
      </c>
      <c r="M59" s="117">
        <f t="shared" si="80"/>
        <v>9.0457434208875975E-2</v>
      </c>
      <c r="N59" s="37"/>
      <c r="O59" s="192">
        <f t="shared" si="81"/>
        <v>1963</v>
      </c>
      <c r="P59" s="37"/>
      <c r="Q59" s="37"/>
      <c r="R59" s="37"/>
      <c r="S59" s="37"/>
      <c r="T59" s="37"/>
      <c r="U59" s="37"/>
      <c r="V59" s="38"/>
      <c r="W59" s="38"/>
      <c r="X59" s="38"/>
      <c r="Y59" s="38"/>
      <c r="Z59" s="38"/>
      <c r="AA59" s="38"/>
    </row>
    <row r="60" spans="1:27" s="34" customFormat="1" x14ac:dyDescent="0.25">
      <c r="A60" s="155" t="s">
        <v>20</v>
      </c>
      <c r="B60" s="62">
        <v>11</v>
      </c>
      <c r="C60" s="161"/>
      <c r="D60" s="163">
        <f t="shared" si="71"/>
        <v>100</v>
      </c>
      <c r="E60" s="116">
        <f t="shared" si="72"/>
        <v>157.53580731135884</v>
      </c>
      <c r="F60" s="116">
        <f t="shared" si="73"/>
        <v>328.40166802002176</v>
      </c>
      <c r="G60" s="116">
        <f t="shared" si="74"/>
        <v>586.57532010737054</v>
      </c>
      <c r="H60" s="116">
        <f t="shared" si="75"/>
        <v>678.09143285764242</v>
      </c>
      <c r="I60" s="116">
        <f t="shared" si="76"/>
        <v>949.30515493213909</v>
      </c>
      <c r="J60" s="117">
        <f t="shared" si="77"/>
        <v>4.603957789497648E-2</v>
      </c>
      <c r="K60" s="117">
        <f t="shared" si="78"/>
        <v>5.9721738282887848E-2</v>
      </c>
      <c r="L60" s="117">
        <f t="shared" si="79"/>
        <v>2.9420693517502539E-2</v>
      </c>
      <c r="M60" s="117">
        <f t="shared" si="80"/>
        <v>6.9605226403609777E-2</v>
      </c>
      <c r="N60" s="37"/>
      <c r="O60" s="192">
        <f t="shared" si="81"/>
        <v>1964</v>
      </c>
      <c r="P60" s="37"/>
      <c r="Q60" s="37"/>
      <c r="R60" s="37"/>
      <c r="S60" s="37"/>
      <c r="T60" s="37"/>
      <c r="U60" s="37"/>
      <c r="V60" s="38"/>
      <c r="W60" s="38"/>
      <c r="X60" s="38"/>
      <c r="Y60" s="38"/>
      <c r="Z60" s="38"/>
      <c r="AA60" s="38"/>
    </row>
    <row r="61" spans="1:27" s="34" customFormat="1" x14ac:dyDescent="0.25">
      <c r="A61" s="155" t="s">
        <v>21</v>
      </c>
      <c r="B61" s="62">
        <v>12</v>
      </c>
      <c r="C61" s="161"/>
      <c r="D61" s="163">
        <f t="shared" si="71"/>
        <v>100</v>
      </c>
      <c r="E61" s="116">
        <f t="shared" si="72"/>
        <v>183.53505515048397</v>
      </c>
      <c r="F61" s="116">
        <f t="shared" si="73"/>
        <v>157.03406519959344</v>
      </c>
      <c r="G61" s="116">
        <f t="shared" si="74"/>
        <v>81.344810272778616</v>
      </c>
      <c r="H61" s="116">
        <f t="shared" si="75"/>
        <v>96.853616818289723</v>
      </c>
      <c r="I61" s="116">
        <f t="shared" si="76"/>
        <v>119.72030091556294</v>
      </c>
      <c r="J61" s="117">
        <f t="shared" si="77"/>
        <v>3.6062471279869612E-3</v>
      </c>
      <c r="K61" s="117">
        <f t="shared" si="78"/>
        <v>-6.3659954589991852E-2</v>
      </c>
      <c r="L61" s="117">
        <f t="shared" si="79"/>
        <v>3.551691769042864E-2</v>
      </c>
      <c r="M61" s="117">
        <f t="shared" si="80"/>
        <v>4.3302844107580674E-2</v>
      </c>
      <c r="N61" s="37"/>
      <c r="O61" s="192">
        <f t="shared" si="81"/>
        <v>1965</v>
      </c>
      <c r="P61" s="37"/>
      <c r="Q61" s="37"/>
      <c r="R61" s="37"/>
      <c r="S61" s="37"/>
      <c r="T61" s="37"/>
      <c r="U61" s="37"/>
      <c r="V61" s="38"/>
      <c r="W61" s="38"/>
      <c r="X61" s="38"/>
      <c r="Y61" s="38"/>
      <c r="Z61" s="38"/>
      <c r="AA61" s="38"/>
    </row>
    <row r="62" spans="1:27" s="34" customFormat="1" x14ac:dyDescent="0.25">
      <c r="A62" s="156" t="s">
        <v>60</v>
      </c>
      <c r="B62" s="62">
        <v>13</v>
      </c>
      <c r="C62" s="161" t="s">
        <v>15</v>
      </c>
      <c r="D62" s="163">
        <f t="shared" si="71"/>
        <v>100</v>
      </c>
      <c r="E62" s="116">
        <f t="shared" si="72"/>
        <v>175.28236209881879</v>
      </c>
      <c r="F62" s="116">
        <f t="shared" si="73"/>
        <v>174.93395727508951</v>
      </c>
      <c r="G62" s="116">
        <f t="shared" si="74"/>
        <v>103.33369982479451</v>
      </c>
      <c r="H62" s="116">
        <f t="shared" si="75"/>
        <v>117.78390402329337</v>
      </c>
      <c r="I62" s="116">
        <f t="shared" si="76"/>
        <v>144.26784539731349</v>
      </c>
      <c r="J62" s="117">
        <f t="shared" si="77"/>
        <v>7.3569588855273427E-3</v>
      </c>
      <c r="K62" s="117">
        <f t="shared" si="78"/>
        <v>-5.1282774711947754E-2</v>
      </c>
      <c r="L62" s="117">
        <f t="shared" si="79"/>
        <v>2.6523256817575946E-2</v>
      </c>
      <c r="M62" s="117">
        <f t="shared" si="80"/>
        <v>4.1397954044066543E-2</v>
      </c>
      <c r="N62" s="37"/>
      <c r="O62" s="192">
        <f t="shared" si="81"/>
        <v>1966</v>
      </c>
      <c r="P62" s="37"/>
      <c r="Q62" s="37"/>
      <c r="R62" s="37"/>
      <c r="S62" s="37"/>
      <c r="T62" s="37"/>
      <c r="U62" s="37"/>
      <c r="V62" s="38"/>
      <c r="W62" s="38"/>
      <c r="X62" s="38"/>
      <c r="Y62" s="38"/>
      <c r="Z62" s="38"/>
      <c r="AA62" s="38"/>
    </row>
    <row r="63" spans="1:27" s="34" customFormat="1" x14ac:dyDescent="0.25">
      <c r="A63" s="157" t="s">
        <v>22</v>
      </c>
      <c r="B63" s="62">
        <v>14</v>
      </c>
      <c r="C63" s="161" t="s">
        <v>15</v>
      </c>
      <c r="D63" s="163">
        <f t="shared" si="71"/>
        <v>100</v>
      </c>
      <c r="E63" s="116">
        <f t="shared" si="72"/>
        <v>164.52675370269546</v>
      </c>
      <c r="F63" s="116">
        <f t="shared" si="73"/>
        <v>210.38915844172817</v>
      </c>
      <c r="G63" s="116">
        <f t="shared" si="74"/>
        <v>309.72090831882201</v>
      </c>
      <c r="H63" s="116">
        <f t="shared" si="75"/>
        <v>399.07834799687987</v>
      </c>
      <c r="I63" s="116">
        <f t="shared" si="76"/>
        <v>582.51341926507371</v>
      </c>
      <c r="J63" s="117">
        <f t="shared" si="77"/>
        <v>3.5872058682647756E-2</v>
      </c>
      <c r="K63" s="117">
        <f t="shared" si="78"/>
        <v>3.9428730357323305E-2</v>
      </c>
      <c r="L63" s="117">
        <f t="shared" si="79"/>
        <v>5.2004332293587918E-2</v>
      </c>
      <c r="M63" s="117">
        <f t="shared" si="80"/>
        <v>7.8573023349036042E-2</v>
      </c>
      <c r="N63" s="37"/>
      <c r="O63" s="192">
        <f t="shared" si="81"/>
        <v>1967</v>
      </c>
      <c r="P63" s="37"/>
      <c r="Q63" s="37"/>
      <c r="R63" s="37"/>
      <c r="S63" s="37"/>
      <c r="T63" s="37"/>
      <c r="U63" s="37"/>
      <c r="V63" s="38"/>
      <c r="W63" s="38"/>
      <c r="X63" s="38"/>
      <c r="Y63" s="38"/>
      <c r="Z63" s="38"/>
      <c r="AA63" s="38"/>
    </row>
    <row r="64" spans="1:27" s="34" customFormat="1" x14ac:dyDescent="0.25">
      <c r="A64" s="154" t="s">
        <v>23</v>
      </c>
      <c r="B64" s="62">
        <v>15</v>
      </c>
      <c r="C64" s="161" t="s">
        <v>15</v>
      </c>
      <c r="D64" s="163">
        <f t="shared" si="71"/>
        <v>100</v>
      </c>
      <c r="E64" s="116">
        <f t="shared" si="72"/>
        <v>129.44450579779644</v>
      </c>
      <c r="F64" s="116">
        <f t="shared" si="73"/>
        <v>152.27321051736953</v>
      </c>
      <c r="G64" s="116">
        <f t="shared" si="74"/>
        <v>191.08903066554794</v>
      </c>
      <c r="H64" s="116">
        <f t="shared" si="75"/>
        <v>253.06431628498856</v>
      </c>
      <c r="I64" s="116">
        <f t="shared" si="76"/>
        <v>355.22741245546717</v>
      </c>
      <c r="J64" s="117">
        <f t="shared" si="77"/>
        <v>2.5675848747938934E-2</v>
      </c>
      <c r="K64" s="117">
        <f t="shared" si="78"/>
        <v>2.2966060889290318E-2</v>
      </c>
      <c r="L64" s="117">
        <f t="shared" si="79"/>
        <v>5.7788961735983246E-2</v>
      </c>
      <c r="M64" s="117">
        <f t="shared" si="80"/>
        <v>7.0175766105853299E-2</v>
      </c>
      <c r="N64" s="37"/>
      <c r="O64" s="192">
        <f t="shared" si="81"/>
        <v>1968</v>
      </c>
      <c r="P64" s="37"/>
      <c r="Q64" s="37"/>
      <c r="R64" s="37"/>
      <c r="S64" s="37"/>
      <c r="T64" s="37"/>
      <c r="U64" s="37"/>
      <c r="V64" s="38"/>
      <c r="W64" s="38"/>
      <c r="X64" s="38"/>
      <c r="Y64" s="38"/>
      <c r="Z64" s="38"/>
      <c r="AA64" s="38"/>
    </row>
    <row r="65" spans="1:27" s="34" customFormat="1" x14ac:dyDescent="0.25">
      <c r="A65" s="158" t="s">
        <v>24</v>
      </c>
      <c r="B65" s="62">
        <v>16</v>
      </c>
      <c r="C65" s="161"/>
      <c r="D65" s="163">
        <f t="shared" si="71"/>
        <v>100</v>
      </c>
      <c r="E65" s="116">
        <f t="shared" si="72"/>
        <v>142.68302306577201</v>
      </c>
      <c r="F65" s="116">
        <f t="shared" si="73"/>
        <v>144.15237779273733</v>
      </c>
      <c r="G65" s="116">
        <f t="shared" si="74"/>
        <v>176.31071611681315</v>
      </c>
      <c r="H65" s="116">
        <f t="shared" si="75"/>
        <v>229.37806274843206</v>
      </c>
      <c r="I65" s="116">
        <f t="shared" si="76"/>
        <v>326.2291318670093</v>
      </c>
      <c r="J65" s="117">
        <f t="shared" si="77"/>
        <v>2.3930441553353887E-2</v>
      </c>
      <c r="K65" s="117">
        <f t="shared" si="78"/>
        <v>2.0341826501807381E-2</v>
      </c>
      <c r="L65" s="117">
        <f t="shared" si="79"/>
        <v>5.4034034152503185E-2</v>
      </c>
      <c r="M65" s="117">
        <f t="shared" si="80"/>
        <v>7.298628788174133E-2</v>
      </c>
      <c r="N65" s="37"/>
      <c r="O65" s="192">
        <f t="shared" si="81"/>
        <v>1969</v>
      </c>
      <c r="P65" s="37"/>
      <c r="Q65" s="37"/>
      <c r="R65" s="37"/>
      <c r="S65" s="37"/>
      <c r="T65" s="37"/>
      <c r="U65" s="37"/>
      <c r="V65" s="38"/>
      <c r="W65" s="38"/>
      <c r="X65" s="38"/>
      <c r="Y65" s="38"/>
      <c r="Z65" s="38"/>
      <c r="AA65" s="38"/>
    </row>
    <row r="66" spans="1:27" s="34" customFormat="1" x14ac:dyDescent="0.25">
      <c r="A66" s="158" t="s">
        <v>25</v>
      </c>
      <c r="B66" s="62">
        <v>17</v>
      </c>
      <c r="C66" s="161"/>
      <c r="D66" s="163">
        <f t="shared" si="71"/>
        <v>100</v>
      </c>
      <c r="E66" s="116">
        <f t="shared" si="72"/>
        <v>129.00480570943242</v>
      </c>
      <c r="F66" s="116">
        <f t="shared" si="73"/>
        <v>199.15634570236429</v>
      </c>
      <c r="G66" s="116">
        <f t="shared" si="74"/>
        <v>250.75349606163573</v>
      </c>
      <c r="H66" s="116">
        <f t="shared" si="75"/>
        <v>333.58384818827551</v>
      </c>
      <c r="I66" s="116">
        <f t="shared" si="76"/>
        <v>454.89535987525846</v>
      </c>
      <c r="J66" s="117">
        <f t="shared" si="77"/>
        <v>3.0761598022485126E-2</v>
      </c>
      <c r="K66" s="117">
        <f t="shared" si="78"/>
        <v>2.3305444482631055E-2</v>
      </c>
      <c r="L66" s="117">
        <f t="shared" si="79"/>
        <v>5.8745563534650769E-2</v>
      </c>
      <c r="M66" s="117">
        <f t="shared" si="80"/>
        <v>6.3999192849445441E-2</v>
      </c>
      <c r="N66" s="37"/>
      <c r="O66" s="192">
        <f t="shared" si="81"/>
        <v>1970</v>
      </c>
      <c r="P66" s="37"/>
      <c r="Q66" s="37"/>
      <c r="R66" s="37"/>
      <c r="S66" s="37"/>
      <c r="T66" s="37"/>
      <c r="U66" s="37"/>
      <c r="V66" s="38"/>
      <c r="W66" s="38"/>
      <c r="X66" s="38"/>
      <c r="Y66" s="38"/>
      <c r="Z66" s="38"/>
      <c r="AA66" s="38"/>
    </row>
    <row r="67" spans="1:27" s="34" customFormat="1" x14ac:dyDescent="0.25">
      <c r="A67" s="155" t="s">
        <v>26</v>
      </c>
      <c r="B67" s="62">
        <v>18</v>
      </c>
      <c r="C67" s="161" t="s">
        <v>15</v>
      </c>
      <c r="D67" s="163">
        <f t="shared" si="71"/>
        <v>100</v>
      </c>
      <c r="E67" s="116">
        <f t="shared" si="72"/>
        <v>137.51807330104668</v>
      </c>
      <c r="F67" s="116">
        <f t="shared" si="73"/>
        <v>157.75606561756564</v>
      </c>
      <c r="G67" s="116">
        <f t="shared" si="74"/>
        <v>194.66138581789386</v>
      </c>
      <c r="H67" s="116">
        <f t="shared" si="75"/>
        <v>255.35087781012859</v>
      </c>
      <c r="I67" s="116">
        <f t="shared" si="76"/>
        <v>359.69248300335204</v>
      </c>
      <c r="J67" s="117">
        <f t="shared" si="77"/>
        <v>2.5932120630757449E-2</v>
      </c>
      <c r="K67" s="117">
        <f t="shared" si="78"/>
        <v>2.1243662419636378E-2</v>
      </c>
      <c r="L67" s="117">
        <f t="shared" si="79"/>
        <v>5.5775327843035072E-2</v>
      </c>
      <c r="M67" s="117">
        <f t="shared" si="80"/>
        <v>7.0924369599823178E-2</v>
      </c>
      <c r="N67" s="37"/>
      <c r="O67" s="192">
        <f t="shared" si="81"/>
        <v>1971</v>
      </c>
      <c r="P67" s="37"/>
      <c r="Q67" s="37"/>
      <c r="R67" s="37"/>
      <c r="S67" s="37"/>
      <c r="T67" s="37"/>
      <c r="U67" s="37"/>
      <c r="V67" s="38"/>
      <c r="W67" s="38"/>
      <c r="X67" s="38"/>
      <c r="Y67" s="38"/>
      <c r="Z67" s="38"/>
      <c r="AA67" s="38"/>
    </row>
    <row r="68" spans="1:27" s="34" customFormat="1" x14ac:dyDescent="0.25">
      <c r="A68" s="154" t="s">
        <v>62</v>
      </c>
      <c r="B68" s="62">
        <v>21</v>
      </c>
      <c r="C68" s="161" t="s">
        <v>15</v>
      </c>
      <c r="D68" s="163">
        <f t="shared" ref="D68:I70" si="82">(V23/$V23)*100</f>
        <v>100</v>
      </c>
      <c r="E68" s="116">
        <f t="shared" si="82"/>
        <v>73.446974071728832</v>
      </c>
      <c r="F68" s="116">
        <f t="shared" si="82"/>
        <v>115.88378619367778</v>
      </c>
      <c r="G68" s="116">
        <f t="shared" si="82"/>
        <v>87.903508071878704</v>
      </c>
      <c r="H68" s="116">
        <f t="shared" si="82"/>
        <v>104.53562252983227</v>
      </c>
      <c r="I68" s="116">
        <f t="shared" si="82"/>
        <v>130.04733416892174</v>
      </c>
      <c r="J68" s="117">
        <f>EXP(LN(AA23/V23)/50)-1</f>
        <v>5.2683955883985334E-3</v>
      </c>
      <c r="K68" s="117">
        <f>EXP(LN(Y23/X23)/10)-1</f>
        <v>-2.7256464961923133E-2</v>
      </c>
      <c r="L68" s="117">
        <f t="shared" ref="L68:M70" si="83">EXP(LN(Z23/Y23)/5)-1</f>
        <v>3.5265211630489679E-2</v>
      </c>
      <c r="M68" s="117">
        <f t="shared" si="83"/>
        <v>4.4641870351288748E-2</v>
      </c>
      <c r="N68" s="37"/>
      <c r="O68" s="192">
        <f t="shared" si="81"/>
        <v>1972</v>
      </c>
      <c r="P68" s="37"/>
      <c r="Q68" s="37"/>
      <c r="R68" s="37"/>
      <c r="S68" s="37"/>
      <c r="T68" s="37"/>
      <c r="U68" s="37"/>
      <c r="V68" s="38"/>
      <c r="W68" s="38"/>
      <c r="X68" s="38"/>
      <c r="Y68" s="38"/>
      <c r="Z68" s="38"/>
      <c r="AA68" s="38"/>
    </row>
    <row r="69" spans="1:27" s="34" customFormat="1" x14ac:dyDescent="0.25">
      <c r="A69" s="155" t="s">
        <v>31</v>
      </c>
      <c r="B69" s="62">
        <v>22</v>
      </c>
      <c r="C69" s="161" t="s">
        <v>15</v>
      </c>
      <c r="D69" s="163">
        <f t="shared" si="82"/>
        <v>100</v>
      </c>
      <c r="E69" s="116">
        <f t="shared" si="82"/>
        <v>215.62249703325094</v>
      </c>
      <c r="F69" s="116">
        <f t="shared" si="82"/>
        <v>302.98315091991867</v>
      </c>
      <c r="G69" s="116">
        <f t="shared" si="82"/>
        <v>541.36886009248008</v>
      </c>
      <c r="H69" s="116">
        <f t="shared" si="82"/>
        <v>647.39223466599731</v>
      </c>
      <c r="I69" s="116">
        <f t="shared" si="82"/>
        <v>1023.029352526311</v>
      </c>
      <c r="J69" s="117">
        <f>EXP(LN(AA24/V24)/50)-1</f>
        <v>4.7605480839165271E-2</v>
      </c>
      <c r="K69" s="117">
        <f>EXP(LN(Y24/X24)/10)-1</f>
        <v>5.9759892728220576E-2</v>
      </c>
      <c r="L69" s="117">
        <f t="shared" si="83"/>
        <v>3.6417751630938522E-2</v>
      </c>
      <c r="M69" s="117">
        <f t="shared" si="83"/>
        <v>9.5832361808213307E-2</v>
      </c>
      <c r="N69" s="37"/>
      <c r="O69" s="192">
        <f t="shared" si="81"/>
        <v>1973</v>
      </c>
      <c r="P69" s="37"/>
      <c r="Q69" s="37"/>
      <c r="R69" s="37"/>
      <c r="S69" s="37"/>
      <c r="T69" s="37"/>
      <c r="U69" s="37"/>
      <c r="V69" s="38"/>
      <c r="W69" s="38"/>
      <c r="X69" s="38"/>
      <c r="Y69" s="38"/>
      <c r="Z69" s="38"/>
      <c r="AA69" s="38"/>
    </row>
    <row r="70" spans="1:27" s="34" customFormat="1" x14ac:dyDescent="0.25">
      <c r="A70" s="154" t="s">
        <v>32</v>
      </c>
      <c r="B70" s="62">
        <v>23</v>
      </c>
      <c r="C70" s="161" t="s">
        <v>15</v>
      </c>
      <c r="D70" s="163">
        <f t="shared" si="82"/>
        <v>100</v>
      </c>
      <c r="E70" s="116">
        <f t="shared" si="82"/>
        <v>289.12391064116673</v>
      </c>
      <c r="F70" s="116">
        <f t="shared" si="82"/>
        <v>435.95733301567299</v>
      </c>
      <c r="G70" s="116">
        <f t="shared" si="82"/>
        <v>891.17145074315204</v>
      </c>
      <c r="H70" s="116">
        <f t="shared" si="82"/>
        <v>1073.0754339876394</v>
      </c>
      <c r="I70" s="116">
        <f t="shared" si="82"/>
        <v>1729.9247388187321</v>
      </c>
      <c r="J70" s="117">
        <f>EXP(LN(AA25/V25)/50)-1</f>
        <v>5.8669848200767039E-2</v>
      </c>
      <c r="K70" s="117">
        <f>EXP(LN(Y25/X25)/10)-1</f>
        <v>7.4117340336546711E-2</v>
      </c>
      <c r="L70" s="117">
        <f t="shared" si="83"/>
        <v>3.7848106945747473E-2</v>
      </c>
      <c r="M70" s="117">
        <f t="shared" si="83"/>
        <v>0.10021963513021404</v>
      </c>
      <c r="N70" s="37"/>
      <c r="O70" s="192">
        <f t="shared" si="81"/>
        <v>1974</v>
      </c>
      <c r="P70" s="37"/>
      <c r="Q70" s="37"/>
      <c r="R70" s="37"/>
      <c r="S70" s="37"/>
      <c r="T70" s="37"/>
      <c r="U70" s="37"/>
      <c r="V70" s="38"/>
      <c r="W70" s="38"/>
      <c r="X70" s="38"/>
      <c r="Y70" s="38"/>
      <c r="Z70" s="38"/>
      <c r="AA70" s="38"/>
    </row>
    <row r="71" spans="1:27" s="34" customFormat="1" x14ac:dyDescent="0.25">
      <c r="A71" s="159" t="s">
        <v>34</v>
      </c>
      <c r="B71" s="62">
        <v>25</v>
      </c>
      <c r="C71" s="161" t="s">
        <v>15</v>
      </c>
      <c r="D71" s="163">
        <f t="shared" ref="D71:I72" si="84">(V27/$V27)*100</f>
        <v>100</v>
      </c>
      <c r="E71" s="116">
        <f t="shared" si="84"/>
        <v>94.073495569127715</v>
      </c>
      <c r="F71" s="116">
        <f t="shared" si="84"/>
        <v>103.363127658126</v>
      </c>
      <c r="G71" s="116">
        <f t="shared" si="84"/>
        <v>136.52946285664623</v>
      </c>
      <c r="H71" s="116">
        <f t="shared" si="84"/>
        <v>160.67330402959027</v>
      </c>
      <c r="I71" s="116">
        <f t="shared" si="84"/>
        <v>257.86844443135288</v>
      </c>
      <c r="J71" s="117">
        <f>EXP(LN(AA27/V27)/50)-1</f>
        <v>1.9126193671969105E-2</v>
      </c>
      <c r="K71" s="117">
        <f>EXP(LN(Y27/X27)/10)-1</f>
        <v>2.822006352589379E-2</v>
      </c>
      <c r="L71" s="117">
        <f>EXP(LN(Z27/Y27)/5)-1</f>
        <v>3.3102633398589987E-2</v>
      </c>
      <c r="M71" s="117">
        <f>EXP(LN(AA27/Z27)/5)-1</f>
        <v>9.9235878742722106E-2</v>
      </c>
      <c r="N71" s="37"/>
      <c r="O71" s="192">
        <f t="shared" si="81"/>
        <v>1975</v>
      </c>
      <c r="P71" s="37"/>
      <c r="Q71" s="37"/>
      <c r="R71" s="37"/>
      <c r="S71" s="37"/>
      <c r="T71" s="37"/>
      <c r="U71" s="37"/>
      <c r="V71" s="38"/>
      <c r="W71" s="38"/>
      <c r="X71" s="38"/>
      <c r="Y71" s="38"/>
      <c r="Z71" s="38"/>
      <c r="AA71" s="38"/>
    </row>
    <row r="72" spans="1:27" s="34" customFormat="1" x14ac:dyDescent="0.25">
      <c r="A72" s="162" t="s">
        <v>36</v>
      </c>
      <c r="B72" s="62">
        <v>26</v>
      </c>
      <c r="C72" s="161" t="s">
        <v>15</v>
      </c>
      <c r="D72" s="163">
        <f t="shared" si="84"/>
        <v>100</v>
      </c>
      <c r="E72" s="116">
        <f t="shared" si="84"/>
        <v>133.97793951612212</v>
      </c>
      <c r="F72" s="116">
        <f t="shared" si="84"/>
        <v>178.26118218932422</v>
      </c>
      <c r="G72" s="116">
        <f t="shared" si="84"/>
        <v>249.66159798243132</v>
      </c>
      <c r="H72" s="116">
        <f t="shared" si="84"/>
        <v>308.35420822424982</v>
      </c>
      <c r="I72" s="116">
        <f t="shared" si="84"/>
        <v>450.33092093199036</v>
      </c>
      <c r="J72" s="117">
        <f>EXP(LN(AA28/V28)/50)-1</f>
        <v>3.0553720106867965E-2</v>
      </c>
      <c r="K72" s="117">
        <f>EXP(LN(Y28/X28)/10)-1</f>
        <v>3.425944675196213E-2</v>
      </c>
      <c r="L72" s="117">
        <f>EXP(LN(Z28/Y28)/5)-1</f>
        <v>4.3132860789027783E-2</v>
      </c>
      <c r="M72" s="117">
        <f>EXP(LN(AA28/Z28)/5)-1</f>
        <v>7.8689316922260444E-2</v>
      </c>
      <c r="N72" s="37"/>
      <c r="O72" s="192">
        <f t="shared" si="81"/>
        <v>1976</v>
      </c>
      <c r="P72" s="37"/>
      <c r="Q72" s="37"/>
      <c r="R72" s="37"/>
      <c r="S72" s="37"/>
      <c r="T72" s="37"/>
      <c r="U72" s="37"/>
      <c r="V72" s="38"/>
      <c r="W72" s="38"/>
      <c r="X72" s="38"/>
      <c r="Y72" s="38"/>
      <c r="Z72" s="38"/>
      <c r="AA72" s="38"/>
    </row>
    <row r="73" spans="1:27" s="34" customFormat="1" x14ac:dyDescent="0.25">
      <c r="B73" s="35"/>
      <c r="C73" s="36"/>
      <c r="D73" s="79"/>
      <c r="E73" s="37"/>
      <c r="F73" s="37"/>
      <c r="G73" s="37"/>
      <c r="H73" s="37"/>
      <c r="I73" s="37"/>
      <c r="J73" s="37"/>
      <c r="K73" s="183">
        <f>+K56+K58+K59+K60+K61+K65+K66+K68+K70+K71</f>
        <v>0.18708948165648542</v>
      </c>
      <c r="L73" s="183">
        <f>+L56+L58+L59+L60+L61+L65+L66+L68+L70+L71</f>
        <v>0.35914897105407517</v>
      </c>
      <c r="M73" s="183">
        <f>+M56+M58+M59+M60+M61+M65+M66+M68+M70+M71</f>
        <v>0.69217949128271283</v>
      </c>
      <c r="N73" s="37"/>
      <c r="O73" s="192">
        <f t="shared" si="81"/>
        <v>1977</v>
      </c>
      <c r="P73" s="37"/>
      <c r="Q73" s="37"/>
      <c r="R73" s="37"/>
      <c r="S73" s="37"/>
      <c r="T73" s="37"/>
      <c r="U73" s="37"/>
      <c r="V73" s="38"/>
      <c r="W73" s="38"/>
      <c r="X73" s="38"/>
      <c r="Y73" s="38"/>
      <c r="Z73" s="38"/>
      <c r="AA73" s="38"/>
    </row>
    <row r="74" spans="1:27" x14ac:dyDescent="0.25">
      <c r="O74" s="192">
        <f t="shared" si="81"/>
        <v>1978</v>
      </c>
    </row>
    <row r="75" spans="1:27" x14ac:dyDescent="0.25">
      <c r="O75" s="192">
        <f t="shared" si="81"/>
        <v>1979</v>
      </c>
    </row>
    <row r="76" spans="1:27" x14ac:dyDescent="0.25">
      <c r="O76" s="192">
        <f t="shared" si="81"/>
        <v>1980</v>
      </c>
    </row>
    <row r="77" spans="1:27" x14ac:dyDescent="0.25">
      <c r="O77" s="192">
        <f t="shared" si="81"/>
        <v>1981</v>
      </c>
    </row>
    <row r="78" spans="1:27" x14ac:dyDescent="0.25">
      <c r="O78" s="192">
        <f t="shared" si="81"/>
        <v>1982</v>
      </c>
    </row>
    <row r="79" spans="1:27" x14ac:dyDescent="0.25">
      <c r="O79" s="192">
        <f t="shared" si="81"/>
        <v>1983</v>
      </c>
    </row>
    <row r="80" spans="1:27" x14ac:dyDescent="0.25">
      <c r="O80" s="192">
        <f t="shared" si="81"/>
        <v>1984</v>
      </c>
    </row>
    <row r="81" spans="15:15" x14ac:dyDescent="0.25">
      <c r="O81" s="192">
        <f t="shared" si="81"/>
        <v>1985</v>
      </c>
    </row>
    <row r="82" spans="15:15" x14ac:dyDescent="0.25">
      <c r="O82" s="192">
        <f t="shared" si="81"/>
        <v>1986</v>
      </c>
    </row>
    <row r="83" spans="15:15" x14ac:dyDescent="0.25">
      <c r="O83" s="192">
        <f t="shared" si="81"/>
        <v>1987</v>
      </c>
    </row>
    <row r="84" spans="15:15" x14ac:dyDescent="0.25">
      <c r="O84" s="192">
        <f t="shared" si="81"/>
        <v>1988</v>
      </c>
    </row>
    <row r="85" spans="15:15" x14ac:dyDescent="0.25">
      <c r="O85" s="192">
        <f t="shared" si="81"/>
        <v>1989</v>
      </c>
    </row>
    <row r="86" spans="15:15" x14ac:dyDescent="0.25">
      <c r="O86" s="192">
        <f t="shared" si="81"/>
        <v>1990</v>
      </c>
    </row>
    <row r="87" spans="15:15" x14ac:dyDescent="0.25">
      <c r="O87" s="192">
        <f t="shared" si="81"/>
        <v>1991</v>
      </c>
    </row>
    <row r="88" spans="15:15" x14ac:dyDescent="0.25">
      <c r="O88" s="192">
        <f t="shared" si="81"/>
        <v>1992</v>
      </c>
    </row>
    <row r="89" spans="15:15" x14ac:dyDescent="0.25">
      <c r="O89" s="192">
        <f t="shared" si="81"/>
        <v>1993</v>
      </c>
    </row>
    <row r="90" spans="15:15" x14ac:dyDescent="0.25">
      <c r="O90" s="192">
        <f t="shared" si="81"/>
        <v>1994</v>
      </c>
    </row>
    <row r="91" spans="15:15" x14ac:dyDescent="0.25">
      <c r="O91" s="192">
        <f t="shared" si="81"/>
        <v>1995</v>
      </c>
    </row>
    <row r="92" spans="15:15" x14ac:dyDescent="0.25">
      <c r="O92" s="192">
        <f t="shared" si="81"/>
        <v>1996</v>
      </c>
    </row>
    <row r="93" spans="15:15" x14ac:dyDescent="0.25">
      <c r="O93" s="192">
        <f t="shared" si="81"/>
        <v>1997</v>
      </c>
    </row>
    <row r="94" spans="15:15" x14ac:dyDescent="0.25">
      <c r="O94" s="192">
        <f t="shared" si="81"/>
        <v>1998</v>
      </c>
    </row>
    <row r="95" spans="15:15" x14ac:dyDescent="0.25">
      <c r="O95" s="192">
        <f t="shared" si="81"/>
        <v>1999</v>
      </c>
    </row>
    <row r="96" spans="15:15" x14ac:dyDescent="0.25">
      <c r="O96" s="192">
        <f t="shared" si="81"/>
        <v>2000</v>
      </c>
    </row>
    <row r="97" spans="15:15" x14ac:dyDescent="0.25">
      <c r="O97" s="192">
        <f t="shared" si="81"/>
        <v>2001</v>
      </c>
    </row>
    <row r="98" spans="15:15" x14ac:dyDescent="0.25">
      <c r="O98" s="192">
        <f t="shared" si="81"/>
        <v>2002</v>
      </c>
    </row>
    <row r="99" spans="15:15" x14ac:dyDescent="0.25">
      <c r="O99" s="192">
        <f t="shared" si="81"/>
        <v>2003</v>
      </c>
    </row>
    <row r="100" spans="15:15" x14ac:dyDescent="0.25">
      <c r="O100" s="192">
        <f t="shared" si="81"/>
        <v>2004</v>
      </c>
    </row>
    <row r="101" spans="15:15" x14ac:dyDescent="0.25">
      <c r="O101" s="192">
        <f t="shared" si="81"/>
        <v>2005</v>
      </c>
    </row>
    <row r="102" spans="15:15" x14ac:dyDescent="0.25">
      <c r="O102" s="192">
        <f t="shared" si="81"/>
        <v>2006</v>
      </c>
    </row>
    <row r="103" spans="15:15" x14ac:dyDescent="0.25">
      <c r="O103" s="192">
        <f t="shared" si="81"/>
        <v>2007</v>
      </c>
    </row>
    <row r="104" spans="15:15" x14ac:dyDescent="0.25">
      <c r="O104" s="192">
        <f t="shared" si="81"/>
        <v>2008</v>
      </c>
    </row>
    <row r="105" spans="15:15" x14ac:dyDescent="0.25">
      <c r="O105" s="192">
        <f t="shared" si="81"/>
        <v>2009</v>
      </c>
    </row>
    <row r="106" spans="15:15" x14ac:dyDescent="0.25">
      <c r="O106" s="192">
        <f t="shared" si="81"/>
        <v>2010</v>
      </c>
    </row>
    <row r="107" spans="15:15" x14ac:dyDescent="0.25">
      <c r="O107" s="192"/>
    </row>
    <row r="108" spans="15:15" x14ac:dyDescent="0.25">
      <c r="O108" s="192"/>
    </row>
    <row r="109" spans="15:15" x14ac:dyDescent="0.25">
      <c r="O109" s="192"/>
    </row>
    <row r="110" spans="15:15" x14ac:dyDescent="0.25">
      <c r="O110" s="192"/>
    </row>
    <row r="111" spans="15:15" x14ac:dyDescent="0.25">
      <c r="O111" s="192"/>
    </row>
    <row r="112" spans="15:15" x14ac:dyDescent="0.25">
      <c r="O112" s="192"/>
    </row>
    <row r="113" spans="15:15" x14ac:dyDescent="0.25">
      <c r="O113" s="192"/>
    </row>
    <row r="114" spans="15:15" x14ac:dyDescent="0.25">
      <c r="O114" s="192"/>
    </row>
    <row r="115" spans="15:15" x14ac:dyDescent="0.25">
      <c r="O115" s="192"/>
    </row>
    <row r="116" spans="15:15" x14ac:dyDescent="0.25">
      <c r="O116" s="192"/>
    </row>
    <row r="117" spans="15:15" x14ac:dyDescent="0.25">
      <c r="O117" s="192"/>
    </row>
    <row r="118" spans="15:15" x14ac:dyDescent="0.25">
      <c r="O118" s="192"/>
    </row>
    <row r="119" spans="15:15" x14ac:dyDescent="0.25">
      <c r="O119" s="192"/>
    </row>
    <row r="120" spans="15:15" x14ac:dyDescent="0.25">
      <c r="O120" s="192"/>
    </row>
  </sheetData>
  <autoFilter ref="A8:AG106"/>
  <mergeCells count="18">
    <mergeCell ref="J33:O33"/>
    <mergeCell ref="P33:U33"/>
    <mergeCell ref="D54:I54"/>
    <mergeCell ref="J54:M54"/>
    <mergeCell ref="D33:I33"/>
    <mergeCell ref="V6:AA6"/>
    <mergeCell ref="A6:A7"/>
    <mergeCell ref="B6:B7"/>
    <mergeCell ref="C6:C7"/>
    <mergeCell ref="D6:I6"/>
    <mergeCell ref="J6:O6"/>
    <mergeCell ref="P6:U6"/>
    <mergeCell ref="D2:I2"/>
    <mergeCell ref="J2:O2"/>
    <mergeCell ref="P2:U2"/>
    <mergeCell ref="V2:AA2"/>
    <mergeCell ref="D5:I5"/>
    <mergeCell ref="V5:AA5"/>
  </mergeCells>
  <pageMargins left="0.7" right="0.7" top="0.75" bottom="0.75" header="0.3" footer="0.3"/>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50"/>
  <sheetViews>
    <sheetView showGridLines="0" workbookViewId="0">
      <selection activeCell="A2" sqref="A2"/>
    </sheetView>
  </sheetViews>
  <sheetFormatPr defaultRowHeight="12" x14ac:dyDescent="0.25"/>
  <cols>
    <col min="1" max="1" width="24.140625" customWidth="1"/>
  </cols>
  <sheetData>
    <row r="1" spans="1:16" ht="14.4" x14ac:dyDescent="0.25">
      <c r="A1" s="76" t="s">
        <v>38</v>
      </c>
      <c r="B1" s="44"/>
      <c r="C1" s="44"/>
      <c r="D1" s="44"/>
      <c r="E1" s="44"/>
      <c r="F1" s="44"/>
      <c r="G1" s="44"/>
      <c r="H1" s="4"/>
      <c r="I1" s="4"/>
      <c r="J1" s="4"/>
      <c r="K1" s="6"/>
      <c r="L1" s="4"/>
      <c r="M1" s="4"/>
      <c r="N1" s="4"/>
      <c r="O1" s="4"/>
      <c r="P1" s="4"/>
    </row>
    <row r="2" spans="1:16" x14ac:dyDescent="0.25">
      <c r="A2" s="314" t="s">
        <v>217</v>
      </c>
      <c r="B2" s="44"/>
      <c r="C2" s="44"/>
      <c r="D2" s="44"/>
      <c r="E2" s="44"/>
      <c r="F2" s="44"/>
      <c r="G2" s="44"/>
      <c r="H2" s="4"/>
      <c r="I2" s="4"/>
      <c r="J2" s="4"/>
      <c r="K2" s="6"/>
      <c r="L2" s="4"/>
      <c r="M2" s="4"/>
      <c r="N2" s="4"/>
      <c r="O2" s="4"/>
      <c r="P2" s="4"/>
    </row>
    <row r="3" spans="1:16" x14ac:dyDescent="0.25">
      <c r="A3" s="5"/>
      <c r="B3" s="4"/>
      <c r="C3" s="4"/>
      <c r="D3" s="4"/>
      <c r="E3" s="4"/>
      <c r="F3" s="4"/>
      <c r="G3" s="4"/>
      <c r="H3" s="4"/>
      <c r="I3" s="4"/>
      <c r="J3" s="4"/>
      <c r="K3" s="6"/>
      <c r="L3" s="4"/>
      <c r="M3" s="4"/>
      <c r="N3" s="4"/>
      <c r="O3" s="4"/>
      <c r="P3" s="4"/>
    </row>
    <row r="4" spans="1:16" ht="40.799999999999997" x14ac:dyDescent="0.25">
      <c r="A4" s="84" t="s">
        <v>11</v>
      </c>
      <c r="B4" s="45" t="s">
        <v>41</v>
      </c>
      <c r="C4" s="46" t="s">
        <v>10</v>
      </c>
      <c r="D4" s="305" t="s">
        <v>42</v>
      </c>
      <c r="E4" s="306"/>
      <c r="F4" s="305" t="s">
        <v>43</v>
      </c>
      <c r="G4" s="306"/>
      <c r="H4" s="47"/>
      <c r="I4" s="47"/>
      <c r="J4" s="47"/>
      <c r="K4" s="48"/>
      <c r="L4" s="47"/>
      <c r="M4" s="47"/>
      <c r="N4" s="47"/>
      <c r="O4" s="47"/>
      <c r="P4" s="47"/>
    </row>
    <row r="5" spans="1:16" ht="24" x14ac:dyDescent="0.25">
      <c r="A5" s="49"/>
      <c r="B5" s="85" t="s">
        <v>11</v>
      </c>
      <c r="C5" s="50" t="s">
        <v>44</v>
      </c>
      <c r="D5" s="51" t="s">
        <v>8</v>
      </c>
      <c r="E5" s="51" t="s">
        <v>44</v>
      </c>
      <c r="F5" s="51" t="s">
        <v>8</v>
      </c>
      <c r="G5" s="51" t="s">
        <v>44</v>
      </c>
      <c r="H5" s="52"/>
      <c r="I5" s="52"/>
      <c r="J5" s="52"/>
      <c r="K5" s="53"/>
      <c r="L5" s="52"/>
      <c r="M5" s="52"/>
      <c r="N5" s="52"/>
      <c r="O5" s="52"/>
      <c r="P5" s="52"/>
    </row>
    <row r="6" spans="1:16" x14ac:dyDescent="0.25">
      <c r="A6" s="80" t="s">
        <v>14</v>
      </c>
      <c r="B6" s="54">
        <f>+G6-F6</f>
        <v>-6.7347656724044995</v>
      </c>
      <c r="C6" s="54">
        <f>+'GVA-productivity1'!S$35</f>
        <v>0.40023682683611633</v>
      </c>
      <c r="D6" s="32">
        <f>+'GVA-productivity1'!R$9</f>
        <v>225462.7589174911</v>
      </c>
      <c r="E6" s="32">
        <f>+'GVA-productivity1'!S$9</f>
        <v>248612.01212353341</v>
      </c>
      <c r="F6" s="54">
        <f>(+D6/D$16)*100</f>
        <v>66.370648529498055</v>
      </c>
      <c r="G6" s="54">
        <f>(+E6/E$16)*100</f>
        <v>59.635882857093556</v>
      </c>
      <c r="H6" s="4"/>
      <c r="I6" s="4"/>
      <c r="J6" s="4"/>
      <c r="K6" s="6"/>
      <c r="L6" s="4"/>
      <c r="M6" s="4"/>
      <c r="N6" s="4"/>
      <c r="O6" s="4"/>
      <c r="P6" s="4"/>
    </row>
    <row r="7" spans="1:16" x14ac:dyDescent="0.25">
      <c r="A7" s="80" t="s">
        <v>18</v>
      </c>
      <c r="B7" s="54">
        <f t="shared" ref="B7:B16" si="0">+G7-F7</f>
        <v>-4.8886790952557324E-2</v>
      </c>
      <c r="C7" s="54">
        <f>+'GVA-productivity1'!S$37</f>
        <v>5.9222761001152815</v>
      </c>
      <c r="D7" s="32">
        <f>+'GVA-productivity1'!R$11</f>
        <v>2008.923780683634</v>
      </c>
      <c r="E7" s="32">
        <f>+'GVA-productivity1'!S$11</f>
        <v>2261.5524211471666</v>
      </c>
      <c r="F7" s="54">
        <f t="shared" ref="F7:F16" si="1">(+D7/D$16)*100</f>
        <v>0.59137737340958285</v>
      </c>
      <c r="G7" s="54">
        <f t="shared" ref="G7:G16" si="2">(+E7/E$16)*100</f>
        <v>0.54249058245702553</v>
      </c>
      <c r="H7" s="4"/>
      <c r="I7" s="4"/>
      <c r="J7" s="4"/>
      <c r="K7" s="6"/>
      <c r="L7" s="4"/>
      <c r="M7" s="4"/>
      <c r="N7" s="4"/>
      <c r="O7" s="4"/>
      <c r="P7" s="4"/>
    </row>
    <row r="8" spans="1:16" x14ac:dyDescent="0.25">
      <c r="A8" s="80" t="s">
        <v>19</v>
      </c>
      <c r="B8" s="54">
        <f t="shared" si="0"/>
        <v>0.85819758240250543</v>
      </c>
      <c r="C8" s="54">
        <f>+'GVA-productivity1'!S$38</f>
        <v>1.5407808089111661</v>
      </c>
      <c r="D8" s="32">
        <f>+'GVA-productivity1'!R$12</f>
        <v>35692.55489126614</v>
      </c>
      <c r="E8" s="32">
        <f>+'GVA-productivity1'!S$12</f>
        <v>47379.62103658566</v>
      </c>
      <c r="F8" s="54">
        <f t="shared" si="1"/>
        <v>10.507003583128169</v>
      </c>
      <c r="G8" s="54">
        <f t="shared" si="2"/>
        <v>11.365201165530674</v>
      </c>
      <c r="H8" s="4"/>
      <c r="I8" s="4"/>
      <c r="J8" s="4"/>
      <c r="K8" s="6"/>
      <c r="L8" s="4"/>
      <c r="M8" s="4"/>
      <c r="N8" s="4"/>
      <c r="O8" s="4"/>
      <c r="P8" s="4"/>
    </row>
    <row r="9" spans="1:16" x14ac:dyDescent="0.25">
      <c r="A9" s="80" t="s">
        <v>20</v>
      </c>
      <c r="B9" s="54">
        <f t="shared" si="0"/>
        <v>-3.4854976980974672E-2</v>
      </c>
      <c r="C9" s="54">
        <f>+'GVA-productivity1'!S$39</f>
        <v>8.6921030908722123</v>
      </c>
      <c r="D9" s="32">
        <f>+'GVA-productivity1'!R$13</f>
        <v>995.07387234492921</v>
      </c>
      <c r="E9" s="32">
        <f>+'GVA-productivity1'!S$13</f>
        <v>1075.8510852045024</v>
      </c>
      <c r="F9" s="54">
        <f t="shared" si="1"/>
        <v>0.29292508687193364</v>
      </c>
      <c r="G9" s="54">
        <f t="shared" si="2"/>
        <v>0.25807010989095897</v>
      </c>
      <c r="H9" s="4"/>
      <c r="I9" s="4"/>
      <c r="J9" s="4"/>
      <c r="K9" s="6"/>
      <c r="L9" s="4"/>
      <c r="M9" s="4"/>
      <c r="N9" s="4"/>
      <c r="O9" s="4"/>
      <c r="P9" s="4"/>
    </row>
    <row r="10" spans="1:16" x14ac:dyDescent="0.25">
      <c r="A10" s="80" t="s">
        <v>21</v>
      </c>
      <c r="B10" s="54">
        <f t="shared" si="0"/>
        <v>2.916269866123133</v>
      </c>
      <c r="C10" s="54">
        <f>+'GVA-productivity1'!S$40</f>
        <v>1.4934840292317222</v>
      </c>
      <c r="D10" s="32">
        <f>+'GVA-productivity1'!R$14</f>
        <v>6226.1848153879982</v>
      </c>
      <c r="E10" s="32">
        <f>+'GVA-productivity1'!S$14</f>
        <v>19798.221085056422</v>
      </c>
      <c r="F10" s="54">
        <f t="shared" si="1"/>
        <v>1.8328345046688608</v>
      </c>
      <c r="G10" s="54">
        <f t="shared" si="2"/>
        <v>4.7491043707919935</v>
      </c>
      <c r="H10" s="4"/>
      <c r="I10" s="4"/>
      <c r="J10" s="4"/>
      <c r="K10" s="6"/>
      <c r="L10" s="4"/>
      <c r="M10" s="4"/>
      <c r="N10" s="4"/>
      <c r="O10" s="4"/>
      <c r="P10" s="4"/>
    </row>
    <row r="11" spans="1:16" x14ac:dyDescent="0.25">
      <c r="A11" s="81" t="s">
        <v>24</v>
      </c>
      <c r="B11" s="54">
        <f t="shared" si="0"/>
        <v>2.7873440924110211</v>
      </c>
      <c r="C11" s="54">
        <f>+'GVA-productivity1'!S$44</f>
        <v>1.5579976234938959</v>
      </c>
      <c r="D11" s="32">
        <f>+'GVA-productivity1'!R$18</f>
        <v>25048.769380417609</v>
      </c>
      <c r="E11" s="32">
        <f>+'GVA-productivity1'!S$18</f>
        <v>42359.84568114813</v>
      </c>
      <c r="F11" s="54">
        <f t="shared" si="1"/>
        <v>7.3737369161376618</v>
      </c>
      <c r="G11" s="54">
        <f t="shared" si="2"/>
        <v>10.161081008548683</v>
      </c>
      <c r="H11" s="4"/>
      <c r="I11" s="4"/>
      <c r="J11" s="4"/>
      <c r="K11" s="6"/>
      <c r="L11" s="4"/>
      <c r="M11" s="4"/>
      <c r="N11" s="4"/>
      <c r="O11" s="4"/>
      <c r="P11" s="4"/>
    </row>
    <row r="12" spans="1:16" x14ac:dyDescent="0.25">
      <c r="A12" s="81" t="s">
        <v>25</v>
      </c>
      <c r="B12" s="54">
        <f t="shared" si="0"/>
        <v>1.0156141000502736</v>
      </c>
      <c r="C12" s="54">
        <f>+'GVA-productivity1'!S$45</f>
        <v>1.951825708945744</v>
      </c>
      <c r="D12" s="32">
        <f>+'GVA-productivity1'!R$19</f>
        <v>9362.4862520360857</v>
      </c>
      <c r="E12" s="32">
        <f>+'GVA-productivity1'!S$19</f>
        <v>15723.5776339104</v>
      </c>
      <c r="F12" s="54">
        <f t="shared" si="1"/>
        <v>2.7560839199326308</v>
      </c>
      <c r="G12" s="54">
        <f t="shared" si="2"/>
        <v>3.7716980199829044</v>
      </c>
      <c r="H12" s="4"/>
      <c r="I12" s="4"/>
      <c r="J12" s="4"/>
      <c r="K12" s="6"/>
      <c r="L12" s="4"/>
      <c r="M12" s="4"/>
      <c r="N12" s="4"/>
      <c r="O12" s="4"/>
      <c r="P12" s="4"/>
    </row>
    <row r="13" spans="1:16" x14ac:dyDescent="0.25">
      <c r="A13" s="81" t="s">
        <v>45</v>
      </c>
      <c r="B13" s="54">
        <f t="shared" si="0"/>
        <v>0.84704556052324276</v>
      </c>
      <c r="C13" s="54">
        <f>+'GVA-productivity1'!S$47</f>
        <v>6.0903243011964259</v>
      </c>
      <c r="D13" s="32">
        <f>+'GVA-productivity1'!R$21</f>
        <v>1474.1604797447603</v>
      </c>
      <c r="E13" s="32">
        <f>+'GVA-productivity1'!S$21</f>
        <v>5340.2823518330388</v>
      </c>
      <c r="F13" s="54">
        <f t="shared" si="1"/>
        <v>0.43395631077601154</v>
      </c>
      <c r="G13" s="54">
        <f t="shared" si="2"/>
        <v>1.2810018712992544</v>
      </c>
      <c r="H13" s="4"/>
      <c r="I13" s="4"/>
      <c r="J13" s="4"/>
      <c r="K13" s="6"/>
      <c r="L13" s="4"/>
      <c r="M13" s="4"/>
      <c r="N13" s="4"/>
      <c r="O13" s="4"/>
      <c r="P13" s="4"/>
    </row>
    <row r="14" spans="1:16" x14ac:dyDescent="0.25">
      <c r="A14" s="80" t="s">
        <v>46</v>
      </c>
      <c r="B14" s="54">
        <f t="shared" si="0"/>
        <v>-1.6340678266755697</v>
      </c>
      <c r="C14" s="54">
        <f>+'GVA-productivity1'!S$49</f>
        <v>2.6034631506556405</v>
      </c>
      <c r="D14" s="32">
        <f>+'GVA-productivity1'!R$25</f>
        <v>22097.233823529368</v>
      </c>
      <c r="E14" s="32">
        <f>+'GVA-productivity1'!S$25</f>
        <v>20305.592187896757</v>
      </c>
      <c r="F14" s="54">
        <f t="shared" si="1"/>
        <v>6.5048779967795678</v>
      </c>
      <c r="G14" s="54">
        <f t="shared" si="2"/>
        <v>4.8708101701039981</v>
      </c>
      <c r="H14" s="4"/>
      <c r="I14" s="4"/>
      <c r="J14" s="4"/>
      <c r="K14" s="6"/>
      <c r="L14" s="4"/>
      <c r="M14" s="4"/>
      <c r="N14" s="4"/>
      <c r="O14" s="4"/>
      <c r="P14" s="4"/>
    </row>
    <row r="15" spans="1:16" x14ac:dyDescent="0.25">
      <c r="A15" s="81" t="s">
        <v>33</v>
      </c>
      <c r="B15" s="54">
        <f t="shared" si="0"/>
        <v>2.8104065503415043E-2</v>
      </c>
      <c r="C15" s="54">
        <f>+'GVA-productivity1'!S$50</f>
        <v>0.71218142693205078</v>
      </c>
      <c r="D15" s="32">
        <f>+'GVA-productivity1'!R$26</f>
        <v>11334.363726089658</v>
      </c>
      <c r="E15" s="32">
        <f>+'GVA-productivity1'!S$26</f>
        <v>14026.703620828725</v>
      </c>
      <c r="F15" s="54">
        <f t="shared" si="1"/>
        <v>3.3365557787975271</v>
      </c>
      <c r="G15" s="54">
        <f t="shared" si="2"/>
        <v>3.3646598443009421</v>
      </c>
      <c r="H15" s="4"/>
      <c r="I15" s="4"/>
      <c r="J15" s="4"/>
      <c r="K15" s="6"/>
      <c r="L15" s="4"/>
      <c r="M15" s="4"/>
      <c r="N15" s="4"/>
      <c r="O15" s="4"/>
      <c r="P15" s="4"/>
    </row>
    <row r="16" spans="1:16" x14ac:dyDescent="0.25">
      <c r="A16" s="82" t="s">
        <v>47</v>
      </c>
      <c r="B16" s="55">
        <f t="shared" si="0"/>
        <v>0</v>
      </c>
      <c r="C16" s="56">
        <f>+'GVA-productivity1'!S52</f>
        <v>30.964673067190258</v>
      </c>
      <c r="D16" s="32">
        <f>+'GVA-productivity1'!R$28</f>
        <v>339702.50993899128</v>
      </c>
      <c r="E16" s="32">
        <f>+'GVA-productivity1'!S$28</f>
        <v>416883.25922714424</v>
      </c>
      <c r="F16" s="54">
        <f t="shared" si="1"/>
        <v>100</v>
      </c>
      <c r="G16" s="54">
        <f t="shared" si="2"/>
        <v>100</v>
      </c>
      <c r="H16" s="9"/>
      <c r="I16" s="9"/>
      <c r="J16" s="9"/>
      <c r="K16" s="10"/>
      <c r="L16" s="9"/>
      <c r="M16" s="9"/>
      <c r="N16" s="9"/>
      <c r="O16" s="9"/>
      <c r="P16" s="9"/>
    </row>
    <row r="17" spans="1:16" x14ac:dyDescent="0.25">
      <c r="A17" s="57" t="s">
        <v>48</v>
      </c>
      <c r="B17" s="59">
        <f t="shared" ref="B17:G17" si="3">SUM(B6:B15)</f>
        <v>-9.9920072216264089E-15</v>
      </c>
      <c r="C17" s="59">
        <f t="shared" si="3"/>
        <v>30.964673067190258</v>
      </c>
      <c r="D17" s="60">
        <f t="shared" si="3"/>
        <v>339702.50993899128</v>
      </c>
      <c r="E17" s="60">
        <f t="shared" si="3"/>
        <v>416883.25922714424</v>
      </c>
      <c r="F17" s="61">
        <f t="shared" si="3"/>
        <v>100.00000000000001</v>
      </c>
      <c r="G17" s="61">
        <f t="shared" si="3"/>
        <v>100</v>
      </c>
      <c r="H17" s="34"/>
      <c r="I17" s="34"/>
      <c r="J17" s="34"/>
      <c r="K17" s="40"/>
      <c r="L17" s="34"/>
      <c r="M17" s="34"/>
      <c r="N17" s="34"/>
      <c r="O17" s="34"/>
      <c r="P17" s="34"/>
    </row>
    <row r="18" spans="1:16" x14ac:dyDescent="0.25">
      <c r="A18" s="57"/>
      <c r="B18" s="59"/>
      <c r="C18" s="59"/>
      <c r="D18" s="60"/>
      <c r="E18" s="60"/>
      <c r="F18" s="61"/>
      <c r="G18" s="61"/>
      <c r="H18" s="34"/>
      <c r="I18" s="34"/>
      <c r="J18" s="34"/>
      <c r="K18" s="40"/>
      <c r="L18" s="34"/>
      <c r="M18" s="34"/>
      <c r="N18" s="34"/>
      <c r="O18" s="34"/>
      <c r="P18" s="34"/>
    </row>
    <row r="19" spans="1:16" x14ac:dyDescent="0.25">
      <c r="A19" s="4"/>
      <c r="B19" s="68"/>
      <c r="C19" s="4"/>
      <c r="D19" s="71"/>
      <c r="E19" s="4"/>
      <c r="F19" s="4"/>
      <c r="G19" s="4"/>
      <c r="H19" s="4"/>
      <c r="I19" s="4"/>
      <c r="J19" s="4"/>
      <c r="K19" s="6"/>
      <c r="L19" s="4"/>
      <c r="M19" s="4"/>
      <c r="N19" s="4"/>
      <c r="O19" s="4"/>
      <c r="P19" s="4"/>
    </row>
    <row r="20" spans="1:16" ht="40.799999999999997" x14ac:dyDescent="0.25">
      <c r="A20" s="84" t="s">
        <v>12</v>
      </c>
      <c r="B20" s="45" t="s">
        <v>41</v>
      </c>
      <c r="C20" s="46" t="s">
        <v>10</v>
      </c>
      <c r="D20" s="306" t="s">
        <v>42</v>
      </c>
      <c r="E20" s="306"/>
      <c r="F20" s="306" t="s">
        <v>43</v>
      </c>
      <c r="G20" s="306"/>
      <c r="H20" s="4"/>
      <c r="I20" s="4"/>
      <c r="J20" s="4"/>
      <c r="K20" s="6"/>
      <c r="L20" s="4"/>
      <c r="M20" s="4"/>
      <c r="N20" s="4"/>
      <c r="O20" s="4"/>
      <c r="P20" s="4"/>
    </row>
    <row r="21" spans="1:16" x14ac:dyDescent="0.25">
      <c r="A21" s="49"/>
      <c r="B21" s="50" t="s">
        <v>12</v>
      </c>
      <c r="C21" s="50">
        <v>2005</v>
      </c>
      <c r="D21" s="51">
        <v>2000</v>
      </c>
      <c r="E21" s="51">
        <v>2005</v>
      </c>
      <c r="F21" s="51">
        <v>2000</v>
      </c>
      <c r="G21" s="51">
        <v>2005</v>
      </c>
      <c r="H21" s="4"/>
      <c r="I21" s="4"/>
      <c r="J21" s="4"/>
      <c r="K21" s="6"/>
      <c r="L21" s="4"/>
      <c r="M21" s="4"/>
      <c r="N21" s="4"/>
      <c r="O21" s="4"/>
      <c r="P21" s="4"/>
    </row>
    <row r="22" spans="1:16" x14ac:dyDescent="0.25">
      <c r="A22" s="80" t="s">
        <v>14</v>
      </c>
      <c r="B22" s="54">
        <f>+G22-F22</f>
        <v>-2.3555683791997524</v>
      </c>
      <c r="C22" s="54">
        <f>+'GVA-productivity1'!T$35</f>
        <v>0.34163221744468097</v>
      </c>
      <c r="D22" s="32">
        <f>+'GVA-productivity1'!S$9</f>
        <v>248612.01212353341</v>
      </c>
      <c r="E22" s="32">
        <f>+'GVA-productivity1'!T$9</f>
        <v>269089.87531699834</v>
      </c>
      <c r="F22" s="54">
        <f>(+D22/D$32)*100</f>
        <v>59.635882857093556</v>
      </c>
      <c r="G22" s="54">
        <f>(+E22/E$32)*100</f>
        <v>57.280314477893803</v>
      </c>
      <c r="H22" s="4"/>
      <c r="I22" s="4"/>
      <c r="J22" s="4"/>
      <c r="K22" s="6"/>
      <c r="L22" s="4"/>
      <c r="M22" s="4"/>
      <c r="N22" s="4"/>
      <c r="O22" s="4"/>
      <c r="P22" s="4"/>
    </row>
    <row r="23" spans="1:16" x14ac:dyDescent="0.25">
      <c r="A23" s="80" t="s">
        <v>18</v>
      </c>
      <c r="B23" s="54">
        <f t="shared" ref="B23:B31" si="4">+G23-F23</f>
        <v>-3.3814390038912401E-2</v>
      </c>
      <c r="C23" s="54">
        <f>+'GVA-productivity1'!T$37</f>
        <v>5.6782086584430012</v>
      </c>
      <c r="D23" s="32">
        <f>+'GVA-productivity1'!S$11</f>
        <v>2261.5524211471666</v>
      </c>
      <c r="E23" s="32">
        <f>+'GVA-productivity1'!T$11</f>
        <v>2389.6449319834214</v>
      </c>
      <c r="F23" s="54">
        <f t="shared" ref="F23:G32" si="5">(+D23/D$32)*100</f>
        <v>0.54249058245702553</v>
      </c>
      <c r="G23" s="54">
        <f t="shared" si="5"/>
        <v>0.50867619241811313</v>
      </c>
      <c r="H23" s="4"/>
      <c r="I23" s="4"/>
      <c r="J23" s="4"/>
      <c r="K23" s="6"/>
      <c r="L23" s="4"/>
      <c r="M23" s="4"/>
      <c r="N23" s="4"/>
      <c r="O23" s="4"/>
      <c r="P23" s="4"/>
    </row>
    <row r="24" spans="1:16" x14ac:dyDescent="0.25">
      <c r="A24" s="80" t="s">
        <v>19</v>
      </c>
      <c r="B24" s="54">
        <f t="shared" si="4"/>
        <v>0.23314571516723603</v>
      </c>
      <c r="C24" s="54">
        <f>+'GVA-productivity1'!T$38</f>
        <v>1.4476480336327249</v>
      </c>
      <c r="D24" s="32">
        <f>+'GVA-productivity1'!S$12</f>
        <v>47379.62103658566</v>
      </c>
      <c r="E24" s="32">
        <f>+'GVA-productivity1'!T$12</f>
        <v>54486.39282898463</v>
      </c>
      <c r="F24" s="54">
        <f t="shared" si="5"/>
        <v>11.365201165530674</v>
      </c>
      <c r="G24" s="54">
        <f t="shared" si="5"/>
        <v>11.59834688069791</v>
      </c>
      <c r="H24" s="4"/>
      <c r="I24" s="4"/>
      <c r="J24" s="4"/>
      <c r="K24" s="6"/>
      <c r="L24" s="4"/>
      <c r="M24" s="4"/>
      <c r="N24" s="4"/>
      <c r="O24" s="4"/>
      <c r="P24" s="4"/>
    </row>
    <row r="25" spans="1:16" x14ac:dyDescent="0.25">
      <c r="A25" s="80" t="s">
        <v>20</v>
      </c>
      <c r="B25" s="54">
        <f t="shared" si="4"/>
        <v>-3.6658766158293443E-3</v>
      </c>
      <c r="C25" s="54">
        <f>+'GVA-productivity1'!T$39</f>
        <v>8.135630313737904</v>
      </c>
      <c r="D25" s="32">
        <f>+'GVA-productivity1'!S$13</f>
        <v>1075.8510852045024</v>
      </c>
      <c r="E25" s="32">
        <f>+'GVA-productivity1'!T$13</f>
        <v>1195.1331628694365</v>
      </c>
      <c r="F25" s="54">
        <f t="shared" si="5"/>
        <v>0.25807010989095897</v>
      </c>
      <c r="G25" s="54">
        <f t="shared" si="5"/>
        <v>0.25440423327512962</v>
      </c>
      <c r="H25" s="4"/>
      <c r="I25" s="4"/>
      <c r="J25" s="4"/>
      <c r="K25" s="6"/>
      <c r="L25" s="4"/>
      <c r="M25" s="4"/>
      <c r="N25" s="4"/>
      <c r="O25" s="4"/>
      <c r="P25" s="4"/>
    </row>
    <row r="26" spans="1:16" x14ac:dyDescent="0.25">
      <c r="A26" s="80" t="s">
        <v>21</v>
      </c>
      <c r="B26" s="54">
        <f t="shared" si="4"/>
        <v>1.0595109709854214</v>
      </c>
      <c r="C26" s="54">
        <f>+'GVA-productivity1'!T$40</f>
        <v>1.4397544902136468</v>
      </c>
      <c r="D26" s="32">
        <f>+'GVA-productivity1'!S$14</f>
        <v>19798.221085056422</v>
      </c>
      <c r="E26" s="32">
        <f>+'GVA-productivity1'!T$14</f>
        <v>27287.552317585691</v>
      </c>
      <c r="F26" s="54">
        <f t="shared" si="5"/>
        <v>4.7491043707919935</v>
      </c>
      <c r="G26" s="54">
        <f t="shared" si="5"/>
        <v>5.8086153417774149</v>
      </c>
      <c r="H26" s="4"/>
      <c r="I26" s="4"/>
      <c r="J26" s="4"/>
      <c r="K26" s="6"/>
      <c r="L26" s="4"/>
      <c r="M26" s="4"/>
      <c r="N26" s="4"/>
      <c r="O26" s="4"/>
      <c r="P26" s="4"/>
    </row>
    <row r="27" spans="1:16" x14ac:dyDescent="0.25">
      <c r="A27" s="81" t="s">
        <v>24</v>
      </c>
      <c r="B27" s="54">
        <f t="shared" si="4"/>
        <v>0.59706066075658271</v>
      </c>
      <c r="C27" s="54">
        <f>+'GVA-productivity1'!T$44</f>
        <v>1.6411256303223827</v>
      </c>
      <c r="D27" s="32">
        <f>+'GVA-productivity1'!S$18</f>
        <v>42359.84568114813</v>
      </c>
      <c r="E27" s="32">
        <f>+'GVA-productivity1'!T$18</f>
        <v>50539.300051384846</v>
      </c>
      <c r="F27" s="54">
        <f t="shared" si="5"/>
        <v>10.161081008548683</v>
      </c>
      <c r="G27" s="54">
        <f t="shared" si="5"/>
        <v>10.758141669305266</v>
      </c>
      <c r="H27" s="4"/>
      <c r="I27" s="4"/>
      <c r="J27" s="4"/>
      <c r="K27" s="6"/>
      <c r="L27" s="4"/>
      <c r="M27" s="4"/>
      <c r="N27" s="4"/>
      <c r="O27" s="4"/>
      <c r="P27" s="4"/>
    </row>
    <row r="28" spans="1:16" x14ac:dyDescent="0.25">
      <c r="A28" s="81" t="s">
        <v>25</v>
      </c>
      <c r="B28" s="54">
        <f t="shared" si="4"/>
        <v>0.30899979559099533</v>
      </c>
      <c r="C28" s="54">
        <f>+'GVA-productivity1'!T$45</f>
        <v>2.1023301460367745</v>
      </c>
      <c r="D28" s="32">
        <f>+'GVA-productivity1'!S$19</f>
        <v>15723.5776339104</v>
      </c>
      <c r="E28" s="32">
        <f>+'GVA-productivity1'!T$19</f>
        <v>19170.189207374344</v>
      </c>
      <c r="F28" s="54">
        <f t="shared" si="5"/>
        <v>3.7716980199829044</v>
      </c>
      <c r="G28" s="54">
        <f t="shared" si="5"/>
        <v>4.0806978155738998</v>
      </c>
      <c r="H28" s="4"/>
      <c r="I28" s="4"/>
      <c r="J28" s="4"/>
      <c r="K28" s="6"/>
      <c r="L28" s="4"/>
      <c r="M28" s="4"/>
      <c r="N28" s="4"/>
      <c r="O28" s="4"/>
      <c r="P28" s="4"/>
    </row>
    <row r="29" spans="1:16" x14ac:dyDescent="0.25">
      <c r="A29" s="81" t="s">
        <v>45</v>
      </c>
      <c r="B29" s="54">
        <f t="shared" si="4"/>
        <v>0.39859200902161529</v>
      </c>
      <c r="C29" s="54">
        <f>+'GVA-productivity1'!T$47</f>
        <v>5.8640867652812965</v>
      </c>
      <c r="D29" s="32">
        <f>+'GVA-productivity1'!S$21</f>
        <v>5340.2823518330388</v>
      </c>
      <c r="E29" s="32">
        <f>+'GVA-productivity1'!T$21</f>
        <v>7890.3496246195</v>
      </c>
      <c r="F29" s="54">
        <f t="shared" si="5"/>
        <v>1.2810018712992544</v>
      </c>
      <c r="G29" s="54">
        <f t="shared" si="5"/>
        <v>1.6795938803208696</v>
      </c>
      <c r="H29" s="4"/>
      <c r="I29" s="4"/>
      <c r="J29" s="4"/>
      <c r="K29" s="6"/>
      <c r="L29" s="4"/>
      <c r="M29" s="4"/>
      <c r="N29" s="4"/>
      <c r="O29" s="4"/>
      <c r="P29" s="4"/>
    </row>
    <row r="30" spans="1:16" x14ac:dyDescent="0.25">
      <c r="A30" s="80" t="s">
        <v>46</v>
      </c>
      <c r="B30" s="54">
        <f t="shared" si="4"/>
        <v>-0.1460272173530015</v>
      </c>
      <c r="C30" s="54">
        <f>+'GVA-productivity1'!T$49</f>
        <v>2.538179246136882</v>
      </c>
      <c r="D30" s="32">
        <f>+'GVA-productivity1'!S$25</f>
        <v>20305.592187896757</v>
      </c>
      <c r="E30" s="32">
        <f>+'GVA-productivity1'!T$25</f>
        <v>22195.954530702045</v>
      </c>
      <c r="F30" s="54">
        <f t="shared" si="5"/>
        <v>4.8708101701039981</v>
      </c>
      <c r="G30" s="54">
        <f t="shared" si="5"/>
        <v>4.7247829527509966</v>
      </c>
      <c r="H30" s="4"/>
      <c r="I30" s="4"/>
      <c r="J30" s="4"/>
      <c r="K30" s="6"/>
      <c r="L30" s="4"/>
      <c r="M30" s="4"/>
      <c r="N30" s="4"/>
      <c r="O30" s="4"/>
      <c r="P30" s="4"/>
    </row>
    <row r="31" spans="1:16" x14ac:dyDescent="0.25">
      <c r="A31" s="81" t="s">
        <v>33</v>
      </c>
      <c r="B31" s="54">
        <f t="shared" si="4"/>
        <v>-5.8233288314357257E-2</v>
      </c>
      <c r="C31" s="54">
        <f>+'GVA-productivity1'!T$50</f>
        <v>0.67859374545679219</v>
      </c>
      <c r="D31" s="32">
        <f>+'GVA-productivity1'!S$26</f>
        <v>14026.703620828725</v>
      </c>
      <c r="E31" s="32">
        <f>+'GVA-productivity1'!T$26</f>
        <v>15532.839122917427</v>
      </c>
      <c r="F31" s="54">
        <f t="shared" si="5"/>
        <v>3.3646598443009421</v>
      </c>
      <c r="G31" s="54">
        <f t="shared" si="5"/>
        <v>3.3064265559865849</v>
      </c>
      <c r="H31" s="4"/>
      <c r="I31" s="4"/>
      <c r="J31" s="4"/>
      <c r="K31" s="6"/>
      <c r="L31" s="4"/>
      <c r="M31" s="4"/>
      <c r="N31" s="4"/>
      <c r="O31" s="4"/>
      <c r="P31" s="4"/>
    </row>
    <row r="32" spans="1:16" x14ac:dyDescent="0.25">
      <c r="A32" s="82" t="s">
        <v>47</v>
      </c>
      <c r="B32" s="54">
        <f>+G32-F32</f>
        <v>0</v>
      </c>
      <c r="C32" s="56">
        <f>+'GVA-productivity1'!T52</f>
        <v>29.867189246706083</v>
      </c>
      <c r="D32" s="32">
        <f>+'GVA-productivity1'!S$28</f>
        <v>416883.25922714424</v>
      </c>
      <c r="E32" s="32">
        <f>+'GVA-productivity1'!T$28</f>
        <v>469777.23109541973</v>
      </c>
      <c r="F32" s="54">
        <f t="shared" si="5"/>
        <v>100</v>
      </c>
      <c r="G32" s="54">
        <f t="shared" si="5"/>
        <v>100</v>
      </c>
      <c r="H32" s="4"/>
      <c r="I32" s="4"/>
      <c r="J32" s="4"/>
      <c r="K32" s="6"/>
      <c r="L32" s="4"/>
      <c r="M32" s="4"/>
      <c r="N32" s="4"/>
      <c r="O32" s="4"/>
      <c r="P32" s="4"/>
    </row>
    <row r="33" spans="1:16" x14ac:dyDescent="0.25">
      <c r="A33" s="57" t="s">
        <v>48</v>
      </c>
      <c r="B33" s="42">
        <v>-3.1225022567582528E-16</v>
      </c>
      <c r="C33" s="59">
        <f>SUM(C22:C31)</f>
        <v>29.867189246706083</v>
      </c>
      <c r="D33" s="60">
        <f>SUM(D22:D31)</f>
        <v>416883.25922714424</v>
      </c>
      <c r="E33" s="60">
        <f>SUM(E22:E31)</f>
        <v>469777.23109541973</v>
      </c>
      <c r="F33" s="58">
        <f>SUM(F22:F31)</f>
        <v>100</v>
      </c>
      <c r="G33" s="58">
        <f>SUM(G22:G31)</f>
        <v>99.999999999999986</v>
      </c>
      <c r="H33" s="4"/>
      <c r="I33" s="4"/>
      <c r="J33" s="4"/>
      <c r="K33" s="6"/>
      <c r="L33" s="4"/>
      <c r="M33" s="4"/>
      <c r="N33" s="4"/>
      <c r="O33" s="4"/>
      <c r="P33" s="4"/>
    </row>
    <row r="34" spans="1:16" x14ac:dyDescent="0.25">
      <c r="A34" s="57"/>
      <c r="B34" s="42"/>
      <c r="C34" s="59"/>
      <c r="D34" s="60"/>
      <c r="E34" s="60"/>
      <c r="F34" s="58"/>
      <c r="G34" s="58"/>
      <c r="H34" s="4"/>
      <c r="I34" s="4"/>
      <c r="J34" s="4"/>
      <c r="K34" s="6"/>
      <c r="L34" s="4"/>
      <c r="M34" s="4"/>
      <c r="N34" s="4"/>
      <c r="O34" s="4"/>
      <c r="P34" s="4"/>
    </row>
    <row r="35" spans="1:16" x14ac:dyDescent="0.25">
      <c r="A35" s="57"/>
      <c r="B35" s="42"/>
      <c r="C35" s="59"/>
      <c r="D35" s="60"/>
      <c r="E35" s="60"/>
      <c r="F35" s="58"/>
      <c r="G35" s="58"/>
      <c r="H35" s="4"/>
      <c r="I35" s="4"/>
      <c r="J35" s="4"/>
      <c r="K35" s="6"/>
      <c r="L35" s="4"/>
      <c r="M35" s="4"/>
      <c r="N35" s="4"/>
      <c r="O35" s="4"/>
      <c r="P35" s="4"/>
    </row>
    <row r="36" spans="1:16" x14ac:dyDescent="0.25">
      <c r="A36" s="4"/>
      <c r="B36" s="68"/>
      <c r="C36" s="4"/>
      <c r="D36" s="4"/>
      <c r="E36" s="4"/>
      <c r="F36" s="4"/>
      <c r="G36" s="4"/>
      <c r="H36" s="4"/>
      <c r="I36" s="4"/>
      <c r="J36" s="4"/>
      <c r="K36" s="6"/>
      <c r="L36" s="4"/>
      <c r="M36" s="4"/>
      <c r="N36" s="4"/>
      <c r="O36" s="4"/>
      <c r="P36" s="4"/>
    </row>
    <row r="37" spans="1:16" ht="51" x14ac:dyDescent="0.25">
      <c r="A37" s="84" t="s">
        <v>13</v>
      </c>
      <c r="B37" s="86" t="s">
        <v>41</v>
      </c>
      <c r="C37" s="87" t="s">
        <v>10</v>
      </c>
      <c r="D37" s="307" t="s">
        <v>42</v>
      </c>
      <c r="E37" s="307"/>
      <c r="F37" s="307" t="s">
        <v>43</v>
      </c>
      <c r="G37" s="307"/>
      <c r="H37" s="34"/>
      <c r="I37" s="34"/>
      <c r="J37" s="34"/>
      <c r="K37" s="40"/>
      <c r="L37" s="34"/>
      <c r="M37" s="34"/>
      <c r="N37" s="34"/>
      <c r="O37" s="34"/>
      <c r="P37" s="34"/>
    </row>
    <row r="38" spans="1:16" x14ac:dyDescent="0.25">
      <c r="A38" s="49"/>
      <c r="B38" s="88" t="s">
        <v>13</v>
      </c>
      <c r="C38" s="89">
        <v>2010</v>
      </c>
      <c r="D38" s="90">
        <v>2005</v>
      </c>
      <c r="E38" s="90">
        <v>2010</v>
      </c>
      <c r="F38" s="90">
        <v>2005</v>
      </c>
      <c r="G38" s="90">
        <v>2010</v>
      </c>
      <c r="H38" s="4"/>
      <c r="I38" s="4"/>
      <c r="J38" s="4"/>
      <c r="K38" s="6"/>
      <c r="L38" s="4"/>
      <c r="M38" s="4"/>
      <c r="N38" s="4"/>
      <c r="O38" s="4"/>
      <c r="P38" s="4"/>
    </row>
    <row r="39" spans="1:16" x14ac:dyDescent="0.25">
      <c r="A39" s="80" t="s">
        <v>14</v>
      </c>
      <c r="B39" s="54">
        <f t="shared" ref="B39:B49" si="6">+G39-F39</f>
        <v>-2.6219453019915946</v>
      </c>
      <c r="C39" s="54">
        <f>+'GVA-productivity1'!U$35</f>
        <v>0.29420674346470699</v>
      </c>
      <c r="D39" s="32">
        <f>+'GVA-productivity1'!T$9</f>
        <v>269089.87531699834</v>
      </c>
      <c r="E39" s="32">
        <f>+'GVA-productivity1'!U$9</f>
        <v>255855.33338411144</v>
      </c>
      <c r="F39" s="54">
        <f>(+D39/D$49)*100</f>
        <v>57.280314477893803</v>
      </c>
      <c r="G39" s="54">
        <f>(+E39/E$49)*100</f>
        <v>54.658369175902209</v>
      </c>
      <c r="H39" s="4"/>
      <c r="I39" s="4"/>
      <c r="J39" s="4"/>
      <c r="K39" s="6"/>
      <c r="L39" s="4"/>
      <c r="M39" s="4"/>
      <c r="N39" s="4"/>
      <c r="O39" s="4"/>
      <c r="P39" s="4"/>
    </row>
    <row r="40" spans="1:16" x14ac:dyDescent="0.25">
      <c r="A40" s="80" t="s">
        <v>18</v>
      </c>
      <c r="B40" s="54">
        <f t="shared" si="6"/>
        <v>-1.9535072915983165E-2</v>
      </c>
      <c r="C40" s="54">
        <f>+'GVA-productivity1'!U$37</f>
        <v>5.2228996270582684</v>
      </c>
      <c r="D40" s="32">
        <f>+'GVA-productivity1'!T$11</f>
        <v>2389.6449319834214</v>
      </c>
      <c r="E40" s="32">
        <f>+'GVA-productivity1'!U$11</f>
        <v>2289.6651709336184</v>
      </c>
      <c r="F40" s="54">
        <f t="shared" ref="F40:G49" si="7">(+D40/D$49)*100</f>
        <v>0.50867619241811313</v>
      </c>
      <c r="G40" s="54">
        <f t="shared" si="7"/>
        <v>0.48914111950212996</v>
      </c>
      <c r="H40" s="4"/>
      <c r="I40" s="4"/>
      <c r="J40" s="4"/>
      <c r="K40" s="6"/>
      <c r="L40" s="4"/>
      <c r="M40" s="4"/>
      <c r="N40" s="4"/>
      <c r="O40" s="4"/>
      <c r="P40" s="4"/>
    </row>
    <row r="41" spans="1:16" x14ac:dyDescent="0.25">
      <c r="A41" s="80" t="s">
        <v>19</v>
      </c>
      <c r="B41" s="54">
        <f t="shared" si="6"/>
        <v>-7.6457000779708295E-3</v>
      </c>
      <c r="C41" s="54">
        <f>+'GVA-productivity1'!U$38</f>
        <v>1.5283565585531249</v>
      </c>
      <c r="D41" s="32">
        <f>+'GVA-productivity1'!T$12</f>
        <v>54486.39282898463</v>
      </c>
      <c r="E41" s="32">
        <f>+'GVA-productivity1'!U$12</f>
        <v>54255.967739896958</v>
      </c>
      <c r="F41" s="54">
        <f t="shared" si="7"/>
        <v>11.59834688069791</v>
      </c>
      <c r="G41" s="54">
        <f t="shared" si="7"/>
        <v>11.59070118061994</v>
      </c>
      <c r="H41" s="4"/>
      <c r="I41" s="4"/>
      <c r="J41" s="4"/>
      <c r="K41" s="6"/>
      <c r="L41" s="4"/>
      <c r="M41" s="4"/>
      <c r="N41" s="4"/>
      <c r="O41" s="4"/>
      <c r="P41" s="4"/>
    </row>
    <row r="42" spans="1:16" x14ac:dyDescent="0.25">
      <c r="A42" s="80" t="s">
        <v>20</v>
      </c>
      <c r="B42" s="54">
        <f t="shared" si="6"/>
        <v>-1.2913615760680175E-3</v>
      </c>
      <c r="C42" s="54">
        <f>+'GVA-productivity1'!U$39</f>
        <v>7.7987841354830936</v>
      </c>
      <c r="D42" s="32">
        <f>+'GVA-productivity1'!T$13</f>
        <v>1195.1331628694365</v>
      </c>
      <c r="E42" s="32">
        <f>+'GVA-productivity1'!U$13</f>
        <v>1184.8190706890823</v>
      </c>
      <c r="F42" s="54">
        <f t="shared" si="7"/>
        <v>0.25440423327512962</v>
      </c>
      <c r="G42" s="54">
        <f t="shared" si="7"/>
        <v>0.2531128716990616</v>
      </c>
      <c r="H42" s="4"/>
      <c r="I42" s="4"/>
      <c r="J42" s="4"/>
      <c r="K42" s="6"/>
      <c r="L42" s="4"/>
      <c r="M42" s="4"/>
      <c r="N42" s="4"/>
      <c r="O42" s="4"/>
      <c r="P42" s="4"/>
    </row>
    <row r="43" spans="1:16" x14ac:dyDescent="0.25">
      <c r="A43" s="80" t="s">
        <v>21</v>
      </c>
      <c r="B43" s="54">
        <f t="shared" si="6"/>
        <v>1.3553550988168475</v>
      </c>
      <c r="C43" s="54">
        <f>+'GVA-productivity1'!U$40</f>
        <v>1.2185925259163113</v>
      </c>
      <c r="D43" s="32">
        <f>+'GVA-productivity1'!T$14</f>
        <v>27287.552317585691</v>
      </c>
      <c r="E43" s="32">
        <f>+'GVA-productivity1'!U$14</f>
        <v>33534.481051444753</v>
      </c>
      <c r="F43" s="54">
        <f t="shared" si="7"/>
        <v>5.8086153417774149</v>
      </c>
      <c r="G43" s="54">
        <f t="shared" si="7"/>
        <v>7.1639704405942624</v>
      </c>
      <c r="H43" s="4"/>
      <c r="I43" s="4"/>
      <c r="J43" s="4"/>
      <c r="K43" s="6"/>
      <c r="L43" s="4"/>
      <c r="M43" s="4"/>
      <c r="N43" s="4"/>
      <c r="O43" s="4"/>
      <c r="P43" s="4"/>
    </row>
    <row r="44" spans="1:16" x14ac:dyDescent="0.25">
      <c r="A44" s="81" t="s">
        <v>24</v>
      </c>
      <c r="B44" s="54">
        <f t="shared" si="6"/>
        <v>0.80227269819389768</v>
      </c>
      <c r="C44" s="54">
        <f>+'GVA-productivity1'!U$44</f>
        <v>1.5981987991202713</v>
      </c>
      <c r="D44" s="32">
        <f>+'GVA-productivity1'!T$18</f>
        <v>50539.300051384846</v>
      </c>
      <c r="E44" s="32">
        <f>+'GVA-productivity1'!U$18</f>
        <v>54114.195440704847</v>
      </c>
      <c r="F44" s="54">
        <f t="shared" si="7"/>
        <v>10.758141669305266</v>
      </c>
      <c r="G44" s="54">
        <f t="shared" si="7"/>
        <v>11.560414367499163</v>
      </c>
      <c r="H44" s="4"/>
      <c r="I44" s="4"/>
      <c r="J44" s="4"/>
      <c r="K44" s="6"/>
      <c r="L44" s="4"/>
      <c r="M44" s="4"/>
      <c r="N44" s="4"/>
      <c r="O44" s="4"/>
      <c r="P44" s="4"/>
    </row>
    <row r="45" spans="1:16" x14ac:dyDescent="0.25">
      <c r="A45" s="81" t="s">
        <v>25</v>
      </c>
      <c r="B45" s="54">
        <f t="shared" si="6"/>
        <v>0.71921201249088629</v>
      </c>
      <c r="C45" s="54">
        <f>+'GVA-productivity1'!U$45</f>
        <v>1.9630236067576361</v>
      </c>
      <c r="D45" s="32">
        <f>+'GVA-productivity1'!T$19</f>
        <v>19170.189207374344</v>
      </c>
      <c r="E45" s="32">
        <f>+'GVA-productivity1'!U$19</f>
        <v>22468.334635469259</v>
      </c>
      <c r="F45" s="54">
        <f t="shared" si="7"/>
        <v>4.0806978155738998</v>
      </c>
      <c r="G45" s="54">
        <f t="shared" si="7"/>
        <v>4.7999098280647861</v>
      </c>
      <c r="H45" s="4"/>
      <c r="I45" s="4"/>
      <c r="J45" s="4"/>
      <c r="K45" s="6"/>
      <c r="L45" s="4"/>
      <c r="M45" s="4"/>
      <c r="N45" s="4"/>
      <c r="O45" s="4"/>
      <c r="P45" s="4"/>
    </row>
    <row r="46" spans="1:16" x14ac:dyDescent="0.25">
      <c r="A46" s="81" t="s">
        <v>45</v>
      </c>
      <c r="B46" s="54">
        <f t="shared" si="6"/>
        <v>0.54856256206146048</v>
      </c>
      <c r="C46" s="54">
        <f>+'GVA-productivity1'!U$47</f>
        <v>4.995231771330241</v>
      </c>
      <c r="D46" s="32">
        <f>+'GVA-productivity1'!T$21</f>
        <v>7890.3496246195</v>
      </c>
      <c r="E46" s="32">
        <f>+'GVA-productivity1'!U$21</f>
        <v>10429.98022065075</v>
      </c>
      <c r="F46" s="54">
        <f t="shared" si="7"/>
        <v>1.6795938803208696</v>
      </c>
      <c r="G46" s="54">
        <f t="shared" si="7"/>
        <v>2.2281564423823301</v>
      </c>
      <c r="H46" s="4"/>
      <c r="I46" s="4"/>
      <c r="J46" s="4"/>
      <c r="K46" s="6"/>
      <c r="L46" s="4"/>
      <c r="M46" s="4"/>
      <c r="N46" s="4"/>
      <c r="O46" s="4"/>
      <c r="P46" s="4"/>
    </row>
    <row r="47" spans="1:16" x14ac:dyDescent="0.25">
      <c r="A47" s="80" t="s">
        <v>46</v>
      </c>
      <c r="B47" s="54">
        <f t="shared" si="6"/>
        <v>-0.58765860962014305</v>
      </c>
      <c r="C47" s="54">
        <f>+'GVA-productivity1'!U$49</f>
        <v>2.8018014608274822</v>
      </c>
      <c r="D47" s="32">
        <f>+'GVA-productivity1'!T$25</f>
        <v>22195.954530702045</v>
      </c>
      <c r="E47" s="32">
        <f>+'GVA-productivity1'!U$25</f>
        <v>19365.841755299596</v>
      </c>
      <c r="F47" s="54">
        <f t="shared" si="7"/>
        <v>4.7247829527509966</v>
      </c>
      <c r="G47" s="54">
        <f t="shared" si="7"/>
        <v>4.1371243431308535</v>
      </c>
      <c r="H47" s="4"/>
      <c r="I47" s="4"/>
      <c r="J47" s="4"/>
      <c r="K47" s="6"/>
      <c r="L47" s="4"/>
      <c r="M47" s="4"/>
      <c r="N47" s="4"/>
      <c r="O47" s="4"/>
      <c r="P47" s="4"/>
    </row>
    <row r="48" spans="1:16" x14ac:dyDescent="0.25">
      <c r="A48" s="81" t="s">
        <v>33</v>
      </c>
      <c r="B48" s="54">
        <f t="shared" si="6"/>
        <v>-0.18732632538130822</v>
      </c>
      <c r="C48" s="54">
        <f>+'GVA-productivity1'!U$50</f>
        <v>0.74573141784260844</v>
      </c>
      <c r="D48" s="32">
        <f>+'GVA-productivity1'!T$26</f>
        <v>15532.839122917427</v>
      </c>
      <c r="E48" s="32">
        <f>+'GVA-productivity1'!U$26</f>
        <v>14600.48006173977</v>
      </c>
      <c r="F48" s="54">
        <f t="shared" si="7"/>
        <v>3.3064265559865849</v>
      </c>
      <c r="G48" s="54">
        <f t="shared" si="7"/>
        <v>3.1191002306052766</v>
      </c>
      <c r="H48" s="4"/>
      <c r="I48" s="4"/>
      <c r="J48" s="4"/>
      <c r="K48" s="6"/>
      <c r="L48" s="4"/>
      <c r="M48" s="4"/>
      <c r="N48" s="4"/>
      <c r="O48" s="4"/>
      <c r="P48" s="4"/>
    </row>
    <row r="49" spans="1:16" x14ac:dyDescent="0.25">
      <c r="A49" s="82" t="s">
        <v>47</v>
      </c>
      <c r="B49" s="54">
        <f t="shared" si="6"/>
        <v>0</v>
      </c>
      <c r="C49" s="56">
        <f>+'GVA-productivity1'!U52</f>
        <v>28.166826646353751</v>
      </c>
      <c r="D49" s="32">
        <f>+'GVA-productivity1'!T$28</f>
        <v>469777.23109541973</v>
      </c>
      <c r="E49" s="32">
        <f>+'GVA-productivity1'!U$28</f>
        <v>468099.09853094001</v>
      </c>
      <c r="F49" s="54">
        <f t="shared" si="7"/>
        <v>100</v>
      </c>
      <c r="G49" s="54">
        <f t="shared" si="7"/>
        <v>100</v>
      </c>
      <c r="H49" s="4"/>
      <c r="I49" s="4"/>
      <c r="J49" s="4"/>
      <c r="K49" s="6"/>
      <c r="L49" s="4"/>
      <c r="M49" s="4"/>
      <c r="N49" s="4"/>
      <c r="O49" s="4"/>
      <c r="P49" s="4"/>
    </row>
    <row r="50" spans="1:16" x14ac:dyDescent="0.25">
      <c r="A50" s="70" t="s">
        <v>48</v>
      </c>
      <c r="B50" s="42">
        <v>-3.1225022567582528E-16</v>
      </c>
      <c r="C50" s="59">
        <f>SUM(C39:C48)</f>
        <v>28.166826646353751</v>
      </c>
      <c r="D50" s="60">
        <f>SUM(D39:D48)</f>
        <v>469777.23109541973</v>
      </c>
      <c r="E50" s="60">
        <f>SUM(E39:E48)</f>
        <v>468099.09853094001</v>
      </c>
      <c r="F50" s="58">
        <f>SUM(F39:F48)</f>
        <v>99.999999999999986</v>
      </c>
      <c r="G50" s="58">
        <f>SUM(G39:G48)</f>
        <v>100</v>
      </c>
      <c r="H50" s="4"/>
      <c r="I50" s="4"/>
      <c r="J50" s="4"/>
      <c r="K50" s="6"/>
      <c r="L50" s="4"/>
      <c r="M50" s="4"/>
      <c r="N50" s="4"/>
      <c r="O50" s="4"/>
      <c r="P50" s="4"/>
    </row>
  </sheetData>
  <mergeCells count="6">
    <mergeCell ref="D4:E4"/>
    <mergeCell ref="F4:G4"/>
    <mergeCell ref="D20:E20"/>
    <mergeCell ref="F20:G20"/>
    <mergeCell ref="D37:E37"/>
    <mergeCell ref="F37:G3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54"/>
  <sheetViews>
    <sheetView showGridLines="0" workbookViewId="0">
      <selection activeCell="A2" sqref="A2"/>
    </sheetView>
  </sheetViews>
  <sheetFormatPr defaultRowHeight="12" x14ac:dyDescent="0.25"/>
  <cols>
    <col min="1" max="1" width="28.140625" customWidth="1"/>
    <col min="2" max="7" width="12.85546875" customWidth="1"/>
    <col min="8" max="8" width="3.42578125" customWidth="1"/>
  </cols>
  <sheetData>
    <row r="1" spans="1:7" ht="14.4" x14ac:dyDescent="0.3">
      <c r="A1" s="109" t="s">
        <v>49</v>
      </c>
      <c r="B1" s="92"/>
      <c r="C1" s="93"/>
      <c r="D1" s="93"/>
      <c r="E1" s="93"/>
      <c r="F1" s="93"/>
      <c r="G1" s="93"/>
    </row>
    <row r="2" spans="1:7" ht="11.25" customHeight="1" x14ac:dyDescent="0.25">
      <c r="A2" s="314" t="s">
        <v>217</v>
      </c>
      <c r="B2" s="92"/>
      <c r="C2" s="93"/>
      <c r="D2" s="93"/>
      <c r="E2" s="93"/>
      <c r="F2" s="93"/>
      <c r="G2" s="93"/>
    </row>
    <row r="3" spans="1:7" ht="24" x14ac:dyDescent="0.3">
      <c r="A3" s="91"/>
      <c r="B3" s="92"/>
      <c r="C3" s="93"/>
      <c r="D3" s="93"/>
      <c r="E3" s="106"/>
      <c r="F3" s="96" t="s">
        <v>53</v>
      </c>
      <c r="G3" s="96" t="s">
        <v>54</v>
      </c>
    </row>
    <row r="4" spans="1:7" ht="11.25" customHeight="1" x14ac:dyDescent="0.3">
      <c r="A4" s="91"/>
      <c r="B4" s="92"/>
      <c r="C4" s="93"/>
      <c r="D4" s="93"/>
      <c r="E4" s="95" t="s">
        <v>11</v>
      </c>
      <c r="F4" s="67">
        <f>+F21</f>
        <v>2.1083890185154254E-2</v>
      </c>
      <c r="G4" s="254">
        <f>+B10-F4</f>
        <v>1.3175556566807876E-2</v>
      </c>
    </row>
    <row r="5" spans="1:7" ht="11.25" customHeight="1" x14ac:dyDescent="0.3">
      <c r="A5" s="91"/>
      <c r="B5" s="92"/>
      <c r="C5" s="93"/>
      <c r="D5" s="93"/>
      <c r="E5" s="95" t="s">
        <v>12</v>
      </c>
      <c r="F5" s="67">
        <f>+F35</f>
        <v>2.2830843757355827E-2</v>
      </c>
      <c r="G5" s="254">
        <f>+B24-F5</f>
        <v>2.0302017031671955E-2</v>
      </c>
    </row>
    <row r="6" spans="1:7" ht="11.25" customHeight="1" x14ac:dyDescent="0.3">
      <c r="A6" s="91"/>
      <c r="B6" s="92"/>
      <c r="C6" s="93"/>
      <c r="D6" s="93"/>
      <c r="E6" s="95" t="s">
        <v>13</v>
      </c>
      <c r="F6" s="67">
        <f>+F49</f>
        <v>5.9601149036377671E-2</v>
      </c>
      <c r="G6" s="254">
        <f>+B38-F6</f>
        <v>1.9088167885882773E-2</v>
      </c>
    </row>
    <row r="7" spans="1:7" s="129" customFormat="1" ht="11.25" customHeight="1" x14ac:dyDescent="0.3">
      <c r="A7" s="124"/>
      <c r="B7" s="125"/>
      <c r="C7" s="126"/>
      <c r="D7" s="126"/>
      <c r="E7" s="127"/>
      <c r="F7" s="128"/>
      <c r="G7" s="247"/>
    </row>
    <row r="8" spans="1:7" ht="49.8" customHeight="1" x14ac:dyDescent="0.25">
      <c r="A8" s="94"/>
      <c r="B8" s="130" t="s">
        <v>50</v>
      </c>
      <c r="C8" s="130" t="s">
        <v>51</v>
      </c>
      <c r="D8" s="130" t="s">
        <v>51</v>
      </c>
      <c r="E8" s="130" t="s">
        <v>52</v>
      </c>
      <c r="F8" s="131" t="s">
        <v>53</v>
      </c>
      <c r="G8" s="248"/>
    </row>
    <row r="9" spans="1:7" ht="12.6" customHeight="1" x14ac:dyDescent="0.25">
      <c r="A9" s="94"/>
      <c r="B9" s="132" t="s">
        <v>11</v>
      </c>
      <c r="C9" s="132" t="s">
        <v>8</v>
      </c>
      <c r="D9" s="132" t="s">
        <v>44</v>
      </c>
      <c r="E9" s="132" t="s">
        <v>55</v>
      </c>
      <c r="F9" s="96" t="s">
        <v>200</v>
      </c>
      <c r="G9" s="249"/>
    </row>
    <row r="10" spans="1:7" x14ac:dyDescent="0.25">
      <c r="A10" s="97" t="s">
        <v>36</v>
      </c>
      <c r="B10" s="63">
        <f>VLOOKUP(A10,'GVA-productivity1'!$A$56:$M$72,11,FALSE)</f>
        <v>3.425944675196213E-2</v>
      </c>
      <c r="C10" s="63">
        <f>VLOOKUP($A10,'GVA-productivity1'!$A$35:$O$51,12,FALSE)/100</f>
        <v>1</v>
      </c>
      <c r="D10" s="63">
        <f>VLOOKUP($A10,'GVA-productivity1'!$A$35:$O$51,13,FALSE)/100</f>
        <v>1</v>
      </c>
      <c r="E10" s="98"/>
      <c r="F10" s="99"/>
      <c r="G10" s="250"/>
    </row>
    <row r="11" spans="1:7" x14ac:dyDescent="0.25">
      <c r="A11" s="100" t="s">
        <v>14</v>
      </c>
      <c r="B11" s="63">
        <f>VLOOKUP(A11,'GVA-productivity1'!$A$56:$M$72,11,FALSE)</f>
        <v>1.6917880880700009E-2</v>
      </c>
      <c r="C11" s="63">
        <f>VLOOKUP($A11,'GVA-productivity1'!$A$35:$O$51,12,FALSE)/100</f>
        <v>0.66370648529498055</v>
      </c>
      <c r="D11" s="63">
        <f>VLOOKUP($A11,'GVA-productivity1'!$A$35:$O$51,13,FALSE)/100</f>
        <v>0.59635882857093558</v>
      </c>
      <c r="E11" s="64">
        <f>+D11-C11</f>
        <v>-6.7347656724044969E-2</v>
      </c>
      <c r="F11" s="65">
        <f t="shared" ref="F11:F20" si="0">+B11*C11</f>
        <v>1.1228507257968553E-2</v>
      </c>
      <c r="G11" s="251"/>
    </row>
    <row r="12" spans="1:7" x14ac:dyDescent="0.25">
      <c r="A12" s="101" t="s">
        <v>18</v>
      </c>
      <c r="B12" s="63">
        <f>VLOOKUP(A12,'GVA-productivity1'!$A$56:$M$72,11,FALSE)</f>
        <v>2.7820056539628935E-2</v>
      </c>
      <c r="C12" s="63">
        <f>VLOOKUP($A12,'GVA-productivity1'!$A$35:$O$51,12,FALSE)/100</f>
        <v>5.9137737340958282E-3</v>
      </c>
      <c r="D12" s="63">
        <f>VLOOKUP($A12,'GVA-productivity1'!$A$35:$O$51,13,FALSE)/100</f>
        <v>5.4249058245702557E-3</v>
      </c>
      <c r="E12" s="64">
        <f t="shared" ref="E12:E20" si="1">+D12-C12</f>
        <v>-4.8886790952557251E-4</v>
      </c>
      <c r="F12" s="65">
        <f t="shared" si="0"/>
        <v>1.6452151964511846E-4</v>
      </c>
      <c r="G12" s="251"/>
    </row>
    <row r="13" spans="1:7" x14ac:dyDescent="0.25">
      <c r="A13" s="101" t="s">
        <v>19</v>
      </c>
      <c r="B13" s="63">
        <f>VLOOKUP(A13,'GVA-productivity1'!$A$56:$M$72,11,FALSE)</f>
        <v>2.7561550658304679E-2</v>
      </c>
      <c r="C13" s="63">
        <f>VLOOKUP($A13,'GVA-productivity1'!$A$35:$O$51,12,FALSE)/100</f>
        <v>0.10507003583128169</v>
      </c>
      <c r="D13" s="63">
        <f>VLOOKUP($A13,'GVA-productivity1'!$A$35:$O$51,13,FALSE)/100</f>
        <v>0.11365201165530675</v>
      </c>
      <c r="E13" s="64">
        <f t="shared" si="1"/>
        <v>8.5819758240250621E-3</v>
      </c>
      <c r="F13" s="65">
        <f t="shared" si="0"/>
        <v>2.8958931152337579E-3</v>
      </c>
      <c r="G13" s="251"/>
    </row>
    <row r="14" spans="1:7" x14ac:dyDescent="0.25">
      <c r="A14" s="101" t="s">
        <v>20</v>
      </c>
      <c r="B14" s="63">
        <f>VLOOKUP(A14,'GVA-productivity1'!$A$56:$M$72,11,FALSE)</f>
        <v>5.9721738282887848E-2</v>
      </c>
      <c r="C14" s="63">
        <f>VLOOKUP($A14,'GVA-productivity1'!$A$35:$O$51,12,FALSE)/100</f>
        <v>2.9292508687193365E-3</v>
      </c>
      <c r="D14" s="63">
        <f>VLOOKUP($A14,'GVA-productivity1'!$A$35:$O$51,13,FALSE)/100</f>
        <v>2.5807010989095896E-3</v>
      </c>
      <c r="E14" s="64">
        <f t="shared" si="1"/>
        <v>-3.4854976980974684E-4</v>
      </c>
      <c r="F14" s="65">
        <f t="shared" si="0"/>
        <v>1.7493995374657809E-4</v>
      </c>
      <c r="G14" s="251"/>
    </row>
    <row r="15" spans="1:7" x14ac:dyDescent="0.25">
      <c r="A15" s="101" t="s">
        <v>21</v>
      </c>
      <c r="B15" s="63">
        <f>VLOOKUP(A15,'GVA-productivity1'!$A$56:$M$72,11,FALSE)</f>
        <v>-6.3659954589991852E-2</v>
      </c>
      <c r="C15" s="63">
        <f>VLOOKUP($A15,'GVA-productivity1'!$A$35:$O$51,12,FALSE)/100</f>
        <v>1.8328345046688607E-2</v>
      </c>
      <c r="D15" s="63">
        <f>VLOOKUP($A15,'GVA-productivity1'!$A$35:$O$51,13,FALSE)/100</f>
        <v>4.7491043707919935E-2</v>
      </c>
      <c r="E15" s="64">
        <f t="shared" si="1"/>
        <v>2.9162698661231327E-2</v>
      </c>
      <c r="F15" s="65">
        <f t="shared" si="0"/>
        <v>-1.1667816133818989E-3</v>
      </c>
      <c r="G15" s="251"/>
    </row>
    <row r="16" spans="1:7" x14ac:dyDescent="0.25">
      <c r="A16" s="101" t="s">
        <v>24</v>
      </c>
      <c r="B16" s="63">
        <f>VLOOKUP(A16,'GVA-productivity1'!$A$56:$M$72,11,FALSE)</f>
        <v>2.0341826501807381E-2</v>
      </c>
      <c r="C16" s="63">
        <f>VLOOKUP($A16,'GVA-productivity1'!$A$35:$O$51,12,FALSE)/100</f>
        <v>7.3737369161376617E-2</v>
      </c>
      <c r="D16" s="63">
        <f>VLOOKUP($A16,'GVA-productivity1'!$A$35:$O$51,13,FALSE)/100</f>
        <v>0.10161081008548684</v>
      </c>
      <c r="E16" s="64">
        <f t="shared" si="1"/>
        <v>2.7873440924110218E-2</v>
      </c>
      <c r="F16" s="65">
        <f t="shared" si="0"/>
        <v>1.4999527701804452E-3</v>
      </c>
      <c r="G16" s="251"/>
    </row>
    <row r="17" spans="1:7" x14ac:dyDescent="0.25">
      <c r="A17" s="101" t="s">
        <v>25</v>
      </c>
      <c r="B17" s="63">
        <f>VLOOKUP(A17,'GVA-productivity1'!$A$56:$M$72,11,FALSE)</f>
        <v>2.3305444482631055E-2</v>
      </c>
      <c r="C17" s="63">
        <f>VLOOKUP($A17,'GVA-productivity1'!$A$35:$O$51,12,FALSE)/100</f>
        <v>2.7560839199326309E-2</v>
      </c>
      <c r="D17" s="63">
        <f>VLOOKUP($A17,'GVA-productivity1'!$A$35:$O$51,13,FALSE)/100</f>
        <v>3.7716980199829046E-2</v>
      </c>
      <c r="E17" s="64">
        <f t="shared" si="1"/>
        <v>1.0156141000502737E-2</v>
      </c>
      <c r="F17" s="65">
        <f t="shared" si="0"/>
        <v>6.4231760785462102E-4</v>
      </c>
      <c r="G17" s="251"/>
    </row>
    <row r="18" spans="1:7" x14ac:dyDescent="0.25">
      <c r="A18" s="101" t="s">
        <v>45</v>
      </c>
      <c r="B18" s="63">
        <f>VLOOKUP("Finance and business services",'GVA-productivity1'!$A$56:$M$72,11,FALSE)</f>
        <v>-2.7256464961923133E-2</v>
      </c>
      <c r="C18" s="63">
        <f>VLOOKUP("Finance and business services",'GVA-productivity1'!$A$35:$O$51,12,FALSE)/100</f>
        <v>4.3395631077601153E-3</v>
      </c>
      <c r="D18" s="63">
        <f>VLOOKUP("Finance and business services",'GVA-productivity1'!$A$35:$O$51,13,FALSE)/100</f>
        <v>1.2810018712992543E-2</v>
      </c>
      <c r="E18" s="64">
        <f t="shared" si="1"/>
        <v>8.4704556052324284E-3</v>
      </c>
      <c r="F18" s="65">
        <f t="shared" si="0"/>
        <v>-1.1828114979671784E-4</v>
      </c>
      <c r="G18" s="251"/>
    </row>
    <row r="19" spans="1:7" x14ac:dyDescent="0.25">
      <c r="A19" s="101" t="s">
        <v>32</v>
      </c>
      <c r="B19" s="63">
        <f>VLOOKUP(A19,'GVA-productivity1'!$A$56:$M$72,11,FALSE)</f>
        <v>7.4117340336546711E-2</v>
      </c>
      <c r="C19" s="63">
        <f>VLOOKUP($A19,'GVA-productivity1'!$A$35:$O$51,12,FALSE)/100</f>
        <v>6.5048779967795678E-2</v>
      </c>
      <c r="D19" s="63">
        <f>VLOOKUP($A19,'GVA-productivity1'!$A$35:$O$51,13,FALSE)/100</f>
        <v>4.870810170103998E-2</v>
      </c>
      <c r="E19" s="64">
        <f t="shared" si="1"/>
        <v>-1.6340678266755698E-2</v>
      </c>
      <c r="F19" s="65">
        <f t="shared" si="0"/>
        <v>4.8212425633502544E-3</v>
      </c>
      <c r="G19" s="251"/>
    </row>
    <row r="20" spans="1:7" x14ac:dyDescent="0.25">
      <c r="A20" s="102" t="s">
        <v>33</v>
      </c>
      <c r="B20" s="63">
        <f>VLOOKUP("Other services",'GVA-productivity1'!$A$56:$M$72,11,FALSE)</f>
        <v>2.822006352589379E-2</v>
      </c>
      <c r="C20" s="63">
        <f>VLOOKUP("Other services",'GVA-productivity1'!$A$35:$O$51,12,FALSE)/100</f>
        <v>3.3365557787975272E-2</v>
      </c>
      <c r="D20" s="63">
        <f>VLOOKUP("Other services",'GVA-productivity1'!$A$35:$O$51,13,FALSE)/100</f>
        <v>3.3646598443009421E-2</v>
      </c>
      <c r="E20" s="64">
        <f t="shared" si="1"/>
        <v>2.8104065503414821E-4</v>
      </c>
      <c r="F20" s="65">
        <f t="shared" si="0"/>
        <v>9.415781603535425E-4</v>
      </c>
      <c r="G20" s="251"/>
    </row>
    <row r="21" spans="1:7" x14ac:dyDescent="0.25">
      <c r="A21" s="103" t="s">
        <v>76</v>
      </c>
      <c r="B21" s="120">
        <f>SUM(B11:B20)</f>
        <v>0.18708948165648542</v>
      </c>
      <c r="C21" s="120">
        <f>SUM(C11:C20)</f>
        <v>0.99999999999999989</v>
      </c>
      <c r="D21" s="120">
        <f>SUM(D11:D20)</f>
        <v>1</v>
      </c>
      <c r="E21" s="66"/>
      <c r="F21" s="67">
        <f>SUM(F11:F20)</f>
        <v>2.1083890185154254E-2</v>
      </c>
      <c r="G21" s="252"/>
    </row>
    <row r="22" spans="1:7" x14ac:dyDescent="0.25">
      <c r="A22" s="104"/>
      <c r="B22" s="105">
        <f>+'GVA-productivity1'!K73</f>
        <v>0.18708948165648542</v>
      </c>
      <c r="C22" s="105"/>
      <c r="D22" s="105"/>
      <c r="E22" s="104"/>
      <c r="F22" s="104"/>
      <c r="G22" s="253"/>
    </row>
    <row r="23" spans="1:7" x14ac:dyDescent="0.25">
      <c r="A23" s="94"/>
      <c r="B23" s="132" t="s">
        <v>12</v>
      </c>
      <c r="C23" s="132">
        <v>2000</v>
      </c>
      <c r="D23" s="132">
        <v>2005</v>
      </c>
      <c r="E23" s="132" t="s">
        <v>57</v>
      </c>
      <c r="F23" s="96" t="s">
        <v>200</v>
      </c>
      <c r="G23" s="249"/>
    </row>
    <row r="24" spans="1:7" x14ac:dyDescent="0.25">
      <c r="A24" s="97" t="s">
        <v>36</v>
      </c>
      <c r="B24" s="63">
        <f>VLOOKUP(A24,'GVA-productivity1'!$A$56:$M$72,12,FALSE)</f>
        <v>4.3132860789027783E-2</v>
      </c>
      <c r="C24" s="63">
        <f>VLOOKUP($A24,'GVA-productivity1'!$A$35:$O$51,13,FALSE)/100</f>
        <v>1</v>
      </c>
      <c r="D24" s="63">
        <f>VLOOKUP($A24,'GVA-productivity1'!$A$35:$O$51,14,FALSE)/100</f>
        <v>1</v>
      </c>
      <c r="E24" s="98"/>
      <c r="F24" s="99"/>
      <c r="G24" s="250"/>
    </row>
    <row r="25" spans="1:7" x14ac:dyDescent="0.25">
      <c r="A25" s="100" t="s">
        <v>14</v>
      </c>
      <c r="B25" s="63">
        <f>VLOOKUP(A25,'GVA-productivity1'!$A$56:$M$72,12,FALSE)</f>
        <v>1.0620215945519762E-2</v>
      </c>
      <c r="C25" s="63">
        <f>VLOOKUP($A25,'GVA-productivity1'!$A$35:$O$51,13,FALSE)/100</f>
        <v>0.59635882857093558</v>
      </c>
      <c r="D25" s="63">
        <f>VLOOKUP($A25,'GVA-productivity1'!$A$35:$O$51,14,FALSE)/100</f>
        <v>0.57280314477893801</v>
      </c>
      <c r="E25" s="64">
        <f t="shared" ref="E25:E34" si="2">+D25-C25</f>
        <v>-2.3555683791997573E-2</v>
      </c>
      <c r="F25" s="65">
        <f t="shared" ref="F25:F34" si="3">+B25*C25</f>
        <v>6.3334595404405366E-3</v>
      </c>
      <c r="G25" s="251"/>
    </row>
    <row r="26" spans="1:7" x14ac:dyDescent="0.25">
      <c r="A26" s="101" t="s">
        <v>18</v>
      </c>
      <c r="B26" s="63">
        <f>VLOOKUP(A26,'GVA-productivity1'!$A$56:$M$72,12,FALSE)</f>
        <v>3.4389649487258422E-2</v>
      </c>
      <c r="C26" s="63">
        <f>VLOOKUP($A26,'GVA-productivity1'!$A$35:$O$51,13,FALSE)/100</f>
        <v>5.4249058245702557E-3</v>
      </c>
      <c r="D26" s="63">
        <f>VLOOKUP($A26,'GVA-productivity1'!$A$35:$O$51,14,FALSE)/100</f>
        <v>5.0867619241811313E-3</v>
      </c>
      <c r="E26" s="64">
        <f t="shared" si="2"/>
        <v>-3.3814390038912432E-4</v>
      </c>
      <c r="F26" s="65">
        <f t="shared" si="3"/>
        <v>1.8656060980835773E-4</v>
      </c>
      <c r="G26" s="251"/>
    </row>
    <row r="27" spans="1:7" x14ac:dyDescent="0.25">
      <c r="A27" s="101" t="s">
        <v>19</v>
      </c>
      <c r="B27" s="63">
        <f>VLOOKUP(A27,'GVA-productivity1'!$A$56:$M$72,12,FALSE)</f>
        <v>3.0205944751384717E-2</v>
      </c>
      <c r="C27" s="63">
        <f>VLOOKUP($A27,'GVA-productivity1'!$A$35:$O$51,13,FALSE)/100</f>
        <v>0.11365201165530675</v>
      </c>
      <c r="D27" s="63">
        <f>VLOOKUP($A27,'GVA-productivity1'!$A$35:$O$51,14,FALSE)/100</f>
        <v>0.1159834688069791</v>
      </c>
      <c r="E27" s="64">
        <f t="shared" si="2"/>
        <v>2.3314571516723503E-3</v>
      </c>
      <c r="F27" s="65">
        <f t="shared" si="3"/>
        <v>3.4329663849439274E-3</v>
      </c>
      <c r="G27" s="251"/>
    </row>
    <row r="28" spans="1:7" x14ac:dyDescent="0.25">
      <c r="A28" s="101" t="s">
        <v>20</v>
      </c>
      <c r="B28" s="63">
        <f>VLOOKUP(A28,'GVA-productivity1'!$A$56:$M$72,12,FALSE)</f>
        <v>2.9420693517502539E-2</v>
      </c>
      <c r="C28" s="63">
        <f>VLOOKUP($A28,'GVA-productivity1'!$A$35:$O$51,13,FALSE)/100</f>
        <v>2.5807010989095896E-3</v>
      </c>
      <c r="D28" s="63">
        <f>VLOOKUP($A28,'GVA-productivity1'!$A$35:$O$51,14,FALSE)/100</f>
        <v>2.5440423327512964E-3</v>
      </c>
      <c r="E28" s="64">
        <f t="shared" si="2"/>
        <v>-3.6658766158293235E-5</v>
      </c>
      <c r="F28" s="65">
        <f t="shared" si="3"/>
        <v>7.5926016091301039E-5</v>
      </c>
      <c r="G28" s="251"/>
    </row>
    <row r="29" spans="1:7" x14ac:dyDescent="0.25">
      <c r="A29" s="101" t="s">
        <v>21</v>
      </c>
      <c r="B29" s="63">
        <f>VLOOKUP(A29,'GVA-productivity1'!$A$56:$M$72,12,FALSE)</f>
        <v>3.551691769042864E-2</v>
      </c>
      <c r="C29" s="63">
        <f>VLOOKUP($A29,'GVA-productivity1'!$A$35:$O$51,13,FALSE)/100</f>
        <v>4.7491043707919935E-2</v>
      </c>
      <c r="D29" s="63">
        <f>VLOOKUP($A29,'GVA-productivity1'!$A$35:$O$51,14,FALSE)/100</f>
        <v>5.808615341777415E-2</v>
      </c>
      <c r="E29" s="64">
        <f t="shared" si="2"/>
        <v>1.0595109709854215E-2</v>
      </c>
      <c r="F29" s="65">
        <f t="shared" si="3"/>
        <v>1.6867354904067412E-3</v>
      </c>
      <c r="G29" s="251"/>
    </row>
    <row r="30" spans="1:7" x14ac:dyDescent="0.25">
      <c r="A30" s="101" t="s">
        <v>24</v>
      </c>
      <c r="B30" s="63">
        <f>VLOOKUP(A30,'GVA-productivity1'!$A$56:$M$72,12,FALSE)</f>
        <v>5.4034034152503185E-2</v>
      </c>
      <c r="C30" s="63">
        <f>VLOOKUP($A30,'GVA-productivity1'!$A$35:$O$51,13,FALSE)/100</f>
        <v>0.10161081008548684</v>
      </c>
      <c r="D30" s="63">
        <f>VLOOKUP($A30,'GVA-productivity1'!$A$35:$O$51,14,FALSE)/100</f>
        <v>0.10758141669305266</v>
      </c>
      <c r="E30" s="64">
        <f t="shared" si="2"/>
        <v>5.9706066075658204E-3</v>
      </c>
      <c r="F30" s="65">
        <f t="shared" si="3"/>
        <v>5.4904419824227104E-3</v>
      </c>
      <c r="G30" s="251"/>
    </row>
    <row r="31" spans="1:7" x14ac:dyDescent="0.25">
      <c r="A31" s="101" t="s">
        <v>25</v>
      </c>
      <c r="B31" s="63">
        <f>VLOOKUP(A31,'GVA-productivity1'!$A$56:$M$72,12,FALSE)</f>
        <v>5.8745563534650769E-2</v>
      </c>
      <c r="C31" s="63">
        <f>VLOOKUP($A31,'GVA-productivity1'!$A$35:$O$51,13,FALSE)/100</f>
        <v>3.7716980199829046E-2</v>
      </c>
      <c r="D31" s="63">
        <f>VLOOKUP($A31,'GVA-productivity1'!$A$35:$O$51,14,FALSE)/100</f>
        <v>4.0806978155738999E-2</v>
      </c>
      <c r="E31" s="64">
        <f t="shared" si="2"/>
        <v>3.0899979559099525E-3</v>
      </c>
      <c r="F31" s="65">
        <f t="shared" si="3"/>
        <v>2.2157052566642221E-3</v>
      </c>
      <c r="G31" s="251"/>
    </row>
    <row r="32" spans="1:7" x14ac:dyDescent="0.25">
      <c r="A32" s="101" t="s">
        <v>45</v>
      </c>
      <c r="B32" s="63">
        <f>VLOOKUP("Finance and business services",'GVA-productivity1'!$A$56:$M$72,12,FALSE)</f>
        <v>3.5265211630489679E-2</v>
      </c>
      <c r="C32" s="63">
        <f>VLOOKUP("Finance and business services",'GVA-productivity1'!$A$35:$O$51,13,FALSE)/100</f>
        <v>1.2810018712992543E-2</v>
      </c>
      <c r="D32" s="63">
        <f>VLOOKUP("Finance and business services",'GVA-productivity1'!$A$35:$O$51,14,FALSE)/100</f>
        <v>1.6795938803208697E-2</v>
      </c>
      <c r="E32" s="64">
        <f t="shared" si="2"/>
        <v>3.9859200902161544E-3</v>
      </c>
      <c r="F32" s="65">
        <f t="shared" si="3"/>
        <v>4.5174802090421507E-4</v>
      </c>
      <c r="G32" s="251"/>
    </row>
    <row r="33" spans="1:7" x14ac:dyDescent="0.25">
      <c r="A33" s="101" t="s">
        <v>32</v>
      </c>
      <c r="B33" s="63">
        <f>VLOOKUP(A33,'GVA-productivity1'!$A$56:$M$72,12,FALSE)</f>
        <v>3.7848106945747473E-2</v>
      </c>
      <c r="C33" s="63">
        <f>VLOOKUP($A33,'GVA-productivity1'!$A$35:$O$51,13,FALSE)/100</f>
        <v>4.870810170103998E-2</v>
      </c>
      <c r="D33" s="63">
        <f>VLOOKUP($A33,'GVA-productivity1'!$A$35:$O$51,14,FALSE)/100</f>
        <v>4.7247829527509964E-2</v>
      </c>
      <c r="E33" s="64">
        <f t="shared" si="2"/>
        <v>-1.4602721735300153E-3</v>
      </c>
      <c r="F33" s="65">
        <f t="shared" si="3"/>
        <v>1.8435094423053056E-3</v>
      </c>
      <c r="G33" s="251"/>
    </row>
    <row r="34" spans="1:7" x14ac:dyDescent="0.25">
      <c r="A34" s="102" t="s">
        <v>33</v>
      </c>
      <c r="B34" s="63">
        <f>VLOOKUP("Other services",'GVA-productivity1'!$A$56:$M$72,12,FALSE)</f>
        <v>3.3102633398589987E-2</v>
      </c>
      <c r="C34" s="63">
        <f>VLOOKUP("Other services",'GVA-productivity1'!$A$35:$O$51,13,FALSE)/100</f>
        <v>3.3646598443009421E-2</v>
      </c>
      <c r="D34" s="63">
        <f>VLOOKUP("Other services",'GVA-productivity1'!$A$35:$O$51,14,FALSE)/100</f>
        <v>3.3064265559865851E-2</v>
      </c>
      <c r="E34" s="64">
        <f t="shared" si="2"/>
        <v>-5.8233288314357007E-4</v>
      </c>
      <c r="F34" s="65">
        <f t="shared" si="3"/>
        <v>1.1137910133685095E-3</v>
      </c>
      <c r="G34" s="251"/>
    </row>
    <row r="35" spans="1:7" x14ac:dyDescent="0.25">
      <c r="A35" s="103" t="s">
        <v>76</v>
      </c>
      <c r="B35" s="120">
        <f>SUM(B25:B34)</f>
        <v>0.35914897105407517</v>
      </c>
      <c r="C35" s="120">
        <f>SUM(C25:C34)</f>
        <v>1</v>
      </c>
      <c r="D35" s="120">
        <f>SUM(D25:D34)</f>
        <v>0.99999999999999978</v>
      </c>
      <c r="E35" s="66"/>
      <c r="F35" s="67">
        <f>SUM(F25:F34)</f>
        <v>2.2830843757355827E-2</v>
      </c>
      <c r="G35" s="252"/>
    </row>
    <row r="36" spans="1:7" x14ac:dyDescent="0.25">
      <c r="A36" s="104"/>
      <c r="B36" s="105">
        <f>+'GVA-productivity1'!L73</f>
        <v>0.35914897105407517</v>
      </c>
      <c r="C36" s="105"/>
      <c r="D36" s="105"/>
      <c r="E36" s="93"/>
      <c r="F36" s="93"/>
      <c r="G36" s="126"/>
    </row>
    <row r="37" spans="1:7" x14ac:dyDescent="0.25">
      <c r="A37" s="94"/>
      <c r="B37" s="132" t="s">
        <v>13</v>
      </c>
      <c r="C37" s="132">
        <v>2005</v>
      </c>
      <c r="D37" s="132">
        <v>2010</v>
      </c>
      <c r="E37" s="132" t="s">
        <v>58</v>
      </c>
      <c r="F37" s="96" t="s">
        <v>200</v>
      </c>
      <c r="G37" s="249"/>
    </row>
    <row r="38" spans="1:7" x14ac:dyDescent="0.25">
      <c r="A38" s="97" t="s">
        <v>36</v>
      </c>
      <c r="B38" s="63">
        <f>VLOOKUP(A38,'GVA-productivity1'!$A$56:$M$72,13,FALSE)</f>
        <v>7.8689316922260444E-2</v>
      </c>
      <c r="C38" s="63">
        <f>VLOOKUP($A38,'GVA-productivity1'!$A$35:$O$51,14,FALSE)/100</f>
        <v>1</v>
      </c>
      <c r="D38" s="63">
        <f>VLOOKUP($A38,'GVA-productivity1'!$A$35:$O$51,15,FALSE)/100</f>
        <v>1</v>
      </c>
      <c r="E38" s="98"/>
      <c r="F38" s="99"/>
      <c r="G38" s="250"/>
    </row>
    <row r="39" spans="1:7" x14ac:dyDescent="0.25">
      <c r="A39" s="100" t="s">
        <v>14</v>
      </c>
      <c r="B39" s="63">
        <f>VLOOKUP(A39,'GVA-productivity1'!$A$56:$M$72,13,FALSE)</f>
        <v>4.6923957570027541E-2</v>
      </c>
      <c r="C39" s="63">
        <f>VLOOKUP($A39,'GVA-productivity1'!$A$35:$O$51,14,FALSE)/100</f>
        <v>0.57280314477893801</v>
      </c>
      <c r="D39" s="63">
        <f>VLOOKUP($A39,'GVA-productivity1'!$A$35:$O$51,15,FALSE)/100</f>
        <v>0.54658369175902211</v>
      </c>
      <c r="E39" s="64">
        <f t="shared" ref="E39:E48" si="4">+D39-C39</f>
        <v>-2.6219453019915906E-2</v>
      </c>
      <c r="F39" s="65">
        <f t="shared" ref="F39:F48" si="5">+B39*C39</f>
        <v>2.6878190461585232E-2</v>
      </c>
      <c r="G39" s="251"/>
    </row>
    <row r="40" spans="1:7" x14ac:dyDescent="0.25">
      <c r="A40" s="101" t="s">
        <v>18</v>
      </c>
      <c r="B40" s="63">
        <f>VLOOKUP(A40,'GVA-productivity1'!$A$56:$M$72,13,FALSE)</f>
        <v>6.0807164037207206E-2</v>
      </c>
      <c r="C40" s="63">
        <f>VLOOKUP($A40,'GVA-productivity1'!$A$35:$O$51,14,FALSE)/100</f>
        <v>5.0867619241811313E-3</v>
      </c>
      <c r="D40" s="63">
        <f>VLOOKUP($A40,'GVA-productivity1'!$A$35:$O$51,15,FALSE)/100</f>
        <v>4.8914111950212995E-3</v>
      </c>
      <c r="E40" s="64">
        <f t="shared" si="4"/>
        <v>-1.9535072915983186E-4</v>
      </c>
      <c r="F40" s="65">
        <f t="shared" si="5"/>
        <v>3.0931156674190183E-4</v>
      </c>
      <c r="G40" s="251"/>
    </row>
    <row r="41" spans="1:7" x14ac:dyDescent="0.25">
      <c r="A41" s="101" t="s">
        <v>19</v>
      </c>
      <c r="B41" s="63">
        <f>VLOOKUP(A41,'GVA-productivity1'!$A$56:$M$72,13,FALSE)</f>
        <v>9.0457434208875975E-2</v>
      </c>
      <c r="C41" s="63">
        <f>VLOOKUP($A41,'GVA-productivity1'!$A$35:$O$51,14,FALSE)/100</f>
        <v>0.1159834688069791</v>
      </c>
      <c r="D41" s="63">
        <f>VLOOKUP($A41,'GVA-productivity1'!$A$35:$O$51,15,FALSE)/100</f>
        <v>0.11590701180619939</v>
      </c>
      <c r="E41" s="64">
        <f t="shared" si="4"/>
        <v>-7.6457000779711626E-5</v>
      </c>
      <c r="F41" s="65">
        <f t="shared" si="5"/>
        <v>1.0491566998924531E-2</v>
      </c>
      <c r="G41" s="251"/>
    </row>
    <row r="42" spans="1:7" x14ac:dyDescent="0.25">
      <c r="A42" s="101" t="s">
        <v>20</v>
      </c>
      <c r="B42" s="63">
        <f>VLOOKUP(A42,'GVA-productivity1'!$A$56:$M$72,13,FALSE)</f>
        <v>6.9605226403609777E-2</v>
      </c>
      <c r="C42" s="63">
        <f>VLOOKUP($A42,'GVA-productivity1'!$A$35:$O$51,14,FALSE)/100</f>
        <v>2.5440423327512964E-3</v>
      </c>
      <c r="D42" s="63">
        <f>VLOOKUP($A42,'GVA-productivity1'!$A$35:$O$51,15,FALSE)/100</f>
        <v>2.5311287169906159E-3</v>
      </c>
      <c r="E42" s="64">
        <f t="shared" si="4"/>
        <v>-1.2913615760680539E-5</v>
      </c>
      <c r="F42" s="65">
        <f t="shared" si="5"/>
        <v>1.7707864255152154E-4</v>
      </c>
      <c r="G42" s="251"/>
    </row>
    <row r="43" spans="1:7" x14ac:dyDescent="0.25">
      <c r="A43" s="101" t="s">
        <v>21</v>
      </c>
      <c r="B43" s="63">
        <f>VLOOKUP(A43,'GVA-productivity1'!$A$56:$M$72,13,FALSE)</f>
        <v>4.3302844107580674E-2</v>
      </c>
      <c r="C43" s="63">
        <f>VLOOKUP($A43,'GVA-productivity1'!$A$35:$O$51,14,FALSE)/100</f>
        <v>5.808615341777415E-2</v>
      </c>
      <c r="D43" s="63">
        <f>VLOOKUP($A43,'GVA-productivity1'!$A$35:$O$51,15,FALSE)/100</f>
        <v>7.1639704405942625E-2</v>
      </c>
      <c r="E43" s="64">
        <f t="shared" si="4"/>
        <v>1.3553550988168475E-2</v>
      </c>
      <c r="F43" s="65">
        <f t="shared" si="5"/>
        <v>2.5152956462588883E-3</v>
      </c>
      <c r="G43" s="251"/>
    </row>
    <row r="44" spans="1:7" x14ac:dyDescent="0.25">
      <c r="A44" s="101" t="s">
        <v>24</v>
      </c>
      <c r="B44" s="63">
        <f>VLOOKUP(A44,'GVA-productivity1'!$A$56:$M$72,13,FALSE)</f>
        <v>7.298628788174133E-2</v>
      </c>
      <c r="C44" s="63">
        <f>VLOOKUP($A44,'GVA-productivity1'!$A$35:$O$51,14,FALSE)/100</f>
        <v>0.10758141669305266</v>
      </c>
      <c r="D44" s="63">
        <f>VLOOKUP($A44,'GVA-productivity1'!$A$35:$O$51,15,FALSE)/100</f>
        <v>0.11560414367499164</v>
      </c>
      <c r="E44" s="64">
        <f t="shared" si="4"/>
        <v>8.0227269819389824E-3</v>
      </c>
      <c r="F44" s="65">
        <f t="shared" si="5"/>
        <v>7.8519682494847132E-3</v>
      </c>
      <c r="G44" s="251"/>
    </row>
    <row r="45" spans="1:7" x14ac:dyDescent="0.25">
      <c r="A45" s="101" t="s">
        <v>25</v>
      </c>
      <c r="B45" s="63">
        <f>VLOOKUP(A45,'GVA-productivity1'!$A$56:$M$72,13,FALSE)</f>
        <v>6.3999192849445441E-2</v>
      </c>
      <c r="C45" s="63">
        <f>VLOOKUP($A45,'GVA-productivity1'!$A$35:$O$51,14,FALSE)/100</f>
        <v>4.0806978155738999E-2</v>
      </c>
      <c r="D45" s="63">
        <f>VLOOKUP($A45,'GVA-productivity1'!$A$35:$O$51,15,FALSE)/100</f>
        <v>4.7999098280647863E-2</v>
      </c>
      <c r="E45" s="64">
        <f t="shared" si="4"/>
        <v>7.1921201249088643E-3</v>
      </c>
      <c r="F45" s="65">
        <f t="shared" si="5"/>
        <v>2.6116136645922476E-3</v>
      </c>
      <c r="G45" s="251"/>
    </row>
    <row r="46" spans="1:7" x14ac:dyDescent="0.25">
      <c r="A46" s="101" t="s">
        <v>45</v>
      </c>
      <c r="B46" s="63">
        <f>VLOOKUP("Finance and business services",'GVA-productivity1'!$A$56:$M$72,13,FALSE)</f>
        <v>4.4641870351288748E-2</v>
      </c>
      <c r="C46" s="63">
        <f>VLOOKUP("Finance and business services",'GVA-productivity1'!$A$35:$O$51,14,FALSE)/100</f>
        <v>1.6795938803208697E-2</v>
      </c>
      <c r="D46" s="63">
        <f>VLOOKUP("Finance and business services",'GVA-productivity1'!$A$35:$O$51,15,FALSE)/100</f>
        <v>2.22815644238233E-2</v>
      </c>
      <c r="E46" s="64">
        <f t="shared" si="4"/>
        <v>5.4856256206146023E-3</v>
      </c>
      <c r="F46" s="65">
        <f t="shared" si="5"/>
        <v>7.4980212248102255E-4</v>
      </c>
      <c r="G46" s="251"/>
    </row>
    <row r="47" spans="1:7" x14ac:dyDescent="0.25">
      <c r="A47" s="101" t="s">
        <v>32</v>
      </c>
      <c r="B47" s="63">
        <f>VLOOKUP(A47,'GVA-productivity1'!$A$56:$M$72,13,FALSE)</f>
        <v>0.10021963513021404</v>
      </c>
      <c r="C47" s="63">
        <f>VLOOKUP($A47,'GVA-productivity1'!$A$35:$O$51,14,FALSE)/100</f>
        <v>4.7247829527509964E-2</v>
      </c>
      <c r="D47" s="63">
        <f>VLOOKUP($A47,'GVA-productivity1'!$A$35:$O$51,15,FALSE)/100</f>
        <v>4.1371243431308533E-2</v>
      </c>
      <c r="E47" s="64">
        <f t="shared" si="4"/>
        <v>-5.8765860962014319E-3</v>
      </c>
      <c r="F47" s="65">
        <f t="shared" si="5"/>
        <v>4.7351602359416017E-3</v>
      </c>
      <c r="G47" s="251"/>
    </row>
    <row r="48" spans="1:7" x14ac:dyDescent="0.25">
      <c r="A48" s="102" t="s">
        <v>33</v>
      </c>
      <c r="B48" s="63">
        <f>VLOOKUP("Other services",'GVA-productivity1'!$A$56:$M$72,13,FALSE)</f>
        <v>9.9235878742722106E-2</v>
      </c>
      <c r="C48" s="63">
        <f>VLOOKUP("Other services",'GVA-productivity1'!$A$35:$O$51,14,FALSE)/100</f>
        <v>3.3064265559865851E-2</v>
      </c>
      <c r="D48" s="63">
        <f>VLOOKUP("Other services",'GVA-productivity1'!$A$35:$O$51,15,FALSE)/100</f>
        <v>3.1191002306052765E-2</v>
      </c>
      <c r="E48" s="64">
        <f t="shared" si="4"/>
        <v>-1.8732632538130851E-3</v>
      </c>
      <c r="F48" s="65">
        <f t="shared" si="5"/>
        <v>3.2811614478160103E-3</v>
      </c>
      <c r="G48" s="251"/>
    </row>
    <row r="49" spans="1:7" x14ac:dyDescent="0.25">
      <c r="A49" s="103" t="s">
        <v>76</v>
      </c>
      <c r="B49" s="120">
        <f>SUM(B39:B48)</f>
        <v>0.69217949128271283</v>
      </c>
      <c r="C49" s="120">
        <f>SUM(C39:C48)</f>
        <v>0.99999999999999978</v>
      </c>
      <c r="D49" s="120">
        <f>SUM(D39:D48)</f>
        <v>1</v>
      </c>
      <c r="E49" s="66"/>
      <c r="F49" s="67">
        <f>SUM(F39:F48)</f>
        <v>5.9601149036377671E-2</v>
      </c>
      <c r="G49" s="252"/>
    </row>
    <row r="50" spans="1:7" x14ac:dyDescent="0.25">
      <c r="A50" s="104"/>
      <c r="B50" s="105">
        <f>+'GVA-productivity1'!M73</f>
        <v>0.69217949128271283</v>
      </c>
      <c r="C50" s="105"/>
      <c r="D50" s="105"/>
      <c r="E50" s="106"/>
      <c r="F50" s="107"/>
      <c r="G50" s="107"/>
    </row>
    <row r="51" spans="1:7" x14ac:dyDescent="0.25">
      <c r="A51" s="108"/>
      <c r="B51" s="106"/>
      <c r="C51" s="106"/>
      <c r="D51" s="106"/>
    </row>
    <row r="52" spans="1:7" x14ac:dyDescent="0.25">
      <c r="A52" s="108"/>
      <c r="B52" s="106"/>
      <c r="C52" s="106"/>
      <c r="D52" s="106"/>
    </row>
    <row r="53" spans="1:7" x14ac:dyDescent="0.25">
      <c r="A53" s="108"/>
      <c r="B53" s="106"/>
      <c r="C53" s="106"/>
      <c r="D53" s="106"/>
    </row>
    <row r="54" spans="1:7" x14ac:dyDescent="0.25">
      <c r="A54" s="108"/>
      <c r="B54" s="106"/>
      <c r="C54" s="106"/>
      <c r="D54" s="106"/>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31"/>
  <sheetViews>
    <sheetView showGridLines="0" workbookViewId="0">
      <selection activeCell="A3" sqref="A3"/>
    </sheetView>
  </sheetViews>
  <sheetFormatPr defaultRowHeight="12" x14ac:dyDescent="0.25"/>
  <cols>
    <col min="2" max="2" width="29.5703125" customWidth="1"/>
    <col min="3" max="6" width="14.140625" customWidth="1"/>
  </cols>
  <sheetData>
    <row r="1" spans="1:17" ht="14.4" x14ac:dyDescent="0.25">
      <c r="A1" s="144" t="s">
        <v>80</v>
      </c>
    </row>
    <row r="2" spans="1:17" x14ac:dyDescent="0.25">
      <c r="A2" s="314" t="s">
        <v>217</v>
      </c>
    </row>
    <row r="3" spans="1:17" x14ac:dyDescent="0.25">
      <c r="A3" s="488"/>
      <c r="C3" s="488"/>
      <c r="D3" s="488"/>
      <c r="E3" s="488"/>
      <c r="F3" s="308"/>
    </row>
    <row r="4" spans="1:17" x14ac:dyDescent="0.25">
      <c r="A4" s="489"/>
      <c r="B4" s="93"/>
      <c r="C4" s="489"/>
      <c r="D4" s="490" t="s">
        <v>270</v>
      </c>
      <c r="E4" s="489"/>
      <c r="F4" s="309"/>
    </row>
    <row r="5" spans="1:17" ht="48" x14ac:dyDescent="0.25">
      <c r="A5" s="146" t="s">
        <v>82</v>
      </c>
      <c r="B5" s="147" t="s">
        <v>2</v>
      </c>
      <c r="C5" s="148" t="s">
        <v>79</v>
      </c>
      <c r="D5" s="148" t="s">
        <v>81</v>
      </c>
      <c r="E5" s="148" t="s">
        <v>83</v>
      </c>
      <c r="F5" s="148" t="s">
        <v>81</v>
      </c>
      <c r="H5" s="146"/>
      <c r="I5" s="146" t="s">
        <v>14</v>
      </c>
      <c r="J5" s="238" t="s">
        <v>59</v>
      </c>
      <c r="K5" s="146" t="s">
        <v>60</v>
      </c>
      <c r="L5" s="146" t="s">
        <v>19</v>
      </c>
      <c r="M5" s="238" t="s">
        <v>26</v>
      </c>
      <c r="N5" s="146" t="s">
        <v>32</v>
      </c>
      <c r="O5" s="238" t="s">
        <v>62</v>
      </c>
      <c r="P5" s="238" t="s">
        <v>18</v>
      </c>
      <c r="Q5" s="146" t="s">
        <v>208</v>
      </c>
    </row>
    <row r="6" spans="1:17" x14ac:dyDescent="0.25">
      <c r="A6" s="145">
        <v>1</v>
      </c>
      <c r="B6" s="133" t="s">
        <v>14</v>
      </c>
      <c r="C6" s="141">
        <f>VLOOKUP($B6,'GVA-productivity1'!$A$35:$O$51,15,FALSE)/100</f>
        <v>0.54658369175902211</v>
      </c>
      <c r="D6" s="139">
        <f>VLOOKUP($B6,'GVA-productivity1'!$A$35:$U$51,21,FALSE)</f>
        <v>0.29420674346470699</v>
      </c>
      <c r="E6" s="142">
        <f>+C6</f>
        <v>0.54658369175902211</v>
      </c>
      <c r="F6" s="139">
        <f>+D6</f>
        <v>0.29420674346470699</v>
      </c>
      <c r="H6" s="239">
        <v>0</v>
      </c>
      <c r="I6" s="240">
        <v>0</v>
      </c>
      <c r="J6" s="240"/>
      <c r="K6" s="240"/>
      <c r="L6" s="240"/>
      <c r="M6" s="240"/>
      <c r="N6" s="240"/>
      <c r="O6" s="240"/>
      <c r="P6" s="240"/>
      <c r="Q6" s="240">
        <v>0</v>
      </c>
    </row>
    <row r="7" spans="1:17" x14ac:dyDescent="0.25">
      <c r="A7" s="145">
        <v>8</v>
      </c>
      <c r="B7" s="133" t="s">
        <v>59</v>
      </c>
      <c r="C7" s="141">
        <f>VLOOKUP("Other services",'GVA-productivity1'!$A$35:$O$51,15,FALSE)/100</f>
        <v>3.1191002306052765E-2</v>
      </c>
      <c r="D7" s="139">
        <f>VLOOKUP("Other services",'GVA-productivity1'!$A$35:$U$51,21,FALSE)</f>
        <v>0.74573141784260844</v>
      </c>
      <c r="E7" s="142">
        <f>+C7+E6</f>
        <v>0.57777469406507487</v>
      </c>
      <c r="F7" s="139">
        <f t="shared" ref="F7:F13" si="0">+D7</f>
        <v>0.74573141784260844</v>
      </c>
      <c r="H7" s="239">
        <v>0</v>
      </c>
      <c r="I7" s="241">
        <f>+$F$6</f>
        <v>0.29420674346470699</v>
      </c>
      <c r="J7" s="240"/>
      <c r="K7" s="240"/>
      <c r="L7" s="240"/>
      <c r="M7" s="240"/>
      <c r="N7" s="240"/>
      <c r="O7" s="240"/>
      <c r="P7" s="240"/>
      <c r="Q7" s="240">
        <v>0</v>
      </c>
    </row>
    <row r="8" spans="1:17" x14ac:dyDescent="0.25">
      <c r="A8" s="145">
        <v>4</v>
      </c>
      <c r="B8" s="134" t="s">
        <v>60</v>
      </c>
      <c r="C8" s="141">
        <f>VLOOKUP($B8,'GVA-productivity1'!$A$35:$O$51,15,FALSE)/100</f>
        <v>7.4170833122933238E-2</v>
      </c>
      <c r="D8" s="139">
        <f>VLOOKUP($B8,'GVA-productivity1'!$A$35:$U$51,21,FALSE)</f>
        <v>1.4431459149644039</v>
      </c>
      <c r="E8" s="142">
        <f t="shared" ref="E8:E13" si="1">+C8+E7</f>
        <v>0.65194552718800813</v>
      </c>
      <c r="F8" s="139">
        <f t="shared" si="0"/>
        <v>1.4431459149644039</v>
      </c>
      <c r="H8" s="239">
        <f>AVERAGE(H7,H9)</f>
        <v>27.329184587951104</v>
      </c>
      <c r="I8" s="241">
        <f>+$F$6</f>
        <v>0.29420674346470699</v>
      </c>
      <c r="J8" s="240"/>
      <c r="K8" s="240"/>
      <c r="L8" s="240"/>
      <c r="M8" s="240"/>
      <c r="N8" s="240"/>
      <c r="O8" s="240"/>
      <c r="P8" s="240"/>
      <c r="Q8" s="240">
        <v>0</v>
      </c>
    </row>
    <row r="9" spans="1:17" x14ac:dyDescent="0.25">
      <c r="A9" s="145">
        <v>3</v>
      </c>
      <c r="B9" s="133" t="s">
        <v>19</v>
      </c>
      <c r="C9" s="141">
        <f>VLOOKUP($B9,'GVA-productivity1'!$A$35:$O$51,15,FALSE)/100</f>
        <v>0.11590701180619939</v>
      </c>
      <c r="D9" s="139">
        <f>VLOOKUP($B9,'GVA-productivity1'!$A$35:$U$51,21,FALSE)</f>
        <v>1.5283565585531249</v>
      </c>
      <c r="E9" s="142">
        <f t="shared" si="1"/>
        <v>0.76785253899420747</v>
      </c>
      <c r="F9" s="139">
        <f t="shared" si="0"/>
        <v>1.5283565585531249</v>
      </c>
      <c r="H9" s="239">
        <f>+$E$6*100</f>
        <v>54.658369175902209</v>
      </c>
      <c r="I9" s="241">
        <f>+$F$6</f>
        <v>0.29420674346470699</v>
      </c>
      <c r="J9" s="240">
        <v>0</v>
      </c>
      <c r="K9" s="240"/>
      <c r="L9" s="240"/>
      <c r="M9" s="240"/>
      <c r="N9" s="240"/>
      <c r="O9" s="240"/>
      <c r="P9" s="240"/>
      <c r="Q9" s="240">
        <v>0</v>
      </c>
    </row>
    <row r="10" spans="1:17" x14ac:dyDescent="0.25">
      <c r="A10" s="145">
        <v>5</v>
      </c>
      <c r="B10" s="134" t="s">
        <v>26</v>
      </c>
      <c r="C10" s="141">
        <f>VLOOKUP($B10,'GVA-productivity1'!$A$35:$O$51,15,FALSE)/100</f>
        <v>0.16360324195563952</v>
      </c>
      <c r="D10" s="139">
        <f>VLOOKUP($B10,'GVA-productivity1'!$A$35:$U$51,21,FALSE)</f>
        <v>1.7052337306270224</v>
      </c>
      <c r="E10" s="142">
        <f t="shared" si="1"/>
        <v>0.93145578094984693</v>
      </c>
      <c r="F10" s="139">
        <f t="shared" si="0"/>
        <v>1.7052337306270224</v>
      </c>
      <c r="H10" s="239">
        <f>+$E$6*100</f>
        <v>54.658369175902209</v>
      </c>
      <c r="I10" s="240">
        <v>0</v>
      </c>
      <c r="J10" s="242">
        <f>+$F$7</f>
        <v>0.74573141784260844</v>
      </c>
      <c r="K10" s="240"/>
      <c r="L10" s="240"/>
      <c r="M10" s="240"/>
      <c r="N10" s="240"/>
      <c r="O10" s="240"/>
      <c r="P10" s="240"/>
      <c r="Q10" s="240">
        <v>0</v>
      </c>
    </row>
    <row r="11" spans="1:17" x14ac:dyDescent="0.25">
      <c r="A11" s="145">
        <v>7</v>
      </c>
      <c r="B11" s="133" t="s">
        <v>32</v>
      </c>
      <c r="C11" s="141">
        <f>VLOOKUP($B11,'GVA-productivity1'!$A$35:$O$51,15,FALSE)/100</f>
        <v>4.1371243431308533E-2</v>
      </c>
      <c r="D11" s="139">
        <f>VLOOKUP($B11,'GVA-productivity1'!$A$35:$U$51,21,FALSE)</f>
        <v>2.8018014608274822</v>
      </c>
      <c r="E11" s="142">
        <f t="shared" si="1"/>
        <v>0.97282702438115543</v>
      </c>
      <c r="F11" s="139">
        <f t="shared" si="0"/>
        <v>2.8018014608274822</v>
      </c>
      <c r="H11" s="239">
        <f>AVERAGE(H10,H12)</f>
        <v>56.217919291204851</v>
      </c>
      <c r="I11" s="240"/>
      <c r="J11" s="242">
        <f>+$F$7</f>
        <v>0.74573141784260844</v>
      </c>
      <c r="K11" s="240"/>
      <c r="L11" s="240"/>
      <c r="M11" s="240"/>
      <c r="N11" s="240"/>
      <c r="O11" s="240"/>
      <c r="P11" s="240"/>
      <c r="Q11" s="240">
        <v>0</v>
      </c>
    </row>
    <row r="12" spans="1:17" x14ac:dyDescent="0.25">
      <c r="A12" s="145">
        <v>6</v>
      </c>
      <c r="B12" s="133" t="s">
        <v>62</v>
      </c>
      <c r="C12" s="141">
        <f>VLOOKUP($B12,'GVA-productivity1'!$A$35:$O$51,15,FALSE)/100</f>
        <v>2.22815644238233E-2</v>
      </c>
      <c r="D12" s="139">
        <f>VLOOKUP($B12,'GVA-productivity1'!$A$35:$U$51,21,FALSE)</f>
        <v>4.995231771330241</v>
      </c>
      <c r="E12" s="142">
        <f t="shared" si="1"/>
        <v>0.99510858880497877</v>
      </c>
      <c r="F12" s="139">
        <f t="shared" si="0"/>
        <v>4.995231771330241</v>
      </c>
      <c r="H12" s="239">
        <f>+$E$7*100</f>
        <v>57.777469406507485</v>
      </c>
      <c r="I12" s="240"/>
      <c r="J12" s="242">
        <f>+$F$7</f>
        <v>0.74573141784260844</v>
      </c>
      <c r="K12" s="240">
        <v>0</v>
      </c>
      <c r="L12" s="240"/>
      <c r="M12" s="240"/>
      <c r="N12" s="240"/>
      <c r="O12" s="240"/>
      <c r="P12" s="240"/>
      <c r="Q12" s="240">
        <v>0</v>
      </c>
    </row>
    <row r="13" spans="1:17" x14ac:dyDescent="0.25">
      <c r="A13" s="145">
        <v>2</v>
      </c>
      <c r="B13" s="133" t="s">
        <v>18</v>
      </c>
      <c r="C13" s="141">
        <f>VLOOKUP($B13,'GVA-productivity1'!$A$35:$O$51,15,FALSE)/100</f>
        <v>4.8914111950212995E-3</v>
      </c>
      <c r="D13" s="139">
        <f>VLOOKUP($B13,'GVA-productivity1'!$A$35:$U$51,21,FALSE)</f>
        <v>5.2228996270582684</v>
      </c>
      <c r="E13" s="142">
        <f t="shared" si="1"/>
        <v>1</v>
      </c>
      <c r="F13" s="139">
        <f t="shared" si="0"/>
        <v>5.2228996270582684</v>
      </c>
      <c r="H13" s="239">
        <f>+$E$7*100</f>
        <v>57.777469406507485</v>
      </c>
      <c r="I13" s="240"/>
      <c r="J13" s="240">
        <v>0</v>
      </c>
      <c r="K13" s="243">
        <f>+$F$8</f>
        <v>1.4431459149644039</v>
      </c>
      <c r="L13" s="240"/>
      <c r="M13" s="240"/>
      <c r="N13" s="240"/>
      <c r="O13" s="240"/>
      <c r="P13" s="240"/>
      <c r="Q13" s="240">
        <v>0</v>
      </c>
    </row>
    <row r="14" spans="1:17" x14ac:dyDescent="0.25">
      <c r="B14" s="149" t="s">
        <v>56</v>
      </c>
      <c r="C14" s="140">
        <f>SUM(C6:C13)</f>
        <v>1</v>
      </c>
      <c r="D14" s="140">
        <f>SUM(D6:D13)</f>
        <v>18.736607224667857</v>
      </c>
      <c r="E14" s="143"/>
      <c r="F14" s="143"/>
      <c r="H14" s="239">
        <f>AVERAGE(H13,H15)</f>
        <v>61.486011062654143</v>
      </c>
      <c r="I14" s="240"/>
      <c r="J14" s="240"/>
      <c r="K14" s="243">
        <f>+$F$8</f>
        <v>1.4431459149644039</v>
      </c>
      <c r="L14" s="240"/>
      <c r="M14" s="240"/>
      <c r="N14" s="240"/>
      <c r="O14" s="240"/>
      <c r="P14" s="240"/>
      <c r="Q14" s="240">
        <v>0</v>
      </c>
    </row>
    <row r="15" spans="1:17" x14ac:dyDescent="0.25">
      <c r="H15" s="239">
        <f>+$E$8*100</f>
        <v>65.194552718800807</v>
      </c>
      <c r="I15" s="240"/>
      <c r="J15" s="240"/>
      <c r="K15" s="243">
        <f>+$F$8</f>
        <v>1.4431459149644039</v>
      </c>
      <c r="L15" s="240">
        <v>0</v>
      </c>
      <c r="M15" s="240"/>
      <c r="N15" s="240"/>
      <c r="O15" s="240"/>
      <c r="P15" s="240"/>
      <c r="Q15" s="240">
        <v>0</v>
      </c>
    </row>
    <row r="16" spans="1:17" x14ac:dyDescent="0.25">
      <c r="A16" s="150"/>
      <c r="B16" s="151"/>
      <c r="H16" s="239">
        <f>+$E$8*100</f>
        <v>65.194552718800807</v>
      </c>
      <c r="I16" s="240"/>
      <c r="J16" s="240"/>
      <c r="K16" s="240">
        <v>0</v>
      </c>
      <c r="L16" s="244">
        <f>+$F$9</f>
        <v>1.5283565585531249</v>
      </c>
      <c r="M16" s="240"/>
      <c r="N16" s="240"/>
      <c r="O16" s="240"/>
      <c r="P16" s="240"/>
      <c r="Q16" s="240">
        <v>0</v>
      </c>
    </row>
    <row r="17" spans="8:17" x14ac:dyDescent="0.25">
      <c r="H17" s="239">
        <f>AVERAGE(H16,H18)</f>
        <v>70.989903309110787</v>
      </c>
      <c r="I17" s="240"/>
      <c r="J17" s="240"/>
      <c r="K17" s="240"/>
      <c r="L17" s="244">
        <f>+$F$9</f>
        <v>1.5283565585531249</v>
      </c>
      <c r="M17" s="240"/>
      <c r="N17" s="240"/>
      <c r="O17" s="240"/>
      <c r="P17" s="240"/>
      <c r="Q17" s="240">
        <v>0</v>
      </c>
    </row>
    <row r="18" spans="8:17" x14ac:dyDescent="0.25">
      <c r="H18" s="239">
        <f>+$E$9*100</f>
        <v>76.785253899420752</v>
      </c>
      <c r="I18" s="240"/>
      <c r="J18" s="240"/>
      <c r="K18" s="240"/>
      <c r="L18" s="244">
        <f>+$F$9</f>
        <v>1.5283565585531249</v>
      </c>
      <c r="M18" s="240">
        <v>0</v>
      </c>
      <c r="N18" s="240"/>
      <c r="O18" s="240"/>
      <c r="P18" s="240"/>
      <c r="Q18" s="240">
        <v>0</v>
      </c>
    </row>
    <row r="19" spans="8:17" x14ac:dyDescent="0.25">
      <c r="H19" s="239">
        <f>+$E$9*100</f>
        <v>76.785253899420752</v>
      </c>
      <c r="I19" s="240"/>
      <c r="J19" s="240"/>
      <c r="K19" s="240"/>
      <c r="L19" s="240">
        <v>0</v>
      </c>
      <c r="M19" s="244">
        <f>+$F$10</f>
        <v>1.7052337306270224</v>
      </c>
      <c r="N19" s="240"/>
      <c r="O19" s="240"/>
      <c r="P19" s="240"/>
      <c r="Q19" s="240">
        <v>0</v>
      </c>
    </row>
    <row r="20" spans="8:17" x14ac:dyDescent="0.25">
      <c r="H20" s="239">
        <f>AVERAGE(H19,H21)</f>
        <v>84.965415997202726</v>
      </c>
      <c r="I20" s="240"/>
      <c r="J20" s="240"/>
      <c r="K20" s="240"/>
      <c r="L20" s="240"/>
      <c r="M20" s="244">
        <f>+$F$10</f>
        <v>1.7052337306270224</v>
      </c>
      <c r="N20" s="240"/>
      <c r="O20" s="240"/>
      <c r="P20" s="240"/>
      <c r="Q20" s="240">
        <v>0</v>
      </c>
    </row>
    <row r="21" spans="8:17" x14ac:dyDescent="0.25">
      <c r="H21" s="239">
        <f>+$E$10*100</f>
        <v>93.1455780949847</v>
      </c>
      <c r="I21" s="240"/>
      <c r="J21" s="240"/>
      <c r="K21" s="240"/>
      <c r="L21" s="240"/>
      <c r="M21" s="244">
        <f>+$F$10</f>
        <v>1.7052337306270224</v>
      </c>
      <c r="N21" s="240">
        <v>0</v>
      </c>
      <c r="O21" s="240"/>
      <c r="P21" s="240"/>
      <c r="Q21" s="240">
        <v>0</v>
      </c>
    </row>
    <row r="22" spans="8:17" x14ac:dyDescent="0.25">
      <c r="H22" s="239">
        <f>+$E$10*100</f>
        <v>93.1455780949847</v>
      </c>
      <c r="I22" s="240"/>
      <c r="J22" s="240"/>
      <c r="K22" s="240"/>
      <c r="L22" s="240"/>
      <c r="M22" s="240">
        <v>0</v>
      </c>
      <c r="N22" s="244">
        <f>+$F$11</f>
        <v>2.8018014608274822</v>
      </c>
      <c r="O22" s="240"/>
      <c r="P22" s="240"/>
      <c r="Q22" s="240">
        <v>0</v>
      </c>
    </row>
    <row r="23" spans="8:17" x14ac:dyDescent="0.25">
      <c r="H23" s="239">
        <f>AVERAGE(H22,H24)</f>
        <v>95.214140266550118</v>
      </c>
      <c r="I23" s="240"/>
      <c r="J23" s="240"/>
      <c r="K23" s="240"/>
      <c r="L23" s="240"/>
      <c r="M23" s="240"/>
      <c r="N23" s="244">
        <f>+$F$11</f>
        <v>2.8018014608274822</v>
      </c>
      <c r="O23" s="240"/>
      <c r="P23" s="240"/>
      <c r="Q23" s="240">
        <v>0</v>
      </c>
    </row>
    <row r="24" spans="8:17" x14ac:dyDescent="0.25">
      <c r="H24" s="239">
        <f>+$E$11*100</f>
        <v>97.282702438115535</v>
      </c>
      <c r="I24" s="240"/>
      <c r="J24" s="240"/>
      <c r="K24" s="240"/>
      <c r="L24" s="240"/>
      <c r="M24" s="240"/>
      <c r="N24" s="244">
        <f>+$F$11</f>
        <v>2.8018014608274822</v>
      </c>
      <c r="O24" s="240">
        <v>0</v>
      </c>
      <c r="P24" s="240"/>
      <c r="Q24" s="240">
        <v>0</v>
      </c>
    </row>
    <row r="25" spans="8:17" x14ac:dyDescent="0.25">
      <c r="H25" s="239">
        <f>+$E$11*100</f>
        <v>97.282702438115535</v>
      </c>
      <c r="I25" s="240"/>
      <c r="J25" s="240"/>
      <c r="K25" s="240"/>
      <c r="L25" s="240"/>
      <c r="M25" s="240"/>
      <c r="N25" s="240">
        <v>0</v>
      </c>
      <c r="O25" s="244">
        <f>+$F$12</f>
        <v>4.995231771330241</v>
      </c>
      <c r="P25" s="240"/>
      <c r="Q25" s="240">
        <v>0</v>
      </c>
    </row>
    <row r="26" spans="8:17" x14ac:dyDescent="0.25">
      <c r="H26" s="239">
        <f>AVERAGE(H25,H27)</f>
        <v>98.3967806593067</v>
      </c>
      <c r="I26" s="240"/>
      <c r="J26" s="240"/>
      <c r="K26" s="240"/>
      <c r="L26" s="240"/>
      <c r="M26" s="240"/>
      <c r="N26" s="240"/>
      <c r="O26" s="244">
        <f>+$F$12</f>
        <v>4.995231771330241</v>
      </c>
      <c r="P26" s="240"/>
      <c r="Q26" s="240">
        <v>0</v>
      </c>
    </row>
    <row r="27" spans="8:17" x14ac:dyDescent="0.25">
      <c r="H27" s="239">
        <f>+$E$12*100</f>
        <v>99.510858880497878</v>
      </c>
      <c r="I27" s="240"/>
      <c r="J27" s="240"/>
      <c r="K27" s="240"/>
      <c r="L27" s="240"/>
      <c r="M27" s="240"/>
      <c r="N27" s="240"/>
      <c r="O27" s="244">
        <f>+$F$12</f>
        <v>4.995231771330241</v>
      </c>
      <c r="P27" s="240">
        <v>0</v>
      </c>
      <c r="Q27" s="240">
        <v>0</v>
      </c>
    </row>
    <row r="28" spans="8:17" x14ac:dyDescent="0.25">
      <c r="H28" s="239">
        <f>+$E$12*100</f>
        <v>99.510858880497878</v>
      </c>
      <c r="I28" s="240"/>
      <c r="J28" s="240"/>
      <c r="K28" s="240"/>
      <c r="L28" s="240"/>
      <c r="M28" s="240"/>
      <c r="N28" s="240"/>
      <c r="O28" s="240">
        <v>0</v>
      </c>
      <c r="P28" s="244">
        <f>+$F$13</f>
        <v>5.2228996270582684</v>
      </c>
      <c r="Q28" s="240">
        <v>0</v>
      </c>
    </row>
    <row r="29" spans="8:17" x14ac:dyDescent="0.25">
      <c r="H29" s="239">
        <f>AVERAGE(H28,H30)</f>
        <v>99.755429440248946</v>
      </c>
      <c r="I29" s="240"/>
      <c r="J29" s="240"/>
      <c r="K29" s="240"/>
      <c r="L29" s="240"/>
      <c r="M29" s="240"/>
      <c r="N29" s="240"/>
      <c r="O29" s="240"/>
      <c r="P29" s="244">
        <f>+$F$13</f>
        <v>5.2228996270582684</v>
      </c>
      <c r="Q29" s="240">
        <v>0</v>
      </c>
    </row>
    <row r="30" spans="8:17" x14ac:dyDescent="0.25">
      <c r="H30" s="239">
        <f>+$E$13*100</f>
        <v>100</v>
      </c>
      <c r="I30" s="240"/>
      <c r="J30" s="240"/>
      <c r="K30" s="240"/>
      <c r="L30" s="240"/>
      <c r="M30" s="240"/>
      <c r="N30" s="240"/>
      <c r="O30" s="240"/>
      <c r="P30" s="244">
        <f>+$F$13</f>
        <v>5.2228996270582684</v>
      </c>
      <c r="Q30" s="240">
        <v>0</v>
      </c>
    </row>
    <row r="31" spans="8:17" x14ac:dyDescent="0.25">
      <c r="H31" s="239">
        <f>+$E$13*100</f>
        <v>100</v>
      </c>
      <c r="I31" s="240"/>
      <c r="J31" s="240"/>
      <c r="K31" s="240"/>
      <c r="L31" s="240"/>
      <c r="M31" s="240"/>
      <c r="N31" s="240"/>
      <c r="O31" s="240"/>
      <c r="P31" s="240">
        <v>0</v>
      </c>
      <c r="Q31" s="240">
        <v>0</v>
      </c>
    </row>
  </sheetData>
  <sortState ref="A6:F13">
    <sortCondition ref="D6:D13"/>
  </sortState>
  <mergeCells count="1">
    <mergeCell ref="F3:F4"/>
  </mergeCells>
  <pageMargins left="0.7" right="0.7" top="0.75" bottom="0.75" header="0.3" footer="0.3"/>
  <pageSetup paperSize="9" orientation="portrait"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O101"/>
  <sheetViews>
    <sheetView showGridLines="0" workbookViewId="0"/>
  </sheetViews>
  <sheetFormatPr defaultRowHeight="12" x14ac:dyDescent="0.25"/>
  <cols>
    <col min="1" max="1" width="10.42578125" style="317" customWidth="1"/>
    <col min="2" max="2" width="39" style="317" customWidth="1"/>
    <col min="3" max="3" width="4" style="317" customWidth="1"/>
    <col min="4" max="4" width="12.5703125" style="317" bestFit="1" customWidth="1"/>
    <col min="5" max="5" width="12.5703125" style="318" bestFit="1" customWidth="1"/>
    <col min="6" max="7" width="12.5703125" style="317" bestFit="1" customWidth="1"/>
    <col min="8" max="9" width="14.28515625" style="317" bestFit="1" customWidth="1"/>
    <col min="10" max="11" width="8.5703125" style="317" customWidth="1"/>
    <col min="12" max="12" width="8.5703125" style="319" customWidth="1"/>
    <col min="13" max="15" width="8.5703125" style="317" customWidth="1"/>
    <col min="16" max="16384" width="9.140625" style="317"/>
  </cols>
  <sheetData>
    <row r="1" spans="1:15" ht="14.4" x14ac:dyDescent="0.25">
      <c r="A1" s="315" t="s">
        <v>218</v>
      </c>
      <c r="B1" s="316"/>
      <c r="C1" s="316"/>
    </row>
    <row r="2" spans="1:15" s="318" customFormat="1" x14ac:dyDescent="0.25">
      <c r="A2" s="318" t="s">
        <v>219</v>
      </c>
      <c r="B2" s="320" t="s">
        <v>220</v>
      </c>
      <c r="C2" s="320"/>
      <c r="L2" s="319"/>
    </row>
    <row r="3" spans="1:15" s="318" customFormat="1" x14ac:dyDescent="0.25">
      <c r="B3" s="320" t="s">
        <v>221</v>
      </c>
      <c r="C3" s="320"/>
      <c r="L3" s="319"/>
    </row>
    <row r="4" spans="1:15" s="323" customFormat="1" x14ac:dyDescent="0.25">
      <c r="A4" s="321" t="s">
        <v>222</v>
      </c>
      <c r="B4" s="322" t="s">
        <v>223</v>
      </c>
      <c r="C4" s="321"/>
      <c r="L4" s="324"/>
    </row>
    <row r="5" spans="1:15" s="323" customFormat="1" x14ac:dyDescent="0.25">
      <c r="A5" s="325" t="s">
        <v>224</v>
      </c>
      <c r="B5" s="321" t="s">
        <v>225</v>
      </c>
      <c r="C5" s="321"/>
      <c r="L5" s="324"/>
    </row>
    <row r="6" spans="1:15" s="323" customFormat="1" ht="12" customHeight="1" x14ac:dyDescent="0.25">
      <c r="A6" s="325" t="s">
        <v>226</v>
      </c>
      <c r="B6" s="326" t="s">
        <v>227</v>
      </c>
      <c r="C6" s="104"/>
      <c r="L6" s="324"/>
    </row>
    <row r="7" spans="1:15" s="323" customFormat="1" ht="11.4" customHeight="1" x14ac:dyDescent="0.25">
      <c r="A7" s="325" t="s">
        <v>228</v>
      </c>
      <c r="B7" s="326" t="s">
        <v>229</v>
      </c>
      <c r="C7" s="104"/>
      <c r="L7" s="324"/>
    </row>
    <row r="8" spans="1:15" s="323" customFormat="1" x14ac:dyDescent="0.25">
      <c r="A8" s="327">
        <v>2</v>
      </c>
      <c r="B8" s="322" t="s">
        <v>230</v>
      </c>
      <c r="C8" s="321"/>
      <c r="L8" s="324"/>
    </row>
    <row r="9" spans="1:15" s="323" customFormat="1" x14ac:dyDescent="0.25">
      <c r="A9" s="325" t="s">
        <v>224</v>
      </c>
      <c r="B9" s="321" t="s">
        <v>231</v>
      </c>
      <c r="C9" s="321"/>
      <c r="L9" s="324"/>
    </row>
    <row r="10" spans="1:15" s="323" customFormat="1" x14ac:dyDescent="0.25">
      <c r="A10" s="325" t="s">
        <v>226</v>
      </c>
      <c r="B10" s="326" t="s">
        <v>232</v>
      </c>
      <c r="C10" s="321"/>
      <c r="L10" s="324"/>
    </row>
    <row r="11" spans="1:15" s="337" customFormat="1" ht="14.4" customHeight="1" x14ac:dyDescent="0.25">
      <c r="A11" s="328" t="s">
        <v>233</v>
      </c>
      <c r="B11" s="329"/>
      <c r="C11" s="330"/>
      <c r="D11" s="331" t="s">
        <v>234</v>
      </c>
      <c r="E11" s="332"/>
      <c r="F11" s="332"/>
      <c r="G11" s="332"/>
      <c r="H11" s="332"/>
      <c r="I11" s="333"/>
      <c r="J11" s="334" t="s">
        <v>235</v>
      </c>
      <c r="K11" s="335"/>
      <c r="L11" s="335"/>
      <c r="M11" s="335"/>
      <c r="N11" s="335"/>
      <c r="O11" s="336"/>
    </row>
    <row r="12" spans="1:15" ht="15.6" customHeight="1" x14ac:dyDescent="0.25">
      <c r="A12" s="338"/>
      <c r="B12" s="339"/>
      <c r="C12" s="340"/>
      <c r="D12" s="341" t="s">
        <v>236</v>
      </c>
      <c r="E12" s="342"/>
      <c r="F12" s="342"/>
      <c r="G12" s="342"/>
      <c r="H12" s="342"/>
      <c r="I12" s="343"/>
      <c r="J12" s="344" t="s">
        <v>237</v>
      </c>
      <c r="K12" s="345"/>
      <c r="L12" s="345"/>
      <c r="M12" s="345"/>
      <c r="N12" s="345"/>
      <c r="O12" s="346"/>
    </row>
    <row r="13" spans="1:15" s="352" customFormat="1" x14ac:dyDescent="0.25">
      <c r="A13" s="347"/>
      <c r="B13" s="348"/>
      <c r="C13" s="349"/>
      <c r="D13" s="350">
        <v>1975</v>
      </c>
      <c r="E13" s="350">
        <v>1991</v>
      </c>
      <c r="F13" s="350">
        <v>2000</v>
      </c>
      <c r="G13" s="350">
        <v>2005</v>
      </c>
      <c r="H13" s="350">
        <v>2010</v>
      </c>
      <c r="I13" s="350">
        <v>2013</v>
      </c>
      <c r="J13" s="351">
        <v>1975</v>
      </c>
      <c r="K13" s="351">
        <v>1991</v>
      </c>
      <c r="L13" s="351">
        <v>2000</v>
      </c>
      <c r="M13" s="351">
        <v>2005</v>
      </c>
      <c r="N13" s="351">
        <v>2010</v>
      </c>
      <c r="O13" s="351">
        <v>2013</v>
      </c>
    </row>
    <row r="14" spans="1:15" x14ac:dyDescent="0.25">
      <c r="A14" s="353" t="s">
        <v>14</v>
      </c>
      <c r="B14" s="354"/>
      <c r="C14" s="145">
        <v>1</v>
      </c>
      <c r="D14" s="355">
        <v>36437400.926878303</v>
      </c>
      <c r="E14" s="355">
        <v>80395580.780098304</v>
      </c>
      <c r="F14" s="355">
        <v>100992995.157427</v>
      </c>
      <c r="G14" s="355">
        <v>146063760.12458098</v>
      </c>
      <c r="H14" s="355">
        <v>288450806.41389799</v>
      </c>
      <c r="I14" s="355">
        <v>325327319.87749594</v>
      </c>
      <c r="J14" s="356">
        <f t="shared" ref="J14:O21" si="0">(+D14/D$23)*100</f>
        <v>39.00170533425969</v>
      </c>
      <c r="K14" s="356">
        <f t="shared" si="0"/>
        <v>30.132387283380581</v>
      </c>
      <c r="L14" s="356">
        <f t="shared" si="0"/>
        <v>23.224903770114114</v>
      </c>
      <c r="M14" s="356">
        <f t="shared" si="0"/>
        <v>18.681086311095079</v>
      </c>
      <c r="N14" s="356">
        <f t="shared" si="0"/>
        <v>17.845414235465697</v>
      </c>
      <c r="O14" s="356">
        <f t="shared" si="0"/>
        <v>18.20283711902643</v>
      </c>
    </row>
    <row r="15" spans="1:15" x14ac:dyDescent="0.25">
      <c r="A15" s="357" t="s">
        <v>238</v>
      </c>
      <c r="B15" s="354"/>
      <c r="C15" s="145">
        <v>2</v>
      </c>
      <c r="D15" s="355">
        <v>2464208.4195832997</v>
      </c>
      <c r="E15" s="355">
        <v>13305943.362598198</v>
      </c>
      <c r="F15" s="355">
        <v>21223941.601551604</v>
      </c>
      <c r="G15" s="355">
        <v>38128999.687142991</v>
      </c>
      <c r="H15" s="355">
        <v>73976387.885997012</v>
      </c>
      <c r="I15" s="355">
        <v>72647892.934117988</v>
      </c>
      <c r="J15" s="356">
        <f t="shared" si="0"/>
        <v>2.6376285963880215</v>
      </c>
      <c r="K15" s="356">
        <f t="shared" si="0"/>
        <v>4.9870880299901721</v>
      </c>
      <c r="L15" s="356">
        <f t="shared" si="0"/>
        <v>4.8807741621108676</v>
      </c>
      <c r="M15" s="356">
        <f t="shared" si="0"/>
        <v>4.8765767326796654</v>
      </c>
      <c r="N15" s="356">
        <f t="shared" si="0"/>
        <v>4.5766531280721594</v>
      </c>
      <c r="O15" s="356">
        <f t="shared" si="0"/>
        <v>4.0648223537395447</v>
      </c>
    </row>
    <row r="16" spans="1:15" x14ac:dyDescent="0.25">
      <c r="A16" s="357" t="s">
        <v>19</v>
      </c>
      <c r="B16" s="354"/>
      <c r="C16" s="145">
        <v>3</v>
      </c>
      <c r="D16" s="355">
        <v>14308714.513107799</v>
      </c>
      <c r="E16" s="355">
        <v>42802463.951790601</v>
      </c>
      <c r="F16" s="355">
        <v>68627833.830144703</v>
      </c>
      <c r="G16" s="355">
        <v>122039499.649149</v>
      </c>
      <c r="H16" s="355">
        <v>243548495.60235199</v>
      </c>
      <c r="I16" s="355">
        <v>230390552.826711</v>
      </c>
      <c r="J16" s="356">
        <f t="shared" si="0"/>
        <v>15.315699060758625</v>
      </c>
      <c r="K16" s="356">
        <f t="shared" si="0"/>
        <v>16.042429297277526</v>
      </c>
      <c r="L16" s="356">
        <f t="shared" si="0"/>
        <v>15.782033537791158</v>
      </c>
      <c r="M16" s="356">
        <f t="shared" si="0"/>
        <v>15.608460472084884</v>
      </c>
      <c r="N16" s="356">
        <f t="shared" si="0"/>
        <v>15.067469716871138</v>
      </c>
      <c r="O16" s="356">
        <f t="shared" si="0"/>
        <v>12.890899259386707</v>
      </c>
    </row>
    <row r="17" spans="1:15" x14ac:dyDescent="0.25">
      <c r="A17" s="357" t="s">
        <v>21</v>
      </c>
      <c r="B17" s="354"/>
      <c r="C17" s="145">
        <v>4</v>
      </c>
      <c r="D17" s="355">
        <v>3819742.1064631999</v>
      </c>
      <c r="E17" s="355">
        <v>13742270.8257838</v>
      </c>
      <c r="F17" s="355">
        <v>24970759.277511299</v>
      </c>
      <c r="G17" s="355">
        <v>61297779.696269698</v>
      </c>
      <c r="H17" s="355">
        <v>131220164.386245</v>
      </c>
      <c r="I17" s="355">
        <v>139669299.13215202</v>
      </c>
      <c r="J17" s="356">
        <f t="shared" si="0"/>
        <v>4.0885587967183632</v>
      </c>
      <c r="K17" s="356">
        <f t="shared" si="0"/>
        <v>5.1506242340390669</v>
      </c>
      <c r="L17" s="356">
        <f t="shared" si="0"/>
        <v>5.7424129305490279</v>
      </c>
      <c r="M17" s="356">
        <f t="shared" si="0"/>
        <v>7.8397893646433392</v>
      </c>
      <c r="N17" s="356">
        <f t="shared" si="0"/>
        <v>8.1181197536968277</v>
      </c>
      <c r="O17" s="356">
        <f t="shared" si="0"/>
        <v>7.8148293957866519</v>
      </c>
    </row>
    <row r="18" spans="1:15" x14ac:dyDescent="0.25">
      <c r="A18" s="357" t="s">
        <v>239</v>
      </c>
      <c r="B18" s="354"/>
      <c r="C18" s="145">
        <v>5</v>
      </c>
      <c r="D18" s="355">
        <v>10024615.437830299</v>
      </c>
      <c r="E18" s="355">
        <v>32730630.164274398</v>
      </c>
      <c r="F18" s="355">
        <v>62710388.023970202</v>
      </c>
      <c r="G18" s="355">
        <v>129276205.56218</v>
      </c>
      <c r="H18" s="355">
        <v>274613436.848656</v>
      </c>
      <c r="I18" s="355">
        <v>296690979.162404</v>
      </c>
      <c r="J18" s="356">
        <f t="shared" si="0"/>
        <v>10.730103889136643</v>
      </c>
      <c r="K18" s="356">
        <f t="shared" si="0"/>
        <v>12.267490508423053</v>
      </c>
      <c r="L18" s="356">
        <f t="shared" si="0"/>
        <v>14.421225204509822</v>
      </c>
      <c r="M18" s="356">
        <f t="shared" si="0"/>
        <v>16.534011941210682</v>
      </c>
      <c r="N18" s="356">
        <f t="shared" si="0"/>
        <v>16.989345934284923</v>
      </c>
      <c r="O18" s="356">
        <f t="shared" si="0"/>
        <v>16.600565763770902</v>
      </c>
    </row>
    <row r="19" spans="1:15" x14ac:dyDescent="0.25">
      <c r="A19" s="357" t="s">
        <v>240</v>
      </c>
      <c r="B19" s="354"/>
      <c r="C19" s="145">
        <v>6</v>
      </c>
      <c r="D19" s="355">
        <v>3868239.9726768099</v>
      </c>
      <c r="E19" s="355">
        <v>18024147.715987597</v>
      </c>
      <c r="F19" s="355">
        <v>33443865.656333402</v>
      </c>
      <c r="G19" s="355">
        <v>64144442.951861098</v>
      </c>
      <c r="H19" s="355">
        <v>117204683.794054</v>
      </c>
      <c r="I19" s="355">
        <v>131636544.171094</v>
      </c>
      <c r="J19" s="356">
        <f t="shared" si="0"/>
        <v>4.1404697299706932</v>
      </c>
      <c r="K19" s="356">
        <f t="shared" si="0"/>
        <v>6.7554782758089518</v>
      </c>
      <c r="L19" s="356">
        <f t="shared" si="0"/>
        <v>7.690935003543629</v>
      </c>
      <c r="M19" s="356">
        <f t="shared" si="0"/>
        <v>8.2038684622303695</v>
      </c>
      <c r="N19" s="356">
        <f t="shared" si="0"/>
        <v>7.2510323636969813</v>
      </c>
      <c r="O19" s="356">
        <f t="shared" si="0"/>
        <v>7.3653776552188743</v>
      </c>
    </row>
    <row r="20" spans="1:15" x14ac:dyDescent="0.25">
      <c r="A20" s="357" t="s">
        <v>241</v>
      </c>
      <c r="B20" s="354"/>
      <c r="C20" s="145">
        <v>7</v>
      </c>
      <c r="D20" s="355">
        <v>22502226.612748697</v>
      </c>
      <c r="E20" s="355">
        <v>65806833.495360397</v>
      </c>
      <c r="F20" s="355">
        <v>122878068.38425101</v>
      </c>
      <c r="G20" s="355">
        <v>220929753.820223</v>
      </c>
      <c r="H20" s="355">
        <v>487372187.96680105</v>
      </c>
      <c r="I20" s="355">
        <v>590871554.30039299</v>
      </c>
      <c r="J20" s="356">
        <f t="shared" si="0"/>
        <v>24.08583459276797</v>
      </c>
      <c r="K20" s="356">
        <f t="shared" si="0"/>
        <v>24.664502371080655</v>
      </c>
      <c r="L20" s="356">
        <f t="shared" si="0"/>
        <v>28.257715391381392</v>
      </c>
      <c r="M20" s="356">
        <f t="shared" si="0"/>
        <v>28.256206716055978</v>
      </c>
      <c r="N20" s="356">
        <f t="shared" si="0"/>
        <v>30.151964867912266</v>
      </c>
      <c r="O20" s="356">
        <f t="shared" si="0"/>
        <v>33.060668453070889</v>
      </c>
    </row>
    <row r="21" spans="1:15" s="363" customFormat="1" x14ac:dyDescent="0.25">
      <c r="A21" s="358" t="s">
        <v>242</v>
      </c>
      <c r="B21" s="359"/>
      <c r="C21" s="360"/>
      <c r="D21" s="361">
        <v>93425147.989407703</v>
      </c>
      <c r="E21" s="361">
        <v>266807870.29589301</v>
      </c>
      <c r="F21" s="361">
        <v>434847851.931189</v>
      </c>
      <c r="G21" s="361">
        <v>781880441.49138403</v>
      </c>
      <c r="H21" s="361">
        <v>1616386162.89798</v>
      </c>
      <c r="I21" s="361">
        <v>1787234142.4043701</v>
      </c>
      <c r="J21" s="362">
        <f t="shared" si="0"/>
        <v>100.0000000001277</v>
      </c>
      <c r="K21" s="362">
        <f t="shared" si="0"/>
        <v>99.999999999999901</v>
      </c>
      <c r="L21" s="362">
        <f t="shared" si="0"/>
        <v>99.999999999999957</v>
      </c>
      <c r="M21" s="362">
        <f t="shared" si="0"/>
        <v>99.999999999997087</v>
      </c>
      <c r="N21" s="362">
        <f t="shared" si="0"/>
        <v>99.999999999998565</v>
      </c>
      <c r="O21" s="362">
        <f t="shared" si="0"/>
        <v>100.00000000000011</v>
      </c>
    </row>
    <row r="22" spans="1:15" s="369" customFormat="1" x14ac:dyDescent="0.25">
      <c r="A22" s="364" t="s">
        <v>243</v>
      </c>
      <c r="B22" s="365"/>
      <c r="C22" s="366"/>
      <c r="D22" s="367"/>
      <c r="E22" s="367"/>
      <c r="F22" s="367"/>
      <c r="G22" s="367"/>
      <c r="H22" s="367"/>
      <c r="I22" s="367"/>
      <c r="J22" s="368"/>
      <c r="K22" s="368"/>
      <c r="L22" s="368"/>
      <c r="M22" s="368"/>
      <c r="N22" s="368"/>
      <c r="O22" s="368"/>
    </row>
    <row r="23" spans="1:15" s="369" customFormat="1" x14ac:dyDescent="0.25">
      <c r="A23" s="370" t="s">
        <v>244</v>
      </c>
      <c r="B23" s="371"/>
      <c r="C23" s="372"/>
      <c r="D23" s="373">
        <f>SUM(D14:D20)</f>
        <v>93425147.989288405</v>
      </c>
      <c r="E23" s="373">
        <f t="shared" ref="E23:I23" si="1">SUM(E14:E20)</f>
        <v>266807870.29589328</v>
      </c>
      <c r="F23" s="373">
        <f t="shared" si="1"/>
        <v>434847851.93118918</v>
      </c>
      <c r="G23" s="373">
        <f t="shared" si="1"/>
        <v>781880441.4914068</v>
      </c>
      <c r="H23" s="373">
        <f t="shared" si="1"/>
        <v>1616386162.8980031</v>
      </c>
      <c r="I23" s="373">
        <f t="shared" si="1"/>
        <v>1787234142.4043679</v>
      </c>
      <c r="J23" s="374">
        <f>SUM(J14:J20)</f>
        <v>100</v>
      </c>
      <c r="K23" s="374">
        <f t="shared" ref="K23:O23" si="2">SUM(K14:K20)</f>
        <v>100.00000000000001</v>
      </c>
      <c r="L23" s="374">
        <f t="shared" si="2"/>
        <v>100.00000000000001</v>
      </c>
      <c r="M23" s="374">
        <f t="shared" si="2"/>
        <v>100</v>
      </c>
      <c r="N23" s="374">
        <f t="shared" si="2"/>
        <v>100</v>
      </c>
      <c r="O23" s="374">
        <f t="shared" si="2"/>
        <v>100</v>
      </c>
    </row>
    <row r="25" spans="1:15" s="337" customFormat="1" ht="14.4" x14ac:dyDescent="0.25">
      <c r="A25" s="328" t="s">
        <v>233</v>
      </c>
      <c r="B25" s="329"/>
      <c r="C25" s="375"/>
      <c r="D25" s="376" t="s">
        <v>245</v>
      </c>
      <c r="E25" s="377"/>
      <c r="F25" s="377"/>
      <c r="G25" s="377"/>
      <c r="H25" s="377"/>
      <c r="I25" s="377"/>
      <c r="J25" s="378" t="s">
        <v>246</v>
      </c>
      <c r="K25" s="379"/>
      <c r="L25" s="379"/>
      <c r="M25" s="379"/>
      <c r="N25" s="379"/>
      <c r="O25" s="379"/>
    </row>
    <row r="26" spans="1:15" x14ac:dyDescent="0.25">
      <c r="A26" s="338"/>
      <c r="B26" s="339"/>
      <c r="C26" s="340"/>
      <c r="D26" s="341" t="s">
        <v>236</v>
      </c>
      <c r="E26" s="342"/>
      <c r="F26" s="342"/>
      <c r="G26" s="342"/>
      <c r="H26" s="342"/>
      <c r="I26" s="343"/>
      <c r="J26" s="344" t="s">
        <v>237</v>
      </c>
      <c r="K26" s="345"/>
      <c r="L26" s="345"/>
      <c r="M26" s="345"/>
      <c r="N26" s="345"/>
      <c r="O26" s="346"/>
    </row>
    <row r="27" spans="1:15" x14ac:dyDescent="0.25">
      <c r="A27" s="347"/>
      <c r="B27" s="348"/>
      <c r="C27" s="349"/>
      <c r="D27" s="380">
        <v>1975</v>
      </c>
      <c r="E27" s="380">
        <v>1991</v>
      </c>
      <c r="F27" s="380">
        <v>2000</v>
      </c>
      <c r="G27" s="381">
        <v>2005</v>
      </c>
      <c r="H27" s="381">
        <v>2010</v>
      </c>
      <c r="I27" s="381">
        <v>2013</v>
      </c>
      <c r="J27" s="382">
        <v>1975</v>
      </c>
      <c r="K27" s="382">
        <v>1991</v>
      </c>
      <c r="L27" s="382">
        <v>2000</v>
      </c>
      <c r="M27" s="383">
        <v>2005</v>
      </c>
      <c r="N27" s="383">
        <v>2010</v>
      </c>
      <c r="O27" s="383">
        <v>2013</v>
      </c>
    </row>
    <row r="28" spans="1:15" x14ac:dyDescent="0.25">
      <c r="A28" s="353" t="s">
        <v>14</v>
      </c>
      <c r="B28" s="354"/>
      <c r="C28" s="145">
        <v>1</v>
      </c>
      <c r="D28" s="384">
        <v>68702667.661515325</v>
      </c>
      <c r="E28" s="384">
        <v>98622613.287983939</v>
      </c>
      <c r="F28" s="384">
        <v>127915174.53900945</v>
      </c>
      <c r="G28" s="384">
        <v>146063760.12458056</v>
      </c>
      <c r="H28" s="384">
        <v>175506122.91538695</v>
      </c>
      <c r="I28" s="384">
        <v>194694387.03421542</v>
      </c>
      <c r="J28" s="356">
        <f t="shared" ref="J28:O35" si="3">(+D28/D$37)*100</f>
        <v>42.557323990833488</v>
      </c>
      <c r="K28" s="356">
        <f t="shared" si="3"/>
        <v>30.076833868102508</v>
      </c>
      <c r="L28" s="356">
        <f t="shared" si="3"/>
        <v>22.957542267692492</v>
      </c>
      <c r="M28" s="356">
        <f t="shared" si="3"/>
        <v>18.681086311095026</v>
      </c>
      <c r="N28" s="356">
        <f t="shared" si="3"/>
        <v>14.818488467567805</v>
      </c>
      <c r="O28" s="356">
        <f t="shared" si="3"/>
        <v>14.387963665830988</v>
      </c>
    </row>
    <row r="29" spans="1:15" x14ac:dyDescent="0.25">
      <c r="A29" s="357" t="s">
        <v>238</v>
      </c>
      <c r="B29" s="354"/>
      <c r="C29" s="145">
        <v>2</v>
      </c>
      <c r="D29" s="384">
        <v>6298112.4854728356</v>
      </c>
      <c r="E29" s="384">
        <v>19490573.115291335</v>
      </c>
      <c r="F29" s="384">
        <v>30128435.899896607</v>
      </c>
      <c r="G29" s="384">
        <v>38128999.687142685</v>
      </c>
      <c r="H29" s="384">
        <v>50778357.449215271</v>
      </c>
      <c r="I29" s="384">
        <v>52378415.372811094</v>
      </c>
      <c r="J29" s="356">
        <f t="shared" si="3"/>
        <v>3.9013159561069259</v>
      </c>
      <c r="K29" s="356">
        <f t="shared" si="3"/>
        <v>5.9440194296103321</v>
      </c>
      <c r="L29" s="356">
        <f t="shared" si="3"/>
        <v>5.4072930996971333</v>
      </c>
      <c r="M29" s="356">
        <f t="shared" si="3"/>
        <v>4.8765767326796254</v>
      </c>
      <c r="N29" s="356">
        <f t="shared" si="3"/>
        <v>4.2873632655311935</v>
      </c>
      <c r="O29" s="356">
        <f t="shared" si="3"/>
        <v>3.8707779342676627</v>
      </c>
    </row>
    <row r="30" spans="1:15" x14ac:dyDescent="0.25">
      <c r="A30" s="357" t="s">
        <v>19</v>
      </c>
      <c r="B30" s="354"/>
      <c r="C30" s="145">
        <v>3</v>
      </c>
      <c r="D30" s="384">
        <v>18772496.990492411</v>
      </c>
      <c r="E30" s="384">
        <v>47163237.568416409</v>
      </c>
      <c r="F30" s="384">
        <v>86747971.713530168</v>
      </c>
      <c r="G30" s="384">
        <v>122039499.64914949</v>
      </c>
      <c r="H30" s="384">
        <v>195280286.63945028</v>
      </c>
      <c r="I30" s="384">
        <v>203309073.2915307</v>
      </c>
      <c r="J30" s="356">
        <f t="shared" si="3"/>
        <v>11.628474755556695</v>
      </c>
      <c r="K30" s="356">
        <f t="shared" si="3"/>
        <v>14.383322584293579</v>
      </c>
      <c r="L30" s="356">
        <f t="shared" si="3"/>
        <v>15.569069380760766</v>
      </c>
      <c r="M30" s="356">
        <f t="shared" si="3"/>
        <v>15.608460472084943</v>
      </c>
      <c r="N30" s="356">
        <f t="shared" si="3"/>
        <v>16.488078178931321</v>
      </c>
      <c r="O30" s="356">
        <f t="shared" si="3"/>
        <v>15.024591124644186</v>
      </c>
    </row>
    <row r="31" spans="1:15" x14ac:dyDescent="0.25">
      <c r="A31" s="357" t="s">
        <v>21</v>
      </c>
      <c r="B31" s="354"/>
      <c r="C31" s="145">
        <v>4</v>
      </c>
      <c r="D31" s="384">
        <v>11135050.351140229</v>
      </c>
      <c r="E31" s="384">
        <v>23186290.337380547</v>
      </c>
      <c r="F31" s="384">
        <v>37149616.902715608</v>
      </c>
      <c r="G31" s="384">
        <v>61297779.696269676</v>
      </c>
      <c r="H31" s="384">
        <v>92930860.476930708</v>
      </c>
      <c r="I31" s="384">
        <v>100688387.76736057</v>
      </c>
      <c r="J31" s="356">
        <f t="shared" si="3"/>
        <v>6.8975188530148985</v>
      </c>
      <c r="K31" s="356">
        <f t="shared" si="3"/>
        <v>7.0710983946310826</v>
      </c>
      <c r="L31" s="356">
        <f t="shared" si="3"/>
        <v>6.6674177113567126</v>
      </c>
      <c r="M31" s="356">
        <f t="shared" si="3"/>
        <v>7.8397893646433348</v>
      </c>
      <c r="N31" s="356">
        <f t="shared" si="3"/>
        <v>7.8464207480810249</v>
      </c>
      <c r="O31" s="356">
        <f t="shared" si="3"/>
        <v>7.4408969197108474</v>
      </c>
    </row>
    <row r="32" spans="1:15" x14ac:dyDescent="0.25">
      <c r="A32" s="357" t="s">
        <v>239</v>
      </c>
      <c r="B32" s="354"/>
      <c r="C32" s="145">
        <v>5</v>
      </c>
      <c r="D32" s="384">
        <v>17892065.992561173</v>
      </c>
      <c r="E32" s="384">
        <v>40450906.319111332</v>
      </c>
      <c r="F32" s="384">
        <v>82950681.144228235</v>
      </c>
      <c r="G32" s="384">
        <v>129276205.56218006</v>
      </c>
      <c r="H32" s="384">
        <v>201321170.56032556</v>
      </c>
      <c r="I32" s="384">
        <v>226632324.46381879</v>
      </c>
      <c r="J32" s="356">
        <f t="shared" si="3"/>
        <v>11.083098738789282</v>
      </c>
      <c r="K32" s="356">
        <f t="shared" si="3"/>
        <v>12.336270035974833</v>
      </c>
      <c r="L32" s="356">
        <f t="shared" si="3"/>
        <v>14.887551655740005</v>
      </c>
      <c r="M32" s="356">
        <f t="shared" si="3"/>
        <v>16.534011941210686</v>
      </c>
      <c r="N32" s="356">
        <f t="shared" si="3"/>
        <v>16.998127442332592</v>
      </c>
      <c r="O32" s="356">
        <f t="shared" si="3"/>
        <v>16.748185191980898</v>
      </c>
    </row>
    <row r="33" spans="1:15" x14ac:dyDescent="0.25">
      <c r="A33" s="357" t="s">
        <v>240</v>
      </c>
      <c r="B33" s="354"/>
      <c r="C33" s="145">
        <v>6</v>
      </c>
      <c r="D33" s="384">
        <v>6075068.3907498969</v>
      </c>
      <c r="E33" s="384">
        <v>16557511.791174421</v>
      </c>
      <c r="F33" s="384">
        <v>34732077.326931968</v>
      </c>
      <c r="G33" s="384">
        <v>64144442.951861091</v>
      </c>
      <c r="H33" s="384">
        <v>117522965.92790399</v>
      </c>
      <c r="I33" s="384">
        <v>130042288.97098424</v>
      </c>
      <c r="J33" s="356">
        <f t="shared" si="3"/>
        <v>3.7631530560848732</v>
      </c>
      <c r="K33" s="356">
        <f t="shared" si="3"/>
        <v>5.0495268256390533</v>
      </c>
      <c r="L33" s="356">
        <f t="shared" si="3"/>
        <v>6.2335304325808352</v>
      </c>
      <c r="M33" s="356">
        <f t="shared" si="3"/>
        <v>8.2038684622303659</v>
      </c>
      <c r="N33" s="356">
        <f t="shared" si="3"/>
        <v>9.9228031840040618</v>
      </c>
      <c r="O33" s="356">
        <f t="shared" si="3"/>
        <v>9.6101575255335909</v>
      </c>
    </row>
    <row r="34" spans="1:15" x14ac:dyDescent="0.25">
      <c r="A34" s="357" t="s">
        <v>241</v>
      </c>
      <c r="B34" s="354"/>
      <c r="C34" s="145">
        <v>7</v>
      </c>
      <c r="D34" s="384">
        <v>32560129.511382855</v>
      </c>
      <c r="E34" s="384">
        <v>82431111.947448552</v>
      </c>
      <c r="F34" s="384">
        <v>157557525.78525704</v>
      </c>
      <c r="G34" s="384">
        <v>220929753.82022327</v>
      </c>
      <c r="H34" s="384">
        <v>351032874.97776866</v>
      </c>
      <c r="I34" s="384">
        <v>445430538.02322763</v>
      </c>
      <c r="J34" s="356">
        <f t="shared" si="3"/>
        <v>20.169114649613832</v>
      </c>
      <c r="K34" s="356">
        <f t="shared" si="3"/>
        <v>25.1389288617486</v>
      </c>
      <c r="L34" s="356">
        <f t="shared" si="3"/>
        <v>28.277595452172051</v>
      </c>
      <c r="M34" s="356">
        <f t="shared" si="3"/>
        <v>28.256206716056003</v>
      </c>
      <c r="N34" s="356">
        <f t="shared" si="3"/>
        <v>29.638718713552002</v>
      </c>
      <c r="O34" s="356">
        <f t="shared" si="3"/>
        <v>32.917427638031818</v>
      </c>
    </row>
    <row r="35" spans="1:15" s="363" customFormat="1" x14ac:dyDescent="0.25">
      <c r="A35" s="358" t="s">
        <v>242</v>
      </c>
      <c r="B35" s="359"/>
      <c r="C35" s="360"/>
      <c r="D35" s="385">
        <v>160065039.61846504</v>
      </c>
      <c r="E35" s="385">
        <v>326301323.95279276</v>
      </c>
      <c r="F35" s="385">
        <v>556255836.80425727</v>
      </c>
      <c r="G35" s="385">
        <v>781880441.49138415</v>
      </c>
      <c r="H35" s="385">
        <v>1186760774.0907276</v>
      </c>
      <c r="I35" s="385">
        <v>1357032401.8537831</v>
      </c>
      <c r="J35" s="362">
        <f t="shared" si="3"/>
        <v>99.15102255140539</v>
      </c>
      <c r="K35" s="362">
        <f t="shared" si="3"/>
        <v>99.511768997767831</v>
      </c>
      <c r="L35" s="362">
        <f t="shared" si="3"/>
        <v>99.83386983684197</v>
      </c>
      <c r="M35" s="362">
        <f t="shared" si="3"/>
        <v>99.999999999997087</v>
      </c>
      <c r="N35" s="362">
        <f t="shared" si="3"/>
        <v>100.20163714233297</v>
      </c>
      <c r="O35" s="362">
        <f t="shared" si="3"/>
        <v>100.28503229420936</v>
      </c>
    </row>
    <row r="36" spans="1:15" x14ac:dyDescent="0.25">
      <c r="A36" s="364" t="s">
        <v>243</v>
      </c>
      <c r="B36" s="365"/>
      <c r="C36" s="366"/>
      <c r="D36" s="386"/>
      <c r="E36" s="386"/>
      <c r="F36" s="386"/>
      <c r="G36" s="386"/>
      <c r="H36" s="386"/>
      <c r="I36" s="386"/>
      <c r="J36" s="387"/>
      <c r="K36" s="387"/>
      <c r="L36" s="387"/>
      <c r="M36" s="387"/>
      <c r="N36" s="387"/>
      <c r="O36" s="387"/>
    </row>
    <row r="37" spans="1:15" x14ac:dyDescent="0.25">
      <c r="A37" s="370" t="s">
        <v>244</v>
      </c>
      <c r="B37" s="371"/>
      <c r="C37" s="372"/>
      <c r="D37" s="373">
        <f t="shared" ref="D37:I37" si="4">SUM(D28:D34)</f>
        <v>161435591.38331473</v>
      </c>
      <c r="E37" s="373">
        <f t="shared" si="4"/>
        <v>327902244.36680657</v>
      </c>
      <c r="F37" s="373">
        <f t="shared" si="4"/>
        <v>557181483.31156909</v>
      </c>
      <c r="G37" s="373">
        <f t="shared" si="4"/>
        <v>781880441.49140692</v>
      </c>
      <c r="H37" s="373">
        <f t="shared" si="4"/>
        <v>1184372638.9469814</v>
      </c>
      <c r="I37" s="373">
        <f t="shared" si="4"/>
        <v>1353175414.9239485</v>
      </c>
      <c r="J37" s="374">
        <f t="shared" ref="J37:O37" si="5">SUM(J28:J34)</f>
        <v>100</v>
      </c>
      <c r="K37" s="374">
        <f t="shared" si="5"/>
        <v>99.999999999999986</v>
      </c>
      <c r="L37" s="374">
        <f t="shared" si="5"/>
        <v>100</v>
      </c>
      <c r="M37" s="374">
        <f t="shared" si="5"/>
        <v>99.999999999999986</v>
      </c>
      <c r="N37" s="374">
        <f t="shared" si="5"/>
        <v>100</v>
      </c>
      <c r="O37" s="374">
        <f t="shared" si="5"/>
        <v>100</v>
      </c>
    </row>
    <row r="39" spans="1:15" s="337" customFormat="1" ht="14.4" x14ac:dyDescent="0.25">
      <c r="A39" s="328" t="s">
        <v>233</v>
      </c>
      <c r="B39" s="329"/>
      <c r="C39" s="375"/>
      <c r="D39" s="376" t="s">
        <v>247</v>
      </c>
      <c r="E39" s="377"/>
      <c r="F39" s="377"/>
      <c r="G39" s="377"/>
      <c r="H39" s="377"/>
      <c r="I39" s="377"/>
      <c r="J39" s="378" t="s">
        <v>248</v>
      </c>
      <c r="K39" s="379"/>
      <c r="L39" s="379"/>
      <c r="M39" s="379"/>
      <c r="N39" s="379"/>
      <c r="O39" s="379"/>
    </row>
    <row r="40" spans="1:15" x14ac:dyDescent="0.25">
      <c r="A40" s="338"/>
      <c r="B40" s="339"/>
      <c r="C40" s="340"/>
      <c r="D40" s="388" t="s">
        <v>249</v>
      </c>
      <c r="E40" s="389"/>
      <c r="F40" s="389"/>
      <c r="G40" s="389"/>
      <c r="H40" s="389"/>
      <c r="I40" s="390"/>
      <c r="J40" s="344" t="s">
        <v>237</v>
      </c>
      <c r="K40" s="345"/>
      <c r="L40" s="345"/>
      <c r="M40" s="345"/>
      <c r="N40" s="345"/>
      <c r="O40" s="346"/>
    </row>
    <row r="41" spans="1:15" x14ac:dyDescent="0.25">
      <c r="A41" s="347"/>
      <c r="B41" s="348"/>
      <c r="C41" s="349"/>
      <c r="D41" s="380">
        <v>1975</v>
      </c>
      <c r="E41" s="391">
        <v>1991</v>
      </c>
      <c r="F41" s="391">
        <v>2000</v>
      </c>
      <c r="G41" s="391">
        <v>2005</v>
      </c>
      <c r="H41" s="391">
        <v>2010</v>
      </c>
      <c r="I41" s="391">
        <v>2013</v>
      </c>
      <c r="J41" s="382">
        <v>1975</v>
      </c>
      <c r="K41" s="392">
        <v>1991</v>
      </c>
      <c r="L41" s="392">
        <v>2000</v>
      </c>
      <c r="M41" s="392">
        <v>2005</v>
      </c>
      <c r="N41" s="392">
        <v>2010</v>
      </c>
      <c r="O41" s="392">
        <v>2013</v>
      </c>
    </row>
    <row r="42" spans="1:15" x14ac:dyDescent="0.25">
      <c r="A42" s="353" t="s">
        <v>14</v>
      </c>
      <c r="B42" s="354"/>
      <c r="C42" s="145">
        <v>1</v>
      </c>
      <c r="D42" s="393" t="s">
        <v>28</v>
      </c>
      <c r="E42" s="394">
        <v>203478</v>
      </c>
      <c r="F42" s="394">
        <v>232561</v>
      </c>
      <c r="G42" s="394">
        <v>247871</v>
      </c>
      <c r="H42" s="394">
        <v>229607</v>
      </c>
      <c r="I42" s="394">
        <v>219553</v>
      </c>
      <c r="J42" s="395" t="s">
        <v>28</v>
      </c>
      <c r="K42" s="396">
        <f t="shared" ref="K42:O48" si="6">(+E42/E$50)*100</f>
        <v>62.786155313023592</v>
      </c>
      <c r="L42" s="396">
        <f t="shared" si="6"/>
        <v>59.939946905848082</v>
      </c>
      <c r="M42" s="396">
        <f t="shared" si="6"/>
        <v>55.844158770068177</v>
      </c>
      <c r="N42" s="396">
        <f t="shared" si="6"/>
        <v>50.997938822107912</v>
      </c>
      <c r="O42" s="396">
        <f t="shared" si="6"/>
        <v>47.33184006346756</v>
      </c>
    </row>
    <row r="43" spans="1:15" x14ac:dyDescent="0.25">
      <c r="A43" s="357" t="s">
        <v>238</v>
      </c>
      <c r="B43" s="354"/>
      <c r="C43" s="145">
        <v>2</v>
      </c>
      <c r="D43" s="393" t="s">
        <v>28</v>
      </c>
      <c r="E43" s="394">
        <v>4301</v>
      </c>
      <c r="F43" s="394">
        <v>3489</v>
      </c>
      <c r="G43" s="394">
        <v>4434</v>
      </c>
      <c r="H43" s="394">
        <v>4943</v>
      </c>
      <c r="I43" s="394">
        <v>5360</v>
      </c>
      <c r="J43" s="395" t="s">
        <v>28</v>
      </c>
      <c r="K43" s="396">
        <f t="shared" si="6"/>
        <v>1.327137351464603</v>
      </c>
      <c r="L43" s="396">
        <f t="shared" si="6"/>
        <v>0.89924998066960493</v>
      </c>
      <c r="M43" s="396">
        <f t="shared" si="6"/>
        <v>0.99895913594765928</v>
      </c>
      <c r="N43" s="396">
        <f t="shared" si="6"/>
        <v>1.0978881810993542</v>
      </c>
      <c r="O43" s="396">
        <f t="shared" si="6"/>
        <v>1.1555235534936263</v>
      </c>
    </row>
    <row r="44" spans="1:15" x14ac:dyDescent="0.25">
      <c r="A44" s="357" t="s">
        <v>19</v>
      </c>
      <c r="B44" s="354"/>
      <c r="C44" s="145">
        <v>3</v>
      </c>
      <c r="D44" s="393" t="s">
        <v>28</v>
      </c>
      <c r="E44" s="394">
        <v>35323</v>
      </c>
      <c r="F44" s="394">
        <v>40698</v>
      </c>
      <c r="G44" s="394">
        <v>53654</v>
      </c>
      <c r="H44" s="394">
        <v>51223</v>
      </c>
      <c r="I44" s="394">
        <v>55925</v>
      </c>
      <c r="J44" s="395" t="s">
        <v>28</v>
      </c>
      <c r="K44" s="396">
        <f t="shared" si="6"/>
        <v>10.899435634918431</v>
      </c>
      <c r="L44" s="396">
        <f t="shared" si="6"/>
        <v>10.48944560426815</v>
      </c>
      <c r="M44" s="396">
        <f t="shared" si="6"/>
        <v>12.087991312615182</v>
      </c>
      <c r="N44" s="396">
        <f t="shared" si="6"/>
        <v>11.377124479152785</v>
      </c>
      <c r="O44" s="396">
        <f t="shared" si="6"/>
        <v>12.056465434539374</v>
      </c>
    </row>
    <row r="45" spans="1:15" x14ac:dyDescent="0.25">
      <c r="A45" s="357" t="s">
        <v>21</v>
      </c>
      <c r="B45" s="354"/>
      <c r="C45" s="145">
        <v>4</v>
      </c>
      <c r="D45" s="393" t="s">
        <v>28</v>
      </c>
      <c r="E45" s="394">
        <v>11335</v>
      </c>
      <c r="F45" s="394">
        <v>17830</v>
      </c>
      <c r="G45" s="394">
        <v>26162</v>
      </c>
      <c r="H45" s="394">
        <v>44933</v>
      </c>
      <c r="I45" s="394">
        <v>48844</v>
      </c>
      <c r="J45" s="395" t="s">
        <v>28</v>
      </c>
      <c r="K45" s="396">
        <f t="shared" si="6"/>
        <v>3.4975823945248257</v>
      </c>
      <c r="L45" s="396">
        <f t="shared" si="6"/>
        <v>4.5954792649295086</v>
      </c>
      <c r="M45" s="396">
        <f t="shared" si="6"/>
        <v>5.8941743154403845</v>
      </c>
      <c r="N45" s="396">
        <f t="shared" si="6"/>
        <v>9.980054550139041</v>
      </c>
      <c r="O45" s="396">
        <f t="shared" si="6"/>
        <v>10.529923963963187</v>
      </c>
    </row>
    <row r="46" spans="1:15" x14ac:dyDescent="0.25">
      <c r="A46" s="357" t="s">
        <v>239</v>
      </c>
      <c r="B46" s="354"/>
      <c r="C46" s="145">
        <v>5</v>
      </c>
      <c r="D46" s="393" t="s">
        <v>28</v>
      </c>
      <c r="E46" s="394">
        <v>28120</v>
      </c>
      <c r="F46" s="394">
        <v>41861</v>
      </c>
      <c r="G46" s="394">
        <v>49219</v>
      </c>
      <c r="H46" s="394">
        <v>51224</v>
      </c>
      <c r="I46" s="394">
        <v>54305</v>
      </c>
      <c r="J46" s="395" t="s">
        <v>28</v>
      </c>
      <c r="K46" s="396">
        <f t="shared" si="6"/>
        <v>8.6768431348952895</v>
      </c>
      <c r="L46" s="396">
        <f t="shared" si="6"/>
        <v>10.789195597824685</v>
      </c>
      <c r="M46" s="396">
        <f t="shared" si="6"/>
        <v>11.088806881418098</v>
      </c>
      <c r="N46" s="396">
        <f t="shared" si="6"/>
        <v>11.377346588839432</v>
      </c>
      <c r="O46" s="396">
        <f t="shared" si="6"/>
        <v>11.707221375461078</v>
      </c>
    </row>
    <row r="47" spans="1:15" x14ac:dyDescent="0.25">
      <c r="A47" s="357" t="s">
        <v>240</v>
      </c>
      <c r="B47" s="354"/>
      <c r="C47" s="145">
        <v>6</v>
      </c>
      <c r="D47" s="393" t="s">
        <v>28</v>
      </c>
      <c r="E47" s="394">
        <v>10092</v>
      </c>
      <c r="F47" s="394">
        <v>14341</v>
      </c>
      <c r="G47" s="394">
        <v>18624</v>
      </c>
      <c r="H47" s="394">
        <v>20669</v>
      </c>
      <c r="I47" s="394">
        <v>24233</v>
      </c>
      <c r="J47" s="395" t="s">
        <v>28</v>
      </c>
      <c r="K47" s="396">
        <f t="shared" si="6"/>
        <v>3.1140363057383804</v>
      </c>
      <c r="L47" s="396">
        <f t="shared" si="6"/>
        <v>3.6962292842599034</v>
      </c>
      <c r="M47" s="396">
        <f t="shared" si="6"/>
        <v>4.1958987252794788</v>
      </c>
      <c r="N47" s="396">
        <f t="shared" si="6"/>
        <v>4.5907851133203623</v>
      </c>
      <c r="O47" s="396">
        <f t="shared" si="6"/>
        <v>5.2242168417557924</v>
      </c>
    </row>
    <row r="48" spans="1:15" x14ac:dyDescent="0.25">
      <c r="A48" s="357" t="s">
        <v>241</v>
      </c>
      <c r="B48" s="354"/>
      <c r="C48" s="145">
        <v>7</v>
      </c>
      <c r="D48" s="393" t="s">
        <v>28</v>
      </c>
      <c r="E48" s="394">
        <v>31432</v>
      </c>
      <c r="F48" s="394">
        <v>37210</v>
      </c>
      <c r="G48" s="394">
        <v>43898</v>
      </c>
      <c r="H48" s="394">
        <v>47629</v>
      </c>
      <c r="I48" s="394">
        <v>55639</v>
      </c>
      <c r="J48" s="395" t="s">
        <v>28</v>
      </c>
      <c r="K48" s="396">
        <f t="shared" si="6"/>
        <v>9.6988098654348764</v>
      </c>
      <c r="L48" s="396">
        <f t="shared" si="6"/>
        <v>9.5904533622000567</v>
      </c>
      <c r="M48" s="396">
        <f t="shared" si="6"/>
        <v>9.8900108592310225</v>
      </c>
      <c r="N48" s="396">
        <f t="shared" si="6"/>
        <v>10.578862265341115</v>
      </c>
      <c r="O48" s="396">
        <f t="shared" si="6"/>
        <v>11.994808767319379</v>
      </c>
    </row>
    <row r="49" spans="1:15" x14ac:dyDescent="0.25">
      <c r="A49" s="364" t="s">
        <v>243</v>
      </c>
      <c r="B49" s="365"/>
      <c r="C49" s="366"/>
      <c r="D49" s="397"/>
      <c r="E49" s="386"/>
      <c r="F49" s="386"/>
      <c r="G49" s="386"/>
      <c r="H49" s="386"/>
      <c r="I49" s="386"/>
      <c r="J49" s="398"/>
      <c r="K49" s="387"/>
      <c r="L49" s="387"/>
      <c r="M49" s="387"/>
      <c r="N49" s="387"/>
      <c r="O49" s="387"/>
    </row>
    <row r="50" spans="1:15" x14ac:dyDescent="0.25">
      <c r="A50" s="370" t="s">
        <v>244</v>
      </c>
      <c r="B50" s="371"/>
      <c r="C50" s="372"/>
      <c r="D50" s="399" t="s">
        <v>28</v>
      </c>
      <c r="E50" s="373">
        <f t="shared" ref="E50:I50" si="7">SUM(E42:E48)</f>
        <v>324081</v>
      </c>
      <c r="F50" s="373">
        <f t="shared" si="7"/>
        <v>387990</v>
      </c>
      <c r="G50" s="373">
        <f t="shared" si="7"/>
        <v>443862</v>
      </c>
      <c r="H50" s="373">
        <f t="shared" si="7"/>
        <v>450228</v>
      </c>
      <c r="I50" s="373">
        <f t="shared" si="7"/>
        <v>463859</v>
      </c>
      <c r="J50" s="400" t="s">
        <v>28</v>
      </c>
      <c r="K50" s="401">
        <f t="shared" ref="K50:O50" si="8">SUM(K42:K48)</f>
        <v>100.00000000000001</v>
      </c>
      <c r="L50" s="401">
        <f t="shared" si="8"/>
        <v>99.999999999999986</v>
      </c>
      <c r="M50" s="401">
        <f t="shared" si="8"/>
        <v>100</v>
      </c>
      <c r="N50" s="401">
        <f t="shared" si="8"/>
        <v>100</v>
      </c>
      <c r="O50" s="401">
        <f t="shared" si="8"/>
        <v>100</v>
      </c>
    </row>
    <row r="52" spans="1:15" s="337" customFormat="1" ht="46.05" customHeight="1" x14ac:dyDescent="0.25">
      <c r="A52" s="328" t="s">
        <v>233</v>
      </c>
      <c r="B52" s="329"/>
      <c r="C52" s="375"/>
      <c r="D52" s="402" t="s">
        <v>250</v>
      </c>
      <c r="E52" s="402"/>
      <c r="F52" s="402"/>
      <c r="G52" s="402"/>
      <c r="H52" s="402"/>
      <c r="I52" s="402"/>
      <c r="J52" s="403" t="s">
        <v>251</v>
      </c>
      <c r="K52" s="404"/>
      <c r="L52" s="404"/>
      <c r="M52" s="404"/>
      <c r="N52" s="404"/>
      <c r="O52" s="405"/>
    </row>
    <row r="53" spans="1:15" x14ac:dyDescent="0.25">
      <c r="A53" s="338"/>
      <c r="B53" s="339"/>
      <c r="C53" s="340"/>
      <c r="D53" s="406" t="s">
        <v>237</v>
      </c>
      <c r="E53" s="407"/>
      <c r="F53" s="407"/>
      <c r="G53" s="407"/>
      <c r="H53" s="407"/>
      <c r="I53" s="408"/>
      <c r="J53" s="406" t="s">
        <v>237</v>
      </c>
      <c r="K53" s="407"/>
      <c r="L53" s="407"/>
      <c r="M53" s="407"/>
      <c r="N53" s="407"/>
      <c r="O53" s="408"/>
    </row>
    <row r="54" spans="1:15" x14ac:dyDescent="0.25">
      <c r="A54" s="347"/>
      <c r="B54" s="348"/>
      <c r="C54" s="349"/>
      <c r="D54" s="382">
        <v>1975</v>
      </c>
      <c r="E54" s="392">
        <v>1991</v>
      </c>
      <c r="F54" s="392">
        <v>2000</v>
      </c>
      <c r="G54" s="392">
        <v>2005</v>
      </c>
      <c r="H54" s="392">
        <v>2010</v>
      </c>
      <c r="I54" s="392">
        <v>2013</v>
      </c>
      <c r="J54" s="382">
        <v>1975</v>
      </c>
      <c r="K54" s="392">
        <v>1991</v>
      </c>
      <c r="L54" s="392">
        <v>2000</v>
      </c>
      <c r="M54" s="392">
        <v>2005</v>
      </c>
      <c r="N54" s="392">
        <v>2010</v>
      </c>
      <c r="O54" s="392">
        <v>2013</v>
      </c>
    </row>
    <row r="55" spans="1:15" x14ac:dyDescent="0.25">
      <c r="A55" s="353" t="s">
        <v>14</v>
      </c>
      <c r="B55" s="354"/>
      <c r="C55" s="145">
        <v>1</v>
      </c>
      <c r="D55" s="395" t="s">
        <v>28</v>
      </c>
      <c r="E55" s="409">
        <f t="shared" ref="E55:I61" si="9">(E28*1000)/(E42*1000)</f>
        <v>484.68440464317484</v>
      </c>
      <c r="F55" s="409">
        <f t="shared" si="9"/>
        <v>550.02848516737311</v>
      </c>
      <c r="G55" s="409">
        <f t="shared" si="9"/>
        <v>589.27329185173164</v>
      </c>
      <c r="H55" s="409">
        <f t="shared" si="9"/>
        <v>764.37618589758563</v>
      </c>
      <c r="I55" s="409">
        <f t="shared" si="9"/>
        <v>886.77625463653612</v>
      </c>
      <c r="J55" s="395" t="s">
        <v>28</v>
      </c>
      <c r="K55" s="396">
        <f t="shared" ref="K55:O61" si="10">+E55/E$63</f>
        <v>0.47903608236804612</v>
      </c>
      <c r="L55" s="396">
        <f t="shared" si="10"/>
        <v>0.38300905243966143</v>
      </c>
      <c r="M55" s="396">
        <f t="shared" si="10"/>
        <v>0.3345217606018962</v>
      </c>
      <c r="N55" s="396">
        <f t="shared" si="10"/>
        <v>0.29057034087706901</v>
      </c>
      <c r="O55" s="396">
        <f t="shared" si="10"/>
        <v>0.3039806533305715</v>
      </c>
    </row>
    <row r="56" spans="1:15" x14ac:dyDescent="0.25">
      <c r="A56" s="357" t="s">
        <v>238</v>
      </c>
      <c r="B56" s="354"/>
      <c r="C56" s="145">
        <v>2</v>
      </c>
      <c r="D56" s="395" t="s">
        <v>28</v>
      </c>
      <c r="E56" s="409">
        <f t="shared" si="9"/>
        <v>4531.6375529624129</v>
      </c>
      <c r="F56" s="409">
        <f t="shared" si="9"/>
        <v>8635.2639437938105</v>
      </c>
      <c r="G56" s="409">
        <f t="shared" si="9"/>
        <v>8599.2331274566277</v>
      </c>
      <c r="H56" s="409">
        <f t="shared" si="9"/>
        <v>10272.781195471429</v>
      </c>
      <c r="I56" s="409">
        <f t="shared" si="9"/>
        <v>9772.0924203005779</v>
      </c>
      <c r="J56" s="395" t="s">
        <v>28</v>
      </c>
      <c r="K56" s="396">
        <f t="shared" si="10"/>
        <v>4.4788276232679527</v>
      </c>
      <c r="L56" s="396">
        <f t="shared" si="10"/>
        <v>6.0131145020105778</v>
      </c>
      <c r="M56" s="396">
        <f t="shared" si="10"/>
        <v>4.881657874877412</v>
      </c>
      <c r="N56" s="396">
        <f t="shared" si="10"/>
        <v>3.905100117972037</v>
      </c>
      <c r="O56" s="396">
        <f t="shared" si="10"/>
        <v>3.3498044436781047</v>
      </c>
    </row>
    <row r="57" spans="1:15" x14ac:dyDescent="0.25">
      <c r="A57" s="357" t="s">
        <v>19</v>
      </c>
      <c r="B57" s="354"/>
      <c r="C57" s="145">
        <v>3</v>
      </c>
      <c r="D57" s="395" t="s">
        <v>28</v>
      </c>
      <c r="E57" s="409">
        <f t="shared" si="9"/>
        <v>1335.1990931805456</v>
      </c>
      <c r="F57" s="409">
        <f t="shared" si="9"/>
        <v>2131.5045386390034</v>
      </c>
      <c r="G57" s="409">
        <f t="shared" si="9"/>
        <v>2274.5647975761267</v>
      </c>
      <c r="H57" s="409">
        <f t="shared" si="9"/>
        <v>3812.3555168469297</v>
      </c>
      <c r="I57" s="409">
        <f t="shared" si="9"/>
        <v>3635.3879891199053</v>
      </c>
      <c r="J57" s="395" t="s">
        <v>28</v>
      </c>
      <c r="K57" s="396">
        <f t="shared" si="10"/>
        <v>1.3196392057414283</v>
      </c>
      <c r="L57" s="396">
        <f t="shared" si="10"/>
        <v>1.484260462195039</v>
      </c>
      <c r="M57" s="396">
        <f t="shared" si="10"/>
        <v>1.2912369035040385</v>
      </c>
      <c r="N57" s="396">
        <f t="shared" si="10"/>
        <v>1.4492307093188392</v>
      </c>
      <c r="O57" s="396">
        <f t="shared" si="10"/>
        <v>1.2461853937391734</v>
      </c>
    </row>
    <row r="58" spans="1:15" x14ac:dyDescent="0.25">
      <c r="A58" s="357" t="s">
        <v>21</v>
      </c>
      <c r="B58" s="354"/>
      <c r="C58" s="145">
        <v>4</v>
      </c>
      <c r="D58" s="395" t="s">
        <v>28</v>
      </c>
      <c r="E58" s="409">
        <f t="shared" si="9"/>
        <v>2045.5483314848298</v>
      </c>
      <c r="F58" s="409">
        <f t="shared" si="9"/>
        <v>2083.5455357664391</v>
      </c>
      <c r="G58" s="409">
        <f t="shared" si="9"/>
        <v>2343.0081681931688</v>
      </c>
      <c r="H58" s="409">
        <f t="shared" si="9"/>
        <v>2068.2095670649792</v>
      </c>
      <c r="I58" s="409">
        <f t="shared" si="9"/>
        <v>2061.4279700139336</v>
      </c>
      <c r="J58" s="395" t="s">
        <v>28</v>
      </c>
      <c r="K58" s="396">
        <f t="shared" si="10"/>
        <v>2.02171031215742</v>
      </c>
      <c r="L58" s="396">
        <f t="shared" si="10"/>
        <v>1.450864496819569</v>
      </c>
      <c r="M58" s="396">
        <f t="shared" si="10"/>
        <v>1.3300911959977528</v>
      </c>
      <c r="N58" s="396">
        <f t="shared" si="10"/>
        <v>0.78621020643336148</v>
      </c>
      <c r="O58" s="396">
        <f t="shared" si="10"/>
        <v>0.70664298670873693</v>
      </c>
    </row>
    <row r="59" spans="1:15" x14ac:dyDescent="0.25">
      <c r="A59" s="357" t="s">
        <v>239</v>
      </c>
      <c r="B59" s="354"/>
      <c r="C59" s="145">
        <v>5</v>
      </c>
      <c r="D59" s="395" t="s">
        <v>28</v>
      </c>
      <c r="E59" s="409">
        <f t="shared" si="9"/>
        <v>1438.5101820452112</v>
      </c>
      <c r="F59" s="409">
        <f t="shared" si="9"/>
        <v>1981.5742849962553</v>
      </c>
      <c r="G59" s="409">
        <f t="shared" si="9"/>
        <v>2626.5508352908441</v>
      </c>
      <c r="H59" s="409">
        <f t="shared" si="9"/>
        <v>3930.2118257130555</v>
      </c>
      <c r="I59" s="409">
        <f t="shared" si="9"/>
        <v>4173.3233489332251</v>
      </c>
      <c r="J59" s="395" t="s">
        <v>28</v>
      </c>
      <c r="K59" s="396">
        <f t="shared" si="10"/>
        <v>1.421746347627582</v>
      </c>
      <c r="L59" s="396">
        <f t="shared" si="10"/>
        <v>1.3798574250282043</v>
      </c>
      <c r="M59" s="396">
        <f t="shared" si="10"/>
        <v>1.4910541880675467</v>
      </c>
      <c r="N59" s="396">
        <f t="shared" si="10"/>
        <v>1.4940326647873101</v>
      </c>
      <c r="O59" s="396">
        <f t="shared" si="10"/>
        <v>1.4305858456803364</v>
      </c>
    </row>
    <row r="60" spans="1:15" x14ac:dyDescent="0.25">
      <c r="A60" s="357" t="s">
        <v>240</v>
      </c>
      <c r="B60" s="354"/>
      <c r="C60" s="145">
        <v>6</v>
      </c>
      <c r="D60" s="395" t="s">
        <v>28</v>
      </c>
      <c r="E60" s="409">
        <f t="shared" si="9"/>
        <v>1640.6571334893401</v>
      </c>
      <c r="F60" s="409">
        <f t="shared" si="9"/>
        <v>2421.8727652835905</v>
      </c>
      <c r="G60" s="409">
        <f t="shared" si="9"/>
        <v>3444.181859528624</v>
      </c>
      <c r="H60" s="409">
        <f t="shared" si="9"/>
        <v>5685.9531630898446</v>
      </c>
      <c r="I60" s="409">
        <f t="shared" si="9"/>
        <v>5366.3305810664897</v>
      </c>
      <c r="J60" s="395" t="s">
        <v>28</v>
      </c>
      <c r="K60" s="396">
        <f t="shared" si="10"/>
        <v>1.6215375576495543</v>
      </c>
      <c r="L60" s="396">
        <f t="shared" si="10"/>
        <v>1.6864566435653292</v>
      </c>
      <c r="M60" s="396">
        <f t="shared" si="10"/>
        <v>1.955211266850567</v>
      </c>
      <c r="N60" s="396">
        <f t="shared" si="10"/>
        <v>2.1614610440407276</v>
      </c>
      <c r="O60" s="396">
        <f t="shared" si="10"/>
        <v>1.8395403208998005</v>
      </c>
    </row>
    <row r="61" spans="1:15" x14ac:dyDescent="0.25">
      <c r="A61" s="357" t="s">
        <v>241</v>
      </c>
      <c r="B61" s="354"/>
      <c r="C61" s="145">
        <v>7</v>
      </c>
      <c r="D61" s="395" t="s">
        <v>28</v>
      </c>
      <c r="E61" s="409">
        <f t="shared" si="9"/>
        <v>2622.5220141081872</v>
      </c>
      <c r="F61" s="409">
        <f t="shared" si="9"/>
        <v>4234.2791127454193</v>
      </c>
      <c r="G61" s="409">
        <f t="shared" si="9"/>
        <v>5032.7977087845293</v>
      </c>
      <c r="H61" s="409">
        <f t="shared" si="9"/>
        <v>7370.1500131803878</v>
      </c>
      <c r="I61" s="409">
        <f t="shared" si="9"/>
        <v>8005.7250853399173</v>
      </c>
      <c r="J61" s="395" t="s">
        <v>28</v>
      </c>
      <c r="K61" s="396">
        <f t="shared" si="10"/>
        <v>2.5919601693956307</v>
      </c>
      <c r="L61" s="396">
        <f t="shared" si="10"/>
        <v>2.9485149850814931</v>
      </c>
      <c r="M61" s="396">
        <f t="shared" si="10"/>
        <v>2.8570450647870183</v>
      </c>
      <c r="N61" s="396">
        <f t="shared" si="10"/>
        <v>2.8016924665571588</v>
      </c>
      <c r="O61" s="396">
        <f t="shared" si="10"/>
        <v>2.7443061641564022</v>
      </c>
    </row>
    <row r="62" spans="1:15" s="412" customFormat="1" x14ac:dyDescent="0.25">
      <c r="A62" s="364" t="s">
        <v>243</v>
      </c>
      <c r="B62" s="365"/>
      <c r="C62" s="366"/>
      <c r="D62" s="398"/>
      <c r="E62" s="410"/>
      <c r="F62" s="410"/>
      <c r="G62" s="410"/>
      <c r="H62" s="410"/>
      <c r="I62" s="410"/>
      <c r="J62" s="398"/>
      <c r="K62" s="411"/>
      <c r="L62" s="411"/>
      <c r="M62" s="411"/>
      <c r="N62" s="411"/>
      <c r="O62" s="411"/>
    </row>
    <row r="63" spans="1:15" s="412" customFormat="1" x14ac:dyDescent="0.25">
      <c r="A63" s="370" t="s">
        <v>244</v>
      </c>
      <c r="B63" s="371"/>
      <c r="C63" s="372"/>
      <c r="D63" s="400" t="s">
        <v>28</v>
      </c>
      <c r="E63" s="413">
        <f>(E37*1000)/(E50*1000)</f>
        <v>1011.7910163409967</v>
      </c>
      <c r="F63" s="413">
        <f>(F37*1000)/(F50*1000)</f>
        <v>1436.0717629618523</v>
      </c>
      <c r="G63" s="413">
        <f>(G37*1000)/(G50*1000)</f>
        <v>1761.5394908584353</v>
      </c>
      <c r="H63" s="413">
        <f>(H37*1000)/(H50*1000)</f>
        <v>2630.606357105692</v>
      </c>
      <c r="I63" s="413">
        <f>(I37*1000)/(I50*1000)</f>
        <v>2917.2128058827111</v>
      </c>
      <c r="J63" s="400" t="s">
        <v>28</v>
      </c>
      <c r="K63" s="414">
        <f>+E63/E$63</f>
        <v>1</v>
      </c>
      <c r="L63" s="414">
        <f>+F63/F$63</f>
        <v>1</v>
      </c>
      <c r="M63" s="414">
        <f>+G63/G$63</f>
        <v>1</v>
      </c>
      <c r="N63" s="414">
        <f>+H63/H$63</f>
        <v>1</v>
      </c>
      <c r="O63" s="414">
        <f>+I63/I$63</f>
        <v>1</v>
      </c>
    </row>
    <row r="64" spans="1:15" x14ac:dyDescent="0.25">
      <c r="A64" s="415"/>
      <c r="B64" s="415"/>
      <c r="C64" s="415"/>
      <c r="D64" s="416"/>
      <c r="E64" s="417"/>
      <c r="F64" s="417"/>
      <c r="G64" s="417"/>
      <c r="H64" s="417"/>
      <c r="I64" s="417"/>
      <c r="J64" s="416"/>
      <c r="K64" s="418"/>
      <c r="L64" s="418"/>
      <c r="M64" s="418"/>
      <c r="N64" s="418"/>
      <c r="O64" s="418"/>
    </row>
    <row r="65" spans="1:15" x14ac:dyDescent="0.25">
      <c r="D65" s="419"/>
      <c r="E65" s="419"/>
      <c r="F65" s="419"/>
      <c r="G65" s="419"/>
      <c r="H65" s="419"/>
      <c r="J65" s="420">
        <v>22</v>
      </c>
      <c r="K65" s="420">
        <v>9</v>
      </c>
      <c r="L65" s="420">
        <v>5</v>
      </c>
      <c r="M65" s="420">
        <v>5</v>
      </c>
      <c r="N65" s="420">
        <v>3</v>
      </c>
      <c r="O65" s="421" t="s">
        <v>252</v>
      </c>
    </row>
    <row r="66" spans="1:15" s="337" customFormat="1" ht="28.05" customHeight="1" x14ac:dyDescent="0.25">
      <c r="A66" s="328" t="s">
        <v>233</v>
      </c>
      <c r="B66" s="329"/>
      <c r="C66" s="375"/>
      <c r="D66" s="422" t="s">
        <v>253</v>
      </c>
      <c r="E66" s="422"/>
      <c r="F66" s="422"/>
      <c r="G66" s="422"/>
      <c r="H66" s="422"/>
      <c r="I66" s="422"/>
      <c r="J66" s="423" t="s">
        <v>254</v>
      </c>
      <c r="K66" s="424"/>
      <c r="L66" s="424"/>
      <c r="M66" s="424"/>
      <c r="N66" s="425"/>
    </row>
    <row r="67" spans="1:15" x14ac:dyDescent="0.25">
      <c r="A67" s="338"/>
      <c r="B67" s="339"/>
      <c r="C67" s="426"/>
      <c r="D67" s="427" t="s">
        <v>237</v>
      </c>
      <c r="E67" s="427"/>
      <c r="F67" s="427"/>
      <c r="G67" s="427"/>
      <c r="H67" s="427"/>
      <c r="I67" s="427"/>
      <c r="J67" s="427" t="s">
        <v>237</v>
      </c>
      <c r="K67" s="427"/>
      <c r="L67" s="427"/>
      <c r="M67" s="427"/>
      <c r="N67" s="427"/>
    </row>
    <row r="68" spans="1:15" ht="24" x14ac:dyDescent="0.25">
      <c r="A68" s="347"/>
      <c r="B68" s="348"/>
      <c r="C68" s="349"/>
      <c r="D68" s="349"/>
      <c r="E68" s="392">
        <v>1991</v>
      </c>
      <c r="F68" s="392">
        <v>2000</v>
      </c>
      <c r="G68" s="392">
        <v>2005</v>
      </c>
      <c r="H68" s="392">
        <v>2010</v>
      </c>
      <c r="I68" s="392">
        <v>2013</v>
      </c>
      <c r="J68" s="428" t="s">
        <v>255</v>
      </c>
      <c r="K68" s="428" t="s">
        <v>256</v>
      </c>
      <c r="L68" s="428" t="s">
        <v>12</v>
      </c>
      <c r="M68" s="428" t="s">
        <v>13</v>
      </c>
      <c r="N68" s="428" t="s">
        <v>257</v>
      </c>
    </row>
    <row r="69" spans="1:15" x14ac:dyDescent="0.25">
      <c r="A69" s="353" t="s">
        <v>14</v>
      </c>
      <c r="B69" s="354"/>
      <c r="C69" s="145">
        <v>1</v>
      </c>
      <c r="D69" s="429"/>
      <c r="E69" s="430">
        <f t="shared" ref="E69:I75" si="11">(E55/$E55)*100</f>
        <v>100</v>
      </c>
      <c r="F69" s="431">
        <f t="shared" si="11"/>
        <v>113.48177905008201</v>
      </c>
      <c r="G69" s="431">
        <f t="shared" si="11"/>
        <v>121.57876057216144</v>
      </c>
      <c r="H69" s="431">
        <f t="shared" si="11"/>
        <v>157.70595847009358</v>
      </c>
      <c r="I69" s="431">
        <f t="shared" si="11"/>
        <v>182.95951884182898</v>
      </c>
      <c r="J69" s="432">
        <f t="shared" ref="J69:J75" si="12">EXP(LN(I55/E55)/J$65)-1</f>
        <v>2.7839320231382914E-2</v>
      </c>
      <c r="K69" s="432">
        <f t="shared" ref="K69:N75" si="13">EXP(LN(F55/E55)/K$65)-1</f>
        <v>1.4151655549200726E-2</v>
      </c>
      <c r="L69" s="432">
        <f t="shared" si="13"/>
        <v>1.3879437508728554E-2</v>
      </c>
      <c r="M69" s="432">
        <f t="shared" si="13"/>
        <v>5.3411555559621293E-2</v>
      </c>
      <c r="N69" s="432">
        <f t="shared" si="13"/>
        <v>5.0757025448360915E-2</v>
      </c>
    </row>
    <row r="70" spans="1:15" x14ac:dyDescent="0.25">
      <c r="A70" s="357" t="s">
        <v>238</v>
      </c>
      <c r="B70" s="354"/>
      <c r="C70" s="145">
        <v>2</v>
      </c>
      <c r="D70" s="429"/>
      <c r="E70" s="430">
        <f t="shared" si="11"/>
        <v>100</v>
      </c>
      <c r="F70" s="431">
        <f t="shared" si="11"/>
        <v>190.55504423889292</v>
      </c>
      <c r="G70" s="431">
        <f t="shared" si="11"/>
        <v>189.75994939920017</v>
      </c>
      <c r="H70" s="431">
        <f t="shared" si="11"/>
        <v>226.69026539326666</v>
      </c>
      <c r="I70" s="431">
        <f t="shared" si="11"/>
        <v>215.64152706591432</v>
      </c>
      <c r="J70" s="432">
        <f t="shared" si="12"/>
        <v>3.5546617628191779E-2</v>
      </c>
      <c r="K70" s="432">
        <f t="shared" si="13"/>
        <v>7.4269840377671592E-2</v>
      </c>
      <c r="L70" s="432">
        <f t="shared" si="13"/>
        <v>-8.3590040310344005E-4</v>
      </c>
      <c r="M70" s="432">
        <f t="shared" si="13"/>
        <v>3.620495096851184E-2</v>
      </c>
      <c r="N70" s="432">
        <f t="shared" si="13"/>
        <v>-1.6517788253558985E-2</v>
      </c>
    </row>
    <row r="71" spans="1:15" x14ac:dyDescent="0.25">
      <c r="A71" s="357" t="s">
        <v>19</v>
      </c>
      <c r="B71" s="354"/>
      <c r="C71" s="145">
        <v>3</v>
      </c>
      <c r="D71" s="429"/>
      <c r="E71" s="430">
        <f t="shared" si="11"/>
        <v>100</v>
      </c>
      <c r="F71" s="431">
        <f t="shared" si="11"/>
        <v>159.63945373581686</v>
      </c>
      <c r="G71" s="431">
        <f t="shared" si="11"/>
        <v>170.35398010628816</v>
      </c>
      <c r="H71" s="431">
        <f t="shared" si="11"/>
        <v>285.52711998669878</v>
      </c>
      <c r="I71" s="431">
        <f t="shared" si="11"/>
        <v>272.27310201807694</v>
      </c>
      <c r="J71" s="432">
        <f t="shared" si="12"/>
        <v>4.6581232684114626E-2</v>
      </c>
      <c r="K71" s="432">
        <f t="shared" si="13"/>
        <v>5.3346210056233412E-2</v>
      </c>
      <c r="L71" s="432">
        <f t="shared" si="13"/>
        <v>1.3076894372074932E-2</v>
      </c>
      <c r="M71" s="432">
        <f t="shared" si="13"/>
        <v>0.10881480488358952</v>
      </c>
      <c r="N71" s="432">
        <f t="shared" si="13"/>
        <v>-1.5718947799382987E-2</v>
      </c>
    </row>
    <row r="72" spans="1:15" x14ac:dyDescent="0.25">
      <c r="A72" s="357" t="s">
        <v>21</v>
      </c>
      <c r="B72" s="354"/>
      <c r="C72" s="145">
        <v>4</v>
      </c>
      <c r="D72" s="429"/>
      <c r="E72" s="430">
        <f t="shared" si="11"/>
        <v>100</v>
      </c>
      <c r="F72" s="431">
        <f t="shared" si="11"/>
        <v>101.85755592751151</v>
      </c>
      <c r="G72" s="431">
        <f t="shared" si="11"/>
        <v>114.54181414977459</v>
      </c>
      <c r="H72" s="431">
        <f t="shared" si="11"/>
        <v>101.10783183322295</v>
      </c>
      <c r="I72" s="431">
        <f t="shared" si="11"/>
        <v>100.77630228944908</v>
      </c>
      <c r="J72" s="432">
        <f t="shared" si="12"/>
        <v>3.5156386022405783E-4</v>
      </c>
      <c r="K72" s="432">
        <f t="shared" si="13"/>
        <v>2.0471081097264143E-3</v>
      </c>
      <c r="L72" s="432">
        <f t="shared" si="13"/>
        <v>2.375058102829164E-2</v>
      </c>
      <c r="M72" s="432">
        <f t="shared" si="13"/>
        <v>-2.4641780880909181E-2</v>
      </c>
      <c r="N72" s="432">
        <f t="shared" si="13"/>
        <v>-1.0941867962981355E-3</v>
      </c>
    </row>
    <row r="73" spans="1:15" x14ac:dyDescent="0.25">
      <c r="A73" s="357" t="s">
        <v>239</v>
      </c>
      <c r="B73" s="354"/>
      <c r="C73" s="145">
        <v>5</v>
      </c>
      <c r="D73" s="429"/>
      <c r="E73" s="430">
        <f t="shared" si="11"/>
        <v>100</v>
      </c>
      <c r="F73" s="431">
        <f t="shared" si="11"/>
        <v>137.75184282525822</v>
      </c>
      <c r="G73" s="431">
        <f t="shared" si="11"/>
        <v>182.58826861805929</v>
      </c>
      <c r="H73" s="431">
        <f t="shared" si="11"/>
        <v>273.21404288743037</v>
      </c>
      <c r="I73" s="431">
        <f t="shared" si="11"/>
        <v>290.11427246206733</v>
      </c>
      <c r="J73" s="432">
        <f t="shared" si="12"/>
        <v>4.9604944571399523E-2</v>
      </c>
      <c r="K73" s="432">
        <f t="shared" si="13"/>
        <v>3.6227869711824345E-2</v>
      </c>
      <c r="L73" s="432">
        <f t="shared" si="13"/>
        <v>5.7974233060154257E-2</v>
      </c>
      <c r="M73" s="432">
        <f t="shared" si="13"/>
        <v>8.3941962681338245E-2</v>
      </c>
      <c r="N73" s="432">
        <f t="shared" si="13"/>
        <v>2.0207923907714864E-2</v>
      </c>
    </row>
    <row r="74" spans="1:15" x14ac:dyDescent="0.25">
      <c r="A74" s="357" t="s">
        <v>240</v>
      </c>
      <c r="B74" s="354"/>
      <c r="C74" s="145">
        <v>6</v>
      </c>
      <c r="D74" s="429"/>
      <c r="E74" s="430">
        <f t="shared" si="11"/>
        <v>100</v>
      </c>
      <c r="F74" s="431">
        <f t="shared" si="11"/>
        <v>147.61602018166741</v>
      </c>
      <c r="G74" s="431">
        <f t="shared" si="11"/>
        <v>209.9269731149468</v>
      </c>
      <c r="H74" s="431">
        <f t="shared" si="11"/>
        <v>346.56559539633929</v>
      </c>
      <c r="I74" s="431">
        <f t="shared" si="11"/>
        <v>327.08421958056579</v>
      </c>
      <c r="J74" s="432">
        <f t="shared" si="12"/>
        <v>5.5342961019518633E-2</v>
      </c>
      <c r="K74" s="432">
        <f t="shared" si="13"/>
        <v>4.4221450426842113E-2</v>
      </c>
      <c r="L74" s="432">
        <f t="shared" si="13"/>
        <v>7.2968445858562214E-2</v>
      </c>
      <c r="M74" s="432">
        <f t="shared" si="13"/>
        <v>0.1054610383278336</v>
      </c>
      <c r="N74" s="432">
        <f t="shared" si="13"/>
        <v>-1.9100044143896322E-2</v>
      </c>
    </row>
    <row r="75" spans="1:15" x14ac:dyDescent="0.25">
      <c r="A75" s="357" t="s">
        <v>241</v>
      </c>
      <c r="B75" s="354"/>
      <c r="C75" s="145">
        <v>7</v>
      </c>
      <c r="D75" s="429"/>
      <c r="E75" s="430">
        <f t="shared" si="11"/>
        <v>100</v>
      </c>
      <c r="F75" s="431">
        <f t="shared" si="11"/>
        <v>161.45828671662551</v>
      </c>
      <c r="G75" s="431">
        <f t="shared" si="11"/>
        <v>191.90678597586447</v>
      </c>
      <c r="H75" s="431">
        <f t="shared" si="11"/>
        <v>281.03291310927949</v>
      </c>
      <c r="I75" s="431">
        <f t="shared" si="11"/>
        <v>305.26817476734652</v>
      </c>
      <c r="J75" s="432">
        <f t="shared" si="12"/>
        <v>5.2036913935458839E-2</v>
      </c>
      <c r="K75" s="432">
        <f t="shared" si="13"/>
        <v>5.4672969560159101E-2</v>
      </c>
      <c r="L75" s="432">
        <f t="shared" si="13"/>
        <v>3.5156464107710672E-2</v>
      </c>
      <c r="M75" s="432">
        <f t="shared" si="13"/>
        <v>7.92781146732362E-2</v>
      </c>
      <c r="N75" s="432">
        <f t="shared" si="13"/>
        <v>2.7956605519913857E-2</v>
      </c>
    </row>
    <row r="76" spans="1:15" s="412" customFormat="1" x14ac:dyDescent="0.25">
      <c r="A76" s="364" t="s">
        <v>243</v>
      </c>
      <c r="B76" s="365"/>
      <c r="C76" s="366"/>
      <c r="D76" s="433"/>
      <c r="E76" s="434"/>
      <c r="F76" s="411"/>
      <c r="G76" s="411"/>
      <c r="H76" s="411"/>
      <c r="I76" s="411"/>
      <c r="J76" s="434"/>
      <c r="K76" s="435"/>
      <c r="L76" s="435"/>
      <c r="M76" s="435"/>
      <c r="N76" s="435"/>
    </row>
    <row r="77" spans="1:15" s="412" customFormat="1" x14ac:dyDescent="0.25">
      <c r="A77" s="370" t="s">
        <v>244</v>
      </c>
      <c r="B77" s="371"/>
      <c r="C77" s="372"/>
      <c r="D77" s="436"/>
      <c r="E77" s="437">
        <f>(E63/$E63)*100</f>
        <v>100</v>
      </c>
      <c r="F77" s="438">
        <f>(F63/$E63)*100</f>
        <v>141.93363449254656</v>
      </c>
      <c r="G77" s="438">
        <f>(G63/$E63)*100</f>
        <v>174.10111993569589</v>
      </c>
      <c r="H77" s="438">
        <f>(H63/$E63)*100</f>
        <v>259.99503006252405</v>
      </c>
      <c r="I77" s="438">
        <f>(I63/$E63)*100</f>
        <v>288.32167500680237</v>
      </c>
      <c r="J77" s="439">
        <f>EXP(LN(I63/E63)/J$65)-1</f>
        <v>4.9309278903521658E-2</v>
      </c>
      <c r="K77" s="439">
        <f>EXP(LN(F63/E63)/K$65)-1</f>
        <v>3.9676839163804711E-2</v>
      </c>
      <c r="L77" s="439">
        <f>EXP(LN(G63/F63)/L$65)-1</f>
        <v>4.1701400837952818E-2</v>
      </c>
      <c r="M77" s="439">
        <f>EXP(LN(H63/G63)/M$65)-1</f>
        <v>8.3509432179163845E-2</v>
      </c>
      <c r="N77" s="439">
        <f>EXP(LN(I63/H63)/N$65)-1</f>
        <v>3.5072448431127334E-2</v>
      </c>
    </row>
    <row r="78" spans="1:15" x14ac:dyDescent="0.25">
      <c r="I78" s="325" t="s">
        <v>258</v>
      </c>
      <c r="J78" s="440">
        <f>+I63-J101</f>
        <v>0</v>
      </c>
      <c r="K78" s="440">
        <f>+F63-K88</f>
        <v>0</v>
      </c>
      <c r="L78" s="440">
        <f>+G63-L93</f>
        <v>0</v>
      </c>
      <c r="M78" s="440">
        <f>+H63-M98</f>
        <v>0</v>
      </c>
      <c r="N78" s="440">
        <f>+I63-N101</f>
        <v>0</v>
      </c>
    </row>
    <row r="79" spans="1:15" hidden="1" x14ac:dyDescent="0.25">
      <c r="I79" s="323">
        <v>1991</v>
      </c>
      <c r="J79" s="323"/>
      <c r="K79" s="323"/>
      <c r="L79" s="324"/>
      <c r="M79" s="323"/>
      <c r="N79" s="323"/>
    </row>
    <row r="80" spans="1:15" hidden="1" x14ac:dyDescent="0.25">
      <c r="I80" s="323">
        <f>+I79+1</f>
        <v>1992</v>
      </c>
      <c r="J80" s="441">
        <f>+E63*(1+J77)</f>
        <v>1061.6817017578326</v>
      </c>
      <c r="K80" s="441">
        <f>+E63*(1+K77)</f>
        <v>1051.935685763741</v>
      </c>
      <c r="L80" s="324"/>
      <c r="M80" s="323"/>
      <c r="N80" s="323"/>
    </row>
    <row r="81" spans="9:14" hidden="1" x14ac:dyDescent="0.25">
      <c r="I81" s="323">
        <f t="shared" ref="I81:I101" si="14">+I80+1</f>
        <v>1993</v>
      </c>
      <c r="J81" s="441">
        <f>+J80*(1+$J$77)</f>
        <v>1114.032460896575</v>
      </c>
      <c r="K81" s="441">
        <f>+K80*(1+$K$77)</f>
        <v>1093.6731687784556</v>
      </c>
      <c r="L81" s="324"/>
      <c r="M81" s="323"/>
      <c r="N81" s="323"/>
    </row>
    <row r="82" spans="9:14" hidden="1" x14ac:dyDescent="0.25">
      <c r="I82" s="323">
        <f t="shared" si="14"/>
        <v>1994</v>
      </c>
      <c r="J82" s="441">
        <f t="shared" ref="J82:J101" si="15">+J81*(1+$J$77)</f>
        <v>1168.9645982185009</v>
      </c>
      <c r="K82" s="441">
        <f t="shared" ref="K82:K88" si="16">+K81*(1+$K$77)</f>
        <v>1137.066663193847</v>
      </c>
      <c r="L82" s="324"/>
      <c r="M82" s="323"/>
      <c r="N82" s="323"/>
    </row>
    <row r="83" spans="9:14" hidden="1" x14ac:dyDescent="0.25">
      <c r="I83" s="323">
        <f t="shared" si="14"/>
        <v>1995</v>
      </c>
      <c r="J83" s="441">
        <f t="shared" si="15"/>
        <v>1226.6053996204</v>
      </c>
      <c r="K83" s="441">
        <f t="shared" si="16"/>
        <v>1182.1818743079134</v>
      </c>
      <c r="L83" s="324"/>
      <c r="M83" s="323"/>
      <c r="N83" s="323"/>
    </row>
    <row r="84" spans="9:14" hidden="1" x14ac:dyDescent="0.25">
      <c r="I84" s="323">
        <f t="shared" si="14"/>
        <v>1996</v>
      </c>
      <c r="J84" s="441">
        <f t="shared" si="15"/>
        <v>1287.0884273748479</v>
      </c>
      <c r="K84" s="441">
        <f t="shared" si="16"/>
        <v>1229.0871143971938</v>
      </c>
      <c r="L84" s="324"/>
      <c r="M84" s="323"/>
      <c r="N84" s="323"/>
    </row>
    <row r="85" spans="9:14" hidden="1" x14ac:dyDescent="0.25">
      <c r="I85" s="323">
        <f t="shared" si="14"/>
        <v>1997</v>
      </c>
      <c r="J85" s="441">
        <f t="shared" si="15"/>
        <v>1350.5538296137695</v>
      </c>
      <c r="K85" s="441">
        <f t="shared" si="16"/>
        <v>1277.853406153436</v>
      </c>
      <c r="L85" s="324"/>
      <c r="M85" s="323"/>
      <c r="N85" s="323"/>
    </row>
    <row r="86" spans="9:14" hidden="1" x14ac:dyDescent="0.25">
      <c r="I86" s="323">
        <f t="shared" si="14"/>
        <v>1998</v>
      </c>
      <c r="J86" s="441">
        <f t="shared" si="15"/>
        <v>1417.1486650724141</v>
      </c>
      <c r="K86" s="441">
        <f t="shared" si="16"/>
        <v>1328.5545902243059</v>
      </c>
      <c r="L86" s="324"/>
      <c r="M86" s="323"/>
      <c r="N86" s="323"/>
    </row>
    <row r="87" spans="9:14" hidden="1" x14ac:dyDescent="0.25">
      <c r="I87" s="323">
        <f t="shared" si="14"/>
        <v>1999</v>
      </c>
      <c r="J87" s="441">
        <f t="shared" si="15"/>
        <v>1487.0272438462232</v>
      </c>
      <c r="K87" s="441">
        <f t="shared" si="16"/>
        <v>1381.2674370209702</v>
      </c>
      <c r="L87" s="324"/>
      <c r="M87" s="323"/>
      <c r="N87" s="323"/>
    </row>
    <row r="88" spans="9:14" hidden="1" x14ac:dyDescent="0.25">
      <c r="I88" s="323">
        <f t="shared" si="14"/>
        <v>2000</v>
      </c>
      <c r="J88" s="441">
        <f t="shared" si="15"/>
        <v>1560.3514849501717</v>
      </c>
      <c r="K88" s="441">
        <f t="shared" si="16"/>
        <v>1436.0717629618521</v>
      </c>
      <c r="L88" s="440"/>
      <c r="M88" s="323"/>
      <c r="N88" s="323"/>
    </row>
    <row r="89" spans="9:14" hidden="1" x14ac:dyDescent="0.25">
      <c r="I89" s="323">
        <f t="shared" si="14"/>
        <v>2001</v>
      </c>
      <c r="J89" s="441">
        <f t="shared" si="15"/>
        <v>1637.2912915091038</v>
      </c>
      <c r="K89" s="323"/>
      <c r="L89" s="441">
        <f>+F63*(1+L77)</f>
        <v>1495.95796718119</v>
      </c>
      <c r="M89" s="323"/>
      <c r="N89" s="323"/>
    </row>
    <row r="90" spans="9:14" hidden="1" x14ac:dyDescent="0.25">
      <c r="I90" s="323">
        <f t="shared" si="14"/>
        <v>2002</v>
      </c>
      <c r="J90" s="441">
        <f t="shared" si="15"/>
        <v>1718.0249444484334</v>
      </c>
      <c r="K90" s="323"/>
      <c r="L90" s="441">
        <f>+L89*(1+$L$77)</f>
        <v>1558.3415100073419</v>
      </c>
      <c r="M90" s="323"/>
      <c r="N90" s="323"/>
    </row>
    <row r="91" spans="9:14" hidden="1" x14ac:dyDescent="0.25">
      <c r="I91" s="323">
        <f t="shared" si="14"/>
        <v>2003</v>
      </c>
      <c r="J91" s="441">
        <f t="shared" si="15"/>
        <v>1802.7395155974484</v>
      </c>
      <c r="K91" s="323"/>
      <c r="L91" s="441">
        <f>+L90*(1+$L$77)</f>
        <v>1623.3265339585787</v>
      </c>
      <c r="M91" s="323"/>
      <c r="N91" s="323"/>
    </row>
    <row r="92" spans="9:14" hidden="1" x14ac:dyDescent="0.25">
      <c r="I92" s="323">
        <f t="shared" si="14"/>
        <v>2004</v>
      </c>
      <c r="J92" s="441">
        <f t="shared" si="15"/>
        <v>1891.6313011624425</v>
      </c>
      <c r="K92" s="323"/>
      <c r="L92" s="441">
        <f>+L91*(1+$L$77)</f>
        <v>1691.0215244420699</v>
      </c>
      <c r="M92" s="323"/>
      <c r="N92" s="323"/>
    </row>
    <row r="93" spans="9:14" hidden="1" x14ac:dyDescent="0.25">
      <c r="I93" s="323">
        <f t="shared" si="14"/>
        <v>2005</v>
      </c>
      <c r="J93" s="441">
        <f t="shared" si="15"/>
        <v>1984.906276574093</v>
      </c>
      <c r="K93" s="323"/>
      <c r="L93" s="441">
        <f>+L92*(1+$L$77)</f>
        <v>1761.5394908584346</v>
      </c>
      <c r="M93" s="440"/>
      <c r="N93" s="323"/>
    </row>
    <row r="94" spans="9:14" hidden="1" x14ac:dyDescent="0.25">
      <c r="I94" s="323">
        <f t="shared" si="14"/>
        <v>2006</v>
      </c>
      <c r="J94" s="441">
        <f t="shared" si="15"/>
        <v>2082.7805737630356</v>
      </c>
      <c r="K94" s="323"/>
      <c r="L94" s="324"/>
      <c r="M94" s="441">
        <f>+G63*(1+M77)</f>
        <v>1908.6446535011967</v>
      </c>
      <c r="N94" s="441"/>
    </row>
    <row r="95" spans="9:14" hidden="1" x14ac:dyDescent="0.25">
      <c r="I95" s="323">
        <f t="shared" si="14"/>
        <v>2007</v>
      </c>
      <c r="J95" s="441">
        <f t="shared" si="15"/>
        <v>2185.4809819695538</v>
      </c>
      <c r="K95" s="323"/>
      <c r="L95" s="324"/>
      <c r="M95" s="441">
        <f>+M94*(1+$M$77)</f>
        <v>2068.0344847468787</v>
      </c>
      <c r="N95" s="441"/>
    </row>
    <row r="96" spans="9:14" hidden="1" x14ac:dyDescent="0.25">
      <c r="I96" s="323">
        <f t="shared" si="14"/>
        <v>2008</v>
      </c>
      <c r="J96" s="441">
        <f t="shared" si="15"/>
        <v>2293.2454732478327</v>
      </c>
      <c r="K96" s="323"/>
      <c r="L96" s="324"/>
      <c r="M96" s="441">
        <f>+M95*(1+$M$77)</f>
        <v>2240.7348702950203</v>
      </c>
      <c r="N96" s="441"/>
    </row>
    <row r="97" spans="9:14" hidden="1" x14ac:dyDescent="0.25">
      <c r="I97" s="323">
        <f t="shared" si="14"/>
        <v>2009</v>
      </c>
      <c r="J97" s="441">
        <f t="shared" si="15"/>
        <v>2406.3237538824487</v>
      </c>
      <c r="K97" s="323"/>
      <c r="L97" s="324"/>
      <c r="M97" s="441">
        <f>+M96*(1+$M$77)</f>
        <v>2427.8573669774096</v>
      </c>
      <c r="N97" s="441"/>
    </row>
    <row r="98" spans="9:14" hidden="1" x14ac:dyDescent="0.25">
      <c r="I98" s="323">
        <f t="shared" si="14"/>
        <v>2010</v>
      </c>
      <c r="J98" s="441">
        <f t="shared" si="15"/>
        <v>2524.9778429948078</v>
      </c>
      <c r="K98" s="323"/>
      <c r="L98" s="324"/>
      <c r="M98" s="441">
        <f>+M97*(1+$M$77)</f>
        <v>2630.606357105693</v>
      </c>
      <c r="N98" s="441"/>
    </row>
    <row r="99" spans="9:14" hidden="1" x14ac:dyDescent="0.25">
      <c r="I99" s="323">
        <f t="shared" si="14"/>
        <v>2011</v>
      </c>
      <c r="J99" s="441">
        <f t="shared" si="15"/>
        <v>2649.4826796802513</v>
      </c>
      <c r="K99" s="323"/>
      <c r="L99" s="324"/>
      <c r="M99" s="441"/>
      <c r="N99" s="441">
        <f>+H63*(1+N77)</f>
        <v>2722.8681629078774</v>
      </c>
    </row>
    <row r="100" spans="9:14" hidden="1" x14ac:dyDescent="0.25">
      <c r="I100" s="323">
        <f t="shared" si="14"/>
        <v>2012</v>
      </c>
      <c r="J100" s="441">
        <f t="shared" si="15"/>
        <v>2780.1267600826545</v>
      </c>
      <c r="K100" s="323"/>
      <c r="L100" s="324"/>
      <c r="M100" s="441"/>
      <c r="N100" s="441">
        <f>+N99*(1+$N$77)</f>
        <v>2818.3658161362223</v>
      </c>
    </row>
    <row r="101" spans="9:14" hidden="1" x14ac:dyDescent="0.25">
      <c r="I101" s="323">
        <f t="shared" si="14"/>
        <v>2013</v>
      </c>
      <c r="J101" s="441">
        <f t="shared" si="15"/>
        <v>2917.2128058827143</v>
      </c>
      <c r="K101" s="440"/>
      <c r="L101" s="324"/>
      <c r="M101" s="441"/>
      <c r="N101" s="441">
        <f>+N100*(1+$N$77)</f>
        <v>2917.212805882712</v>
      </c>
    </row>
  </sheetData>
  <mergeCells count="82">
    <mergeCell ref="A76:B76"/>
    <mergeCell ref="A77:B77"/>
    <mergeCell ref="A70:B70"/>
    <mergeCell ref="A71:B71"/>
    <mergeCell ref="A72:B72"/>
    <mergeCell ref="A73:B73"/>
    <mergeCell ref="A74:B74"/>
    <mergeCell ref="A75:B75"/>
    <mergeCell ref="J66:N66"/>
    <mergeCell ref="A67:B67"/>
    <mergeCell ref="D67:I67"/>
    <mergeCell ref="J67:N67"/>
    <mergeCell ref="A68:B68"/>
    <mergeCell ref="A69:B69"/>
    <mergeCell ref="A60:B60"/>
    <mergeCell ref="A61:B61"/>
    <mergeCell ref="A62:B62"/>
    <mergeCell ref="A63:B63"/>
    <mergeCell ref="A66:B66"/>
    <mergeCell ref="D66:I66"/>
    <mergeCell ref="A54:B54"/>
    <mergeCell ref="A55:B55"/>
    <mergeCell ref="A56:B56"/>
    <mergeCell ref="A57:B57"/>
    <mergeCell ref="A58:B58"/>
    <mergeCell ref="A59:B59"/>
    <mergeCell ref="A49:B49"/>
    <mergeCell ref="A50:B50"/>
    <mergeCell ref="A52:B52"/>
    <mergeCell ref="D52:I52"/>
    <mergeCell ref="J52:O52"/>
    <mergeCell ref="A53:B53"/>
    <mergeCell ref="D53:I53"/>
    <mergeCell ref="J53:O53"/>
    <mergeCell ref="A43:B43"/>
    <mergeCell ref="A44:B44"/>
    <mergeCell ref="A45:B45"/>
    <mergeCell ref="A46:B46"/>
    <mergeCell ref="A47:B47"/>
    <mergeCell ref="A48:B48"/>
    <mergeCell ref="J39:O39"/>
    <mergeCell ref="A40:B40"/>
    <mergeCell ref="D40:I40"/>
    <mergeCell ref="J40:O40"/>
    <mergeCell ref="A41:B41"/>
    <mergeCell ref="A42:B42"/>
    <mergeCell ref="A34:B34"/>
    <mergeCell ref="A35:B35"/>
    <mergeCell ref="A36:B36"/>
    <mergeCell ref="A37:B37"/>
    <mergeCell ref="A39:B39"/>
    <mergeCell ref="D39:I39"/>
    <mergeCell ref="A28:B28"/>
    <mergeCell ref="A29:B29"/>
    <mergeCell ref="A30:B30"/>
    <mergeCell ref="A31:B31"/>
    <mergeCell ref="A32:B32"/>
    <mergeCell ref="A33:B33"/>
    <mergeCell ref="D25:I25"/>
    <mergeCell ref="J25:O25"/>
    <mergeCell ref="A26:B26"/>
    <mergeCell ref="D26:I26"/>
    <mergeCell ref="J26:O26"/>
    <mergeCell ref="A27:B27"/>
    <mergeCell ref="A19:B19"/>
    <mergeCell ref="A20:B20"/>
    <mergeCell ref="A21:B21"/>
    <mergeCell ref="A22:B22"/>
    <mergeCell ref="A23:B23"/>
    <mergeCell ref="A25:B25"/>
    <mergeCell ref="A13:B13"/>
    <mergeCell ref="A14:B14"/>
    <mergeCell ref="A15:B15"/>
    <mergeCell ref="A16:B16"/>
    <mergeCell ref="A17:B17"/>
    <mergeCell ref="A18:B18"/>
    <mergeCell ref="A11:B11"/>
    <mergeCell ref="D11:I11"/>
    <mergeCell ref="J11:O11"/>
    <mergeCell ref="A12:B12"/>
    <mergeCell ref="D12:I12"/>
    <mergeCell ref="J12:O12"/>
  </mergeCells>
  <hyperlinks>
    <hyperlink ref="D12" r:id="rId1"/>
    <hyperlink ref="D26" r:id="rId2"/>
    <hyperlink ref="D40:I40" r:id="rId3" display="http://www.ilo.org/global/research/global-reports/weso/2015/lang--en/index.htm"/>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P65"/>
  <sheetViews>
    <sheetView showGridLines="0" workbookViewId="0"/>
  </sheetViews>
  <sheetFormatPr defaultRowHeight="12" x14ac:dyDescent="0.25"/>
  <cols>
    <col min="1" max="1" width="42.28515625" customWidth="1"/>
    <col min="4" max="5" width="11.140625" bestFit="1" customWidth="1"/>
  </cols>
  <sheetData>
    <row r="1" spans="1:16" ht="14.4" x14ac:dyDescent="0.25">
      <c r="A1" s="76" t="s">
        <v>38</v>
      </c>
      <c r="B1" s="44"/>
      <c r="C1" s="44"/>
      <c r="D1" s="44"/>
      <c r="E1" s="44"/>
      <c r="F1" s="44"/>
      <c r="G1" s="44"/>
      <c r="H1" s="4"/>
      <c r="I1" s="4"/>
      <c r="J1" s="4"/>
      <c r="K1" s="6"/>
      <c r="L1" s="4"/>
      <c r="M1" s="4"/>
      <c r="N1" s="4"/>
      <c r="O1" s="4"/>
      <c r="P1" s="4"/>
    </row>
    <row r="2" spans="1:16" x14ac:dyDescent="0.25">
      <c r="A2" s="442" t="s">
        <v>259</v>
      </c>
      <c r="B2" s="44"/>
      <c r="C2" s="44"/>
      <c r="D2" s="44"/>
      <c r="E2" s="44"/>
      <c r="F2" s="44"/>
      <c r="G2" s="44"/>
      <c r="H2" s="4"/>
      <c r="I2" s="4"/>
      <c r="J2" s="4"/>
      <c r="K2" s="6"/>
      <c r="L2" s="4"/>
      <c r="M2" s="4"/>
      <c r="N2" s="4"/>
      <c r="O2" s="4"/>
      <c r="P2" s="4"/>
    </row>
    <row r="3" spans="1:16" x14ac:dyDescent="0.25">
      <c r="A3" s="443" t="s">
        <v>260</v>
      </c>
      <c r="B3" s="4"/>
      <c r="C3" s="4"/>
      <c r="D3" s="4"/>
      <c r="E3" s="4"/>
      <c r="F3" s="4"/>
      <c r="G3" s="4"/>
      <c r="H3" s="4"/>
      <c r="I3" s="4"/>
      <c r="J3" s="4"/>
      <c r="K3" s="6"/>
      <c r="L3" s="4"/>
      <c r="M3" s="4"/>
      <c r="N3" s="4"/>
      <c r="O3" s="4"/>
      <c r="P3" s="4"/>
    </row>
    <row r="4" spans="1:16" ht="30.6" x14ac:dyDescent="0.25">
      <c r="A4" s="444" t="s">
        <v>256</v>
      </c>
      <c r="B4" s="45" t="s">
        <v>261</v>
      </c>
      <c r="C4" s="267" t="s">
        <v>10</v>
      </c>
      <c r="D4" s="305" t="s">
        <v>262</v>
      </c>
      <c r="E4" s="306"/>
      <c r="F4" s="305" t="s">
        <v>263</v>
      </c>
      <c r="G4" s="306"/>
      <c r="H4" s="47"/>
      <c r="I4" s="47"/>
      <c r="J4" s="47"/>
      <c r="K4" s="48"/>
      <c r="L4" s="47"/>
      <c r="M4" s="47"/>
      <c r="N4" s="47"/>
      <c r="O4" s="47"/>
      <c r="P4" s="47"/>
    </row>
    <row r="5" spans="1:16" ht="24" x14ac:dyDescent="0.25">
      <c r="A5" s="445"/>
      <c r="B5" s="85" t="s">
        <v>256</v>
      </c>
      <c r="C5" s="50" t="s">
        <v>44</v>
      </c>
      <c r="D5" s="51" t="s">
        <v>264</v>
      </c>
      <c r="E5" s="51" t="s">
        <v>44</v>
      </c>
      <c r="F5" s="51" t="s">
        <v>264</v>
      </c>
      <c r="G5" s="51" t="s">
        <v>44</v>
      </c>
      <c r="H5" s="52"/>
      <c r="I5" s="52"/>
      <c r="J5" s="52"/>
      <c r="K5" s="53"/>
      <c r="L5" s="52"/>
      <c r="M5" s="52"/>
      <c r="N5" s="52"/>
      <c r="O5" s="52"/>
      <c r="P5" s="52"/>
    </row>
    <row r="6" spans="1:16" x14ac:dyDescent="0.25">
      <c r="A6" s="446" t="s">
        <v>14</v>
      </c>
      <c r="B6" s="447">
        <f t="shared" ref="B6:B13" si="0">+G6-F6</f>
        <v>-2.84620840717551</v>
      </c>
      <c r="C6" s="448">
        <f>+'GVA-productivity2'!L55</f>
        <v>0.38300905243966143</v>
      </c>
      <c r="D6" s="449">
        <f>+'GVA-productivity2'!E42</f>
        <v>203478</v>
      </c>
      <c r="E6" s="449">
        <f>+'GVA-productivity2'!F42</f>
        <v>232561</v>
      </c>
      <c r="F6" s="448">
        <f>+'GVA-productivity2'!K42</f>
        <v>62.786155313023592</v>
      </c>
      <c r="G6" s="448">
        <f>+'GVA-productivity2'!L42</f>
        <v>59.939946905848082</v>
      </c>
      <c r="H6" s="4"/>
      <c r="I6" s="4"/>
      <c r="J6" s="4"/>
      <c r="K6" s="6"/>
      <c r="L6" s="4"/>
      <c r="M6" s="4"/>
      <c r="N6" s="4"/>
      <c r="O6" s="4"/>
      <c r="P6" s="4"/>
    </row>
    <row r="7" spans="1:16" x14ac:dyDescent="0.25">
      <c r="A7" s="446" t="s">
        <v>265</v>
      </c>
      <c r="B7" s="447">
        <f t="shared" si="0"/>
        <v>-0.42788737079499806</v>
      </c>
      <c r="C7" s="448">
        <f>+'GVA-productivity2'!L56</f>
        <v>6.0131145020105778</v>
      </c>
      <c r="D7" s="449">
        <f>+'GVA-productivity2'!E43</f>
        <v>4301</v>
      </c>
      <c r="E7" s="449">
        <f>+'GVA-productivity2'!F43</f>
        <v>3489</v>
      </c>
      <c r="F7" s="448">
        <f>+'GVA-productivity2'!K43</f>
        <v>1.327137351464603</v>
      </c>
      <c r="G7" s="448">
        <f>+'GVA-productivity2'!L43</f>
        <v>0.89924998066960493</v>
      </c>
      <c r="H7" s="4"/>
      <c r="I7" s="4"/>
      <c r="J7" s="4"/>
      <c r="K7" s="6"/>
      <c r="L7" s="4"/>
      <c r="M7" s="4"/>
      <c r="N7" s="4"/>
      <c r="O7" s="4"/>
      <c r="P7" s="4"/>
    </row>
    <row r="8" spans="1:16" x14ac:dyDescent="0.25">
      <c r="A8" s="446" t="s">
        <v>19</v>
      </c>
      <c r="B8" s="447">
        <f t="shared" si="0"/>
        <v>-0.40999003065028106</v>
      </c>
      <c r="C8" s="448">
        <f>+'GVA-productivity2'!L57</f>
        <v>1.484260462195039</v>
      </c>
      <c r="D8" s="449">
        <f>+'GVA-productivity2'!E44</f>
        <v>35323</v>
      </c>
      <c r="E8" s="449">
        <f>+'GVA-productivity2'!F44</f>
        <v>40698</v>
      </c>
      <c r="F8" s="448">
        <f>+'GVA-productivity2'!K44</f>
        <v>10.899435634918431</v>
      </c>
      <c r="G8" s="448">
        <f>+'GVA-productivity2'!L44</f>
        <v>10.48944560426815</v>
      </c>
      <c r="H8" s="4"/>
      <c r="I8" s="4"/>
      <c r="J8" s="4"/>
      <c r="K8" s="6"/>
      <c r="L8" s="4"/>
      <c r="M8" s="4"/>
      <c r="N8" s="4"/>
      <c r="O8" s="4"/>
      <c r="P8" s="4"/>
    </row>
    <row r="9" spans="1:16" x14ac:dyDescent="0.25">
      <c r="A9" s="446" t="s">
        <v>21</v>
      </c>
      <c r="B9" s="447">
        <f t="shared" si="0"/>
        <v>1.097896870404683</v>
      </c>
      <c r="C9" s="448">
        <f>+'GVA-productivity2'!L58</f>
        <v>1.450864496819569</v>
      </c>
      <c r="D9" s="449">
        <f>+'GVA-productivity2'!E45</f>
        <v>11335</v>
      </c>
      <c r="E9" s="449">
        <f>+'GVA-productivity2'!F45</f>
        <v>17830</v>
      </c>
      <c r="F9" s="448">
        <f>+'GVA-productivity2'!K45</f>
        <v>3.4975823945248257</v>
      </c>
      <c r="G9" s="448">
        <f>+'GVA-productivity2'!L45</f>
        <v>4.5954792649295086</v>
      </c>
      <c r="H9" s="4"/>
      <c r="I9" s="4"/>
      <c r="J9" s="4"/>
      <c r="K9" s="6"/>
      <c r="L9" s="4"/>
      <c r="M9" s="4"/>
      <c r="N9" s="4"/>
      <c r="O9" s="4"/>
      <c r="P9" s="4"/>
    </row>
    <row r="10" spans="1:16" x14ac:dyDescent="0.25">
      <c r="A10" s="446" t="s">
        <v>239</v>
      </c>
      <c r="B10" s="447">
        <f t="shared" si="0"/>
        <v>2.1123524629293957</v>
      </c>
      <c r="C10" s="448">
        <f>+'GVA-productivity2'!L59</f>
        <v>1.3798574250282043</v>
      </c>
      <c r="D10" s="449">
        <f>+'GVA-productivity2'!E46</f>
        <v>28120</v>
      </c>
      <c r="E10" s="449">
        <f>+'GVA-productivity2'!F46</f>
        <v>41861</v>
      </c>
      <c r="F10" s="448">
        <f>+'GVA-productivity2'!K46</f>
        <v>8.6768431348952895</v>
      </c>
      <c r="G10" s="448">
        <f>+'GVA-productivity2'!L46</f>
        <v>10.789195597824685</v>
      </c>
      <c r="H10" s="4"/>
      <c r="I10" s="4"/>
      <c r="J10" s="4"/>
      <c r="K10" s="6"/>
      <c r="L10" s="4"/>
      <c r="M10" s="4"/>
      <c r="N10" s="4"/>
      <c r="O10" s="4"/>
      <c r="P10" s="4"/>
    </row>
    <row r="11" spans="1:16" x14ac:dyDescent="0.25">
      <c r="A11" s="450" t="s">
        <v>240</v>
      </c>
      <c r="B11" s="447">
        <f t="shared" si="0"/>
        <v>0.58219297852152296</v>
      </c>
      <c r="C11" s="448">
        <f>+'GVA-productivity2'!L60</f>
        <v>1.6864566435653292</v>
      </c>
      <c r="D11" s="449">
        <f>+'GVA-productivity2'!E47</f>
        <v>10092</v>
      </c>
      <c r="E11" s="449">
        <f>+'GVA-productivity2'!F47</f>
        <v>14341</v>
      </c>
      <c r="F11" s="448">
        <f>+'GVA-productivity2'!K47</f>
        <v>3.1140363057383804</v>
      </c>
      <c r="G11" s="448">
        <f>+'GVA-productivity2'!L47</f>
        <v>3.6962292842599034</v>
      </c>
      <c r="H11" s="4"/>
      <c r="I11" s="4"/>
      <c r="J11" s="4"/>
      <c r="K11" s="6"/>
      <c r="L11" s="4"/>
      <c r="M11" s="4"/>
      <c r="N11" s="4"/>
      <c r="O11" s="4"/>
      <c r="P11" s="4"/>
    </row>
    <row r="12" spans="1:16" x14ac:dyDescent="0.25">
      <c r="A12" s="446" t="s">
        <v>241</v>
      </c>
      <c r="B12" s="447">
        <f t="shared" si="0"/>
        <v>-0.10835650323481971</v>
      </c>
      <c r="C12" s="448">
        <f>+'GVA-productivity2'!L61</f>
        <v>2.9485149850814931</v>
      </c>
      <c r="D12" s="449">
        <f>+'GVA-productivity2'!E48</f>
        <v>31432</v>
      </c>
      <c r="E12" s="449">
        <f>+'GVA-productivity2'!F48</f>
        <v>37210</v>
      </c>
      <c r="F12" s="448">
        <f>+'GVA-productivity2'!K48</f>
        <v>9.6988098654348764</v>
      </c>
      <c r="G12" s="448">
        <f>+'GVA-productivity2'!L48</f>
        <v>9.5904533622000567</v>
      </c>
      <c r="H12" s="4"/>
      <c r="I12" s="4"/>
      <c r="J12" s="4"/>
      <c r="K12" s="6"/>
      <c r="L12" s="4"/>
      <c r="M12" s="4"/>
      <c r="N12" s="4"/>
      <c r="O12" s="4"/>
      <c r="P12" s="4"/>
    </row>
    <row r="13" spans="1:16" x14ac:dyDescent="0.25">
      <c r="A13" s="82" t="s">
        <v>266</v>
      </c>
      <c r="B13" s="451">
        <f t="shared" si="0"/>
        <v>0</v>
      </c>
      <c r="C13" s="452">
        <f>+'GVA-productivity2'!L63</f>
        <v>1</v>
      </c>
      <c r="D13" s="453">
        <f>+'GVA-productivity2'!E50</f>
        <v>324081</v>
      </c>
      <c r="E13" s="453">
        <f>+'GVA-productivity2'!F50</f>
        <v>387990</v>
      </c>
      <c r="F13" s="452">
        <f>+'GVA-productivity2'!K50</f>
        <v>100.00000000000001</v>
      </c>
      <c r="G13" s="452">
        <f>+'GVA-productivity2'!L50</f>
        <v>99.999999999999986</v>
      </c>
      <c r="H13" s="9"/>
      <c r="I13" s="9"/>
      <c r="J13" s="9"/>
      <c r="K13" s="10"/>
      <c r="L13" s="9"/>
      <c r="M13" s="9"/>
      <c r="N13" s="9"/>
      <c r="O13" s="9"/>
      <c r="P13" s="9"/>
    </row>
    <row r="14" spans="1:16" x14ac:dyDescent="0.25">
      <c r="A14" s="57" t="s">
        <v>48</v>
      </c>
      <c r="B14" s="454"/>
      <c r="C14" s="454"/>
      <c r="D14" s="455">
        <f>SUM(D6:D12)</f>
        <v>324081</v>
      </c>
      <c r="E14" s="455">
        <f>SUM(E6:E12)</f>
        <v>387990</v>
      </c>
      <c r="F14" s="456">
        <f>SUM(F6:F12)</f>
        <v>100.00000000000001</v>
      </c>
      <c r="G14" s="456">
        <f>SUM(G6:G12)</f>
        <v>99.999999999999986</v>
      </c>
      <c r="H14" s="34"/>
      <c r="I14" s="34"/>
      <c r="J14" s="34"/>
      <c r="K14" s="40"/>
      <c r="L14" s="34"/>
      <c r="M14" s="34"/>
      <c r="N14" s="34"/>
      <c r="O14" s="34"/>
      <c r="P14" s="34"/>
    </row>
    <row r="15" spans="1:16" x14ac:dyDescent="0.25">
      <c r="A15" s="57"/>
      <c r="B15" s="59"/>
      <c r="C15" s="59"/>
      <c r="D15" s="60"/>
      <c r="E15" s="60"/>
      <c r="F15" s="61"/>
      <c r="G15" s="61"/>
      <c r="H15" s="34"/>
      <c r="I15" s="34"/>
      <c r="J15" s="34"/>
      <c r="K15" s="40"/>
      <c r="L15" s="34"/>
      <c r="M15" s="34"/>
      <c r="N15" s="34"/>
      <c r="O15" s="34"/>
      <c r="P15" s="34"/>
    </row>
    <row r="16" spans="1:16" x14ac:dyDescent="0.25">
      <c r="A16" s="57"/>
      <c r="B16" s="59"/>
      <c r="C16" s="59"/>
      <c r="D16" s="60"/>
      <c r="E16" s="60"/>
      <c r="F16" s="61"/>
      <c r="G16" s="61"/>
      <c r="H16" s="34"/>
      <c r="I16" s="34"/>
      <c r="J16" s="34"/>
      <c r="K16" s="40"/>
      <c r="L16" s="34"/>
      <c r="M16" s="34"/>
      <c r="N16" s="34"/>
      <c r="O16" s="34"/>
      <c r="P16" s="34"/>
    </row>
    <row r="17" spans="1:16" x14ac:dyDescent="0.25">
      <c r="A17" s="57"/>
      <c r="B17" s="59"/>
      <c r="C17" s="59"/>
      <c r="D17" s="60"/>
      <c r="E17" s="60"/>
      <c r="F17" s="61"/>
      <c r="G17" s="61"/>
      <c r="H17" s="34"/>
      <c r="I17" s="34"/>
      <c r="J17" s="34"/>
      <c r="K17" s="40"/>
      <c r="L17" s="34"/>
      <c r="M17" s="34"/>
      <c r="N17" s="34"/>
      <c r="O17" s="34"/>
      <c r="P17" s="34"/>
    </row>
    <row r="18" spans="1:16" x14ac:dyDescent="0.25">
      <c r="A18" s="57"/>
      <c r="B18" s="59"/>
      <c r="C18" s="59"/>
      <c r="D18" s="60"/>
      <c r="E18" s="60"/>
      <c r="F18" s="61"/>
      <c r="G18" s="61"/>
      <c r="H18" s="34"/>
      <c r="I18" s="34"/>
      <c r="J18" s="34"/>
      <c r="K18" s="40"/>
      <c r="L18" s="34"/>
      <c r="M18" s="34"/>
      <c r="N18" s="34"/>
      <c r="O18" s="34"/>
      <c r="P18" s="34"/>
    </row>
    <row r="19" spans="1:16" x14ac:dyDescent="0.25">
      <c r="A19" s="57"/>
      <c r="B19" s="59"/>
      <c r="C19" s="59"/>
      <c r="D19" s="60"/>
      <c r="E19" s="60"/>
      <c r="F19" s="61"/>
      <c r="G19" s="61"/>
      <c r="H19" s="34"/>
      <c r="I19" s="34"/>
      <c r="J19" s="34"/>
      <c r="K19" s="40"/>
      <c r="L19" s="34"/>
      <c r="M19" s="34"/>
      <c r="N19" s="34"/>
      <c r="O19" s="34"/>
      <c r="P19" s="34"/>
    </row>
    <row r="20" spans="1:16" x14ac:dyDescent="0.25">
      <c r="A20" s="4"/>
      <c r="B20" s="68"/>
      <c r="C20" s="4"/>
      <c r="D20" s="71"/>
      <c r="E20" s="4"/>
      <c r="F20" s="4"/>
      <c r="G20" s="4"/>
      <c r="H20" s="4"/>
      <c r="I20" s="4"/>
      <c r="J20" s="4"/>
      <c r="K20" s="6"/>
      <c r="L20" s="4"/>
      <c r="M20" s="4"/>
      <c r="N20" s="4"/>
      <c r="O20" s="4"/>
      <c r="P20" s="4"/>
    </row>
    <row r="21" spans="1:16" ht="30.6" x14ac:dyDescent="0.25">
      <c r="A21" s="444" t="s">
        <v>12</v>
      </c>
      <c r="B21" s="45" t="s">
        <v>261</v>
      </c>
      <c r="C21" s="267" t="s">
        <v>10</v>
      </c>
      <c r="D21" s="457" t="s">
        <v>262</v>
      </c>
      <c r="E21" s="458"/>
      <c r="F21" s="457" t="s">
        <v>263</v>
      </c>
      <c r="G21" s="458"/>
      <c r="H21" s="4"/>
      <c r="I21" s="4"/>
      <c r="J21" s="4"/>
      <c r="K21" s="6"/>
      <c r="L21" s="4"/>
      <c r="M21" s="4"/>
      <c r="N21" s="4"/>
      <c r="O21" s="4"/>
      <c r="P21" s="4"/>
    </row>
    <row r="22" spans="1:16" ht="12" customHeight="1" x14ac:dyDescent="0.25">
      <c r="A22" s="445"/>
      <c r="B22" s="50" t="s">
        <v>12</v>
      </c>
      <c r="C22" s="50">
        <v>2005</v>
      </c>
      <c r="D22" s="51">
        <v>2000</v>
      </c>
      <c r="E22" s="51">
        <v>2005</v>
      </c>
      <c r="F22" s="51">
        <v>2000</v>
      </c>
      <c r="G22" s="51">
        <v>2005</v>
      </c>
      <c r="H22" s="4"/>
      <c r="I22" s="4"/>
      <c r="J22" s="4"/>
      <c r="K22" s="6"/>
      <c r="L22" s="4"/>
      <c r="M22" s="4"/>
      <c r="N22" s="4"/>
      <c r="O22" s="4"/>
      <c r="P22" s="4"/>
    </row>
    <row r="23" spans="1:16" x14ac:dyDescent="0.25">
      <c r="A23" s="446" t="s">
        <v>14</v>
      </c>
      <c r="B23" s="447">
        <f t="shared" ref="B23:B30" si="1">+G23-F23</f>
        <v>-4.0957881357799053</v>
      </c>
      <c r="C23" s="448">
        <f>+'GVA-productivity2'!M55</f>
        <v>0.3345217606018962</v>
      </c>
      <c r="D23" s="449">
        <f>+'GVA-productivity2'!F42</f>
        <v>232561</v>
      </c>
      <c r="E23" s="449">
        <f>+'GVA-productivity2'!G42</f>
        <v>247871</v>
      </c>
      <c r="F23" s="448">
        <f>+'GVA-productivity2'!L42</f>
        <v>59.939946905848082</v>
      </c>
      <c r="G23" s="448">
        <f>+'GVA-productivity2'!M42</f>
        <v>55.844158770068177</v>
      </c>
      <c r="H23" s="4"/>
      <c r="I23" s="4"/>
      <c r="J23" s="4"/>
      <c r="K23" s="6"/>
      <c r="L23" s="4"/>
      <c r="M23" s="4"/>
      <c r="N23" s="4"/>
      <c r="O23" s="4"/>
      <c r="P23" s="4"/>
    </row>
    <row r="24" spans="1:16" x14ac:dyDescent="0.25">
      <c r="A24" s="446" t="s">
        <v>265</v>
      </c>
      <c r="B24" s="447">
        <f t="shared" si="1"/>
        <v>9.9709155278054351E-2</v>
      </c>
      <c r="C24" s="448">
        <f>+'GVA-productivity2'!M56</f>
        <v>4.881657874877412</v>
      </c>
      <c r="D24" s="449">
        <f>+'GVA-productivity2'!F43</f>
        <v>3489</v>
      </c>
      <c r="E24" s="449">
        <f>+'GVA-productivity2'!G43</f>
        <v>4434</v>
      </c>
      <c r="F24" s="448">
        <f>+'GVA-productivity2'!L43</f>
        <v>0.89924998066960493</v>
      </c>
      <c r="G24" s="448">
        <f>+'GVA-productivity2'!M43</f>
        <v>0.99895913594765928</v>
      </c>
      <c r="H24" s="4"/>
      <c r="I24" s="4"/>
      <c r="J24" s="4"/>
      <c r="K24" s="6"/>
      <c r="L24" s="4"/>
      <c r="M24" s="4"/>
      <c r="N24" s="4"/>
      <c r="O24" s="4"/>
      <c r="P24" s="4"/>
    </row>
    <row r="25" spans="1:16" x14ac:dyDescent="0.25">
      <c r="A25" s="446" t="s">
        <v>19</v>
      </c>
      <c r="B25" s="447">
        <f t="shared" si="1"/>
        <v>1.5985457083470322</v>
      </c>
      <c r="C25" s="448">
        <f>+'GVA-productivity2'!M57</f>
        <v>1.2912369035040385</v>
      </c>
      <c r="D25" s="449">
        <f>+'GVA-productivity2'!F44</f>
        <v>40698</v>
      </c>
      <c r="E25" s="449">
        <f>+'GVA-productivity2'!G44</f>
        <v>53654</v>
      </c>
      <c r="F25" s="448">
        <f>+'GVA-productivity2'!L44</f>
        <v>10.48944560426815</v>
      </c>
      <c r="G25" s="448">
        <f>+'GVA-productivity2'!M44</f>
        <v>12.087991312615182</v>
      </c>
      <c r="H25" s="4"/>
      <c r="I25" s="4"/>
      <c r="J25" s="4"/>
      <c r="K25" s="6"/>
      <c r="L25" s="4"/>
      <c r="M25" s="4"/>
      <c r="N25" s="4"/>
      <c r="O25" s="4"/>
      <c r="P25" s="4"/>
    </row>
    <row r="26" spans="1:16" x14ac:dyDescent="0.25">
      <c r="A26" s="446" t="s">
        <v>21</v>
      </c>
      <c r="B26" s="447">
        <f t="shared" si="1"/>
        <v>1.2986950505108759</v>
      </c>
      <c r="C26" s="448">
        <f>+'GVA-productivity2'!M58</f>
        <v>1.3300911959977528</v>
      </c>
      <c r="D26" s="449">
        <f>+'GVA-productivity2'!F45</f>
        <v>17830</v>
      </c>
      <c r="E26" s="449">
        <f>+'GVA-productivity2'!G45</f>
        <v>26162</v>
      </c>
      <c r="F26" s="448">
        <f>+'GVA-productivity2'!L45</f>
        <v>4.5954792649295086</v>
      </c>
      <c r="G26" s="448">
        <f>+'GVA-productivity2'!M45</f>
        <v>5.8941743154403845</v>
      </c>
      <c r="H26" s="4"/>
      <c r="I26" s="4"/>
      <c r="J26" s="4"/>
      <c r="K26" s="6"/>
      <c r="L26" s="4"/>
      <c r="M26" s="4"/>
      <c r="N26" s="4"/>
      <c r="O26" s="4"/>
      <c r="P26" s="4"/>
    </row>
    <row r="27" spans="1:16" x14ac:dyDescent="0.25">
      <c r="A27" s="446" t="s">
        <v>239</v>
      </c>
      <c r="B27" s="447">
        <f t="shared" si="1"/>
        <v>0.29961128359341238</v>
      </c>
      <c r="C27" s="448">
        <f>+'GVA-productivity2'!M59</f>
        <v>1.4910541880675467</v>
      </c>
      <c r="D27" s="449">
        <f>+'GVA-productivity2'!F46</f>
        <v>41861</v>
      </c>
      <c r="E27" s="449">
        <f>+'GVA-productivity2'!G46</f>
        <v>49219</v>
      </c>
      <c r="F27" s="448">
        <f>+'GVA-productivity2'!L46</f>
        <v>10.789195597824685</v>
      </c>
      <c r="G27" s="448">
        <f>+'GVA-productivity2'!M46</f>
        <v>11.088806881418098</v>
      </c>
      <c r="H27" s="4"/>
      <c r="I27" s="4"/>
      <c r="J27" s="4"/>
      <c r="K27" s="6"/>
      <c r="L27" s="4"/>
      <c r="M27" s="4"/>
      <c r="N27" s="4"/>
      <c r="O27" s="4"/>
      <c r="P27" s="4"/>
    </row>
    <row r="28" spans="1:16" x14ac:dyDescent="0.25">
      <c r="A28" s="450" t="s">
        <v>240</v>
      </c>
      <c r="B28" s="447">
        <f t="shared" si="1"/>
        <v>0.49966944101957544</v>
      </c>
      <c r="C28" s="448">
        <f>+'GVA-productivity2'!M60</f>
        <v>1.955211266850567</v>
      </c>
      <c r="D28" s="449">
        <f>+'GVA-productivity2'!F47</f>
        <v>14341</v>
      </c>
      <c r="E28" s="449">
        <f>+'GVA-productivity2'!G47</f>
        <v>18624</v>
      </c>
      <c r="F28" s="448">
        <f>+'GVA-productivity2'!L47</f>
        <v>3.6962292842599034</v>
      </c>
      <c r="G28" s="448">
        <f>+'GVA-productivity2'!M47</f>
        <v>4.1958987252794788</v>
      </c>
      <c r="H28" s="4"/>
      <c r="I28" s="4"/>
      <c r="J28" s="4"/>
      <c r="K28" s="6"/>
      <c r="L28" s="4"/>
      <c r="M28" s="4"/>
      <c r="N28" s="4"/>
      <c r="O28" s="4"/>
      <c r="P28" s="4"/>
    </row>
    <row r="29" spans="1:16" x14ac:dyDescent="0.25">
      <c r="A29" s="446" t="s">
        <v>241</v>
      </c>
      <c r="B29" s="447">
        <f t="shared" si="1"/>
        <v>0.29955749703096579</v>
      </c>
      <c r="C29" s="448">
        <f>+'GVA-productivity2'!M61</f>
        <v>2.8570450647870183</v>
      </c>
      <c r="D29" s="449">
        <f>+'GVA-productivity2'!F48</f>
        <v>37210</v>
      </c>
      <c r="E29" s="449">
        <f>+'GVA-productivity2'!G48</f>
        <v>43898</v>
      </c>
      <c r="F29" s="448">
        <f>+'GVA-productivity2'!L48</f>
        <v>9.5904533622000567</v>
      </c>
      <c r="G29" s="448">
        <f>+'GVA-productivity2'!M48</f>
        <v>9.8900108592310225</v>
      </c>
      <c r="H29" s="4"/>
      <c r="I29" s="4"/>
      <c r="J29" s="4"/>
      <c r="K29" s="6"/>
      <c r="L29" s="4"/>
      <c r="M29" s="4"/>
      <c r="N29" s="4"/>
      <c r="O29" s="4"/>
      <c r="P29" s="4"/>
    </row>
    <row r="30" spans="1:16" x14ac:dyDescent="0.25">
      <c r="A30" s="82" t="s">
        <v>266</v>
      </c>
      <c r="B30" s="451">
        <f t="shared" si="1"/>
        <v>0</v>
      </c>
      <c r="C30" s="452">
        <f>+'GVA-productivity2'!M63</f>
        <v>1</v>
      </c>
      <c r="D30" s="453">
        <f>+'GVA-productivity2'!F50</f>
        <v>387990</v>
      </c>
      <c r="E30" s="453">
        <f>+'GVA-productivity2'!G50</f>
        <v>443862</v>
      </c>
      <c r="F30" s="452">
        <f>+'GVA-productivity2'!L50</f>
        <v>99.999999999999986</v>
      </c>
      <c r="G30" s="452">
        <f>+'GVA-productivity2'!M50</f>
        <v>100</v>
      </c>
      <c r="H30" s="4"/>
      <c r="I30" s="4"/>
      <c r="J30" s="4"/>
      <c r="K30" s="6"/>
      <c r="L30" s="4"/>
      <c r="M30" s="4"/>
      <c r="N30" s="4"/>
      <c r="O30" s="4"/>
      <c r="P30" s="4"/>
    </row>
    <row r="31" spans="1:16" x14ac:dyDescent="0.25">
      <c r="A31" s="57" t="s">
        <v>48</v>
      </c>
      <c r="B31" s="454"/>
      <c r="C31" s="454"/>
      <c r="D31" s="455">
        <f>SUM(D23:D29)</f>
        <v>387990</v>
      </c>
      <c r="E31" s="455">
        <f>SUM(E23:E29)</f>
        <v>443862</v>
      </c>
      <c r="F31" s="456">
        <f>SUM(F23:F29)</f>
        <v>99.999999999999986</v>
      </c>
      <c r="G31" s="456">
        <f>SUM(G23:G29)</f>
        <v>100</v>
      </c>
      <c r="H31" s="4"/>
      <c r="I31" s="4"/>
      <c r="J31" s="4"/>
      <c r="K31" s="6"/>
      <c r="L31" s="4"/>
      <c r="M31" s="4"/>
      <c r="N31" s="4"/>
      <c r="O31" s="4"/>
      <c r="P31" s="4"/>
    </row>
    <row r="32" spans="1:16" x14ac:dyDescent="0.25">
      <c r="A32" s="57"/>
      <c r="B32" s="42"/>
      <c r="C32" s="59"/>
      <c r="D32" s="60"/>
      <c r="E32" s="60"/>
      <c r="F32" s="58"/>
      <c r="G32" s="58"/>
      <c r="H32" s="4"/>
      <c r="I32" s="4"/>
      <c r="J32" s="4"/>
      <c r="K32" s="6"/>
      <c r="L32" s="4"/>
      <c r="M32" s="4"/>
      <c r="N32" s="4"/>
      <c r="O32" s="4"/>
      <c r="P32" s="4"/>
    </row>
    <row r="33" spans="1:16" x14ac:dyDescent="0.25">
      <c r="A33" s="57"/>
      <c r="B33" s="42"/>
      <c r="C33" s="59"/>
      <c r="D33" s="60"/>
      <c r="E33" s="60"/>
      <c r="F33" s="58"/>
      <c r="G33" s="58"/>
      <c r="H33" s="4"/>
      <c r="I33" s="4"/>
      <c r="J33" s="4"/>
      <c r="K33" s="6"/>
      <c r="L33" s="4"/>
      <c r="M33" s="4"/>
      <c r="N33" s="4"/>
      <c r="O33" s="4"/>
      <c r="P33" s="4"/>
    </row>
    <row r="34" spans="1:16" x14ac:dyDescent="0.25">
      <c r="A34" s="57"/>
      <c r="B34" s="42"/>
      <c r="C34" s="59"/>
      <c r="D34" s="60"/>
      <c r="E34" s="60"/>
      <c r="F34" s="58"/>
      <c r="G34" s="58"/>
      <c r="H34" s="4"/>
      <c r="I34" s="4"/>
      <c r="J34" s="4"/>
      <c r="K34" s="6"/>
      <c r="L34" s="4"/>
      <c r="M34" s="4"/>
      <c r="N34" s="4"/>
      <c r="O34" s="4"/>
      <c r="P34" s="4"/>
    </row>
    <row r="35" spans="1:16" x14ac:dyDescent="0.25">
      <c r="A35" s="57"/>
      <c r="B35" s="42"/>
      <c r="C35" s="59"/>
      <c r="D35" s="60"/>
      <c r="E35" s="60"/>
      <c r="F35" s="58"/>
      <c r="G35" s="58"/>
      <c r="H35" s="4"/>
      <c r="I35" s="4"/>
      <c r="J35" s="4"/>
      <c r="K35" s="6"/>
      <c r="L35" s="4"/>
      <c r="M35" s="4"/>
      <c r="N35" s="4"/>
      <c r="O35" s="4"/>
      <c r="P35" s="4"/>
    </row>
    <row r="36" spans="1:16" x14ac:dyDescent="0.25">
      <c r="A36" s="57"/>
      <c r="B36" s="42"/>
      <c r="C36" s="59"/>
      <c r="D36" s="60"/>
      <c r="E36" s="60"/>
      <c r="F36" s="58"/>
      <c r="G36" s="58"/>
      <c r="H36" s="4"/>
      <c r="I36" s="4"/>
      <c r="J36" s="4"/>
      <c r="K36" s="6"/>
      <c r="L36" s="4"/>
      <c r="M36" s="4"/>
      <c r="N36" s="4"/>
      <c r="O36" s="4"/>
      <c r="P36" s="4"/>
    </row>
    <row r="37" spans="1:16" x14ac:dyDescent="0.25">
      <c r="A37" s="4"/>
      <c r="B37" s="68"/>
      <c r="C37" s="4"/>
      <c r="D37" s="4"/>
      <c r="E37" s="4"/>
      <c r="F37" s="4"/>
      <c r="G37" s="4"/>
      <c r="H37" s="4"/>
      <c r="I37" s="4"/>
      <c r="J37" s="4"/>
      <c r="K37" s="6"/>
      <c r="L37" s="4"/>
      <c r="M37" s="4"/>
      <c r="N37" s="4"/>
      <c r="O37" s="4"/>
      <c r="P37" s="4"/>
    </row>
    <row r="38" spans="1:16" ht="30.6" x14ac:dyDescent="0.25">
      <c r="A38" s="444" t="s">
        <v>13</v>
      </c>
      <c r="B38" s="45" t="s">
        <v>261</v>
      </c>
      <c r="C38" s="459" t="s">
        <v>10</v>
      </c>
      <c r="D38" s="305" t="s">
        <v>262</v>
      </c>
      <c r="E38" s="306"/>
      <c r="F38" s="305" t="s">
        <v>263</v>
      </c>
      <c r="G38" s="306"/>
      <c r="H38" s="34"/>
      <c r="I38" s="34"/>
      <c r="J38" s="34"/>
      <c r="K38" s="40"/>
      <c r="L38" s="34"/>
      <c r="M38" s="34"/>
      <c r="N38" s="34"/>
      <c r="O38" s="34"/>
      <c r="P38" s="34"/>
    </row>
    <row r="39" spans="1:16" ht="12" customHeight="1" x14ac:dyDescent="0.25">
      <c r="A39" s="445"/>
      <c r="B39" s="88" t="s">
        <v>13</v>
      </c>
      <c r="C39" s="89">
        <v>2010</v>
      </c>
      <c r="D39" s="90">
        <v>2005</v>
      </c>
      <c r="E39" s="90">
        <v>2010</v>
      </c>
      <c r="F39" s="90">
        <v>2005</v>
      </c>
      <c r="G39" s="90">
        <v>2010</v>
      </c>
      <c r="H39" s="4"/>
      <c r="I39" s="4"/>
      <c r="J39" s="4"/>
      <c r="K39" s="6"/>
      <c r="L39" s="4"/>
      <c r="M39" s="4"/>
      <c r="N39" s="4"/>
      <c r="O39" s="4"/>
      <c r="P39" s="4"/>
    </row>
    <row r="40" spans="1:16" x14ac:dyDescent="0.25">
      <c r="A40" s="446" t="s">
        <v>14</v>
      </c>
      <c r="B40" s="447">
        <f t="shared" ref="B40:B47" si="2">+G40-F40</f>
        <v>-4.8462199479602646</v>
      </c>
      <c r="C40" s="448">
        <f>+'GVA-productivity2'!N55</f>
        <v>0.29057034087706901</v>
      </c>
      <c r="D40" s="449">
        <f>+'GVA-productivity2'!G42</f>
        <v>247871</v>
      </c>
      <c r="E40" s="449">
        <f>+'GVA-productivity2'!H42</f>
        <v>229607</v>
      </c>
      <c r="F40" s="448">
        <f>+'GVA-productivity2'!M42</f>
        <v>55.844158770068177</v>
      </c>
      <c r="G40" s="448">
        <f>+'GVA-productivity2'!N42</f>
        <v>50.997938822107912</v>
      </c>
      <c r="H40" s="4"/>
      <c r="I40" s="4"/>
      <c r="J40" s="4"/>
      <c r="K40" s="6"/>
      <c r="L40" s="4"/>
      <c r="M40" s="4"/>
      <c r="N40" s="4"/>
      <c r="O40" s="4"/>
      <c r="P40" s="4"/>
    </row>
    <row r="41" spans="1:16" x14ac:dyDescent="0.25">
      <c r="A41" s="446" t="s">
        <v>265</v>
      </c>
      <c r="B41" s="447">
        <f t="shared" si="2"/>
        <v>9.8929045151694872E-2</v>
      </c>
      <c r="C41" s="448">
        <f>+'GVA-productivity2'!N56</f>
        <v>3.905100117972037</v>
      </c>
      <c r="D41" s="449">
        <f>+'GVA-productivity2'!G43</f>
        <v>4434</v>
      </c>
      <c r="E41" s="449">
        <f>+'GVA-productivity2'!H43</f>
        <v>4943</v>
      </c>
      <c r="F41" s="448">
        <f>+'GVA-productivity2'!M43</f>
        <v>0.99895913594765928</v>
      </c>
      <c r="G41" s="448">
        <f>+'GVA-productivity2'!N43</f>
        <v>1.0978881810993542</v>
      </c>
      <c r="H41" s="4"/>
      <c r="I41" s="4"/>
      <c r="J41" s="4"/>
      <c r="K41" s="6"/>
      <c r="L41" s="4"/>
      <c r="M41" s="4"/>
      <c r="N41" s="4"/>
      <c r="O41" s="4"/>
      <c r="P41" s="4"/>
    </row>
    <row r="42" spans="1:16" x14ac:dyDescent="0.25">
      <c r="A42" s="446" t="s">
        <v>19</v>
      </c>
      <c r="B42" s="447">
        <f t="shared" si="2"/>
        <v>-0.7108668334623971</v>
      </c>
      <c r="C42" s="448">
        <f>+'GVA-productivity2'!N57</f>
        <v>1.4492307093188392</v>
      </c>
      <c r="D42" s="449">
        <f>+'GVA-productivity2'!G44</f>
        <v>53654</v>
      </c>
      <c r="E42" s="449">
        <f>+'GVA-productivity2'!H44</f>
        <v>51223</v>
      </c>
      <c r="F42" s="448">
        <f>+'GVA-productivity2'!M44</f>
        <v>12.087991312615182</v>
      </c>
      <c r="G42" s="448">
        <f>+'GVA-productivity2'!N44</f>
        <v>11.377124479152785</v>
      </c>
      <c r="H42" s="4"/>
      <c r="I42" s="4"/>
      <c r="J42" s="4"/>
      <c r="K42" s="6"/>
      <c r="L42" s="4"/>
      <c r="M42" s="4"/>
      <c r="N42" s="4"/>
      <c r="O42" s="4"/>
      <c r="P42" s="4"/>
    </row>
    <row r="43" spans="1:16" x14ac:dyDescent="0.25">
      <c r="A43" s="446" t="s">
        <v>21</v>
      </c>
      <c r="B43" s="447">
        <f t="shared" si="2"/>
        <v>4.0858802346986565</v>
      </c>
      <c r="C43" s="448">
        <f>+'GVA-productivity2'!N58</f>
        <v>0.78621020643336148</v>
      </c>
      <c r="D43" s="449">
        <f>+'GVA-productivity2'!G45</f>
        <v>26162</v>
      </c>
      <c r="E43" s="449">
        <f>+'GVA-productivity2'!H45</f>
        <v>44933</v>
      </c>
      <c r="F43" s="448">
        <f>+'GVA-productivity2'!M45</f>
        <v>5.8941743154403845</v>
      </c>
      <c r="G43" s="448">
        <f>+'GVA-productivity2'!N45</f>
        <v>9.980054550139041</v>
      </c>
      <c r="H43" s="4"/>
      <c r="I43" s="4"/>
      <c r="J43" s="4"/>
      <c r="K43" s="6"/>
      <c r="L43" s="4"/>
      <c r="M43" s="4"/>
      <c r="N43" s="4"/>
      <c r="O43" s="4"/>
      <c r="P43" s="4"/>
    </row>
    <row r="44" spans="1:16" x14ac:dyDescent="0.25">
      <c r="A44" s="446" t="s">
        <v>239</v>
      </c>
      <c r="B44" s="447">
        <f t="shared" si="2"/>
        <v>0.28853970742133406</v>
      </c>
      <c r="C44" s="448">
        <f>+'GVA-productivity2'!N59</f>
        <v>1.4940326647873101</v>
      </c>
      <c r="D44" s="449">
        <f>+'GVA-productivity2'!G46</f>
        <v>49219</v>
      </c>
      <c r="E44" s="449">
        <f>+'GVA-productivity2'!H46</f>
        <v>51224</v>
      </c>
      <c r="F44" s="448">
        <f>+'GVA-productivity2'!M46</f>
        <v>11.088806881418098</v>
      </c>
      <c r="G44" s="448">
        <f>+'GVA-productivity2'!N46</f>
        <v>11.377346588839432</v>
      </c>
      <c r="H44" s="4"/>
      <c r="I44" s="4"/>
      <c r="J44" s="4"/>
      <c r="K44" s="6"/>
      <c r="L44" s="4"/>
      <c r="M44" s="4"/>
      <c r="N44" s="4"/>
      <c r="O44" s="4"/>
      <c r="P44" s="4"/>
    </row>
    <row r="45" spans="1:16" x14ac:dyDescent="0.25">
      <c r="A45" s="450" t="s">
        <v>240</v>
      </c>
      <c r="B45" s="447">
        <f t="shared" si="2"/>
        <v>0.3948863880408835</v>
      </c>
      <c r="C45" s="448">
        <f>+'GVA-productivity2'!N60</f>
        <v>2.1614610440407276</v>
      </c>
      <c r="D45" s="449">
        <f>+'GVA-productivity2'!G47</f>
        <v>18624</v>
      </c>
      <c r="E45" s="449">
        <f>+'GVA-productivity2'!H47</f>
        <v>20669</v>
      </c>
      <c r="F45" s="448">
        <f>+'GVA-productivity2'!M47</f>
        <v>4.1958987252794788</v>
      </c>
      <c r="G45" s="448">
        <f>+'GVA-productivity2'!N47</f>
        <v>4.5907851133203623</v>
      </c>
      <c r="H45" s="4"/>
      <c r="I45" s="4"/>
      <c r="J45" s="4"/>
      <c r="K45" s="6"/>
      <c r="L45" s="4"/>
      <c r="M45" s="4"/>
      <c r="N45" s="4"/>
      <c r="O45" s="4"/>
      <c r="P45" s="4"/>
    </row>
    <row r="46" spans="1:16" x14ac:dyDescent="0.25">
      <c r="A46" s="446" t="s">
        <v>241</v>
      </c>
      <c r="B46" s="447">
        <f t="shared" si="2"/>
        <v>0.68885140611009277</v>
      </c>
      <c r="C46" s="448">
        <f>+'GVA-productivity2'!N61</f>
        <v>2.8016924665571588</v>
      </c>
      <c r="D46" s="449">
        <f>+'GVA-productivity2'!G48</f>
        <v>43898</v>
      </c>
      <c r="E46" s="449">
        <f>+'GVA-productivity2'!H48</f>
        <v>47629</v>
      </c>
      <c r="F46" s="448">
        <f>+'GVA-productivity2'!M48</f>
        <v>9.8900108592310225</v>
      </c>
      <c r="G46" s="448">
        <f>+'GVA-productivity2'!N48</f>
        <v>10.578862265341115</v>
      </c>
      <c r="H46" s="4"/>
      <c r="I46" s="4"/>
      <c r="J46" s="4"/>
      <c r="K46" s="6"/>
      <c r="L46" s="4"/>
      <c r="M46" s="4"/>
      <c r="N46" s="4"/>
      <c r="O46" s="4"/>
      <c r="P46" s="4"/>
    </row>
    <row r="47" spans="1:16" x14ac:dyDescent="0.25">
      <c r="A47" s="82" t="s">
        <v>266</v>
      </c>
      <c r="B47" s="451">
        <f t="shared" si="2"/>
        <v>0</v>
      </c>
      <c r="C47" s="452">
        <f>+'GVA-productivity2'!N63</f>
        <v>1</v>
      </c>
      <c r="D47" s="453">
        <f>+'GVA-productivity2'!G50</f>
        <v>443862</v>
      </c>
      <c r="E47" s="453">
        <f>+'GVA-productivity2'!H50</f>
        <v>450228</v>
      </c>
      <c r="F47" s="452">
        <f>+'GVA-productivity2'!M50</f>
        <v>100</v>
      </c>
      <c r="G47" s="452">
        <f>+'GVA-productivity2'!N50</f>
        <v>100</v>
      </c>
      <c r="H47" s="4"/>
      <c r="I47" s="4"/>
      <c r="J47" s="4"/>
      <c r="K47" s="6"/>
      <c r="L47" s="4"/>
      <c r="M47" s="4"/>
      <c r="N47" s="4"/>
      <c r="O47" s="4"/>
      <c r="P47" s="4"/>
    </row>
    <row r="48" spans="1:16" x14ac:dyDescent="0.25">
      <c r="A48" s="57" t="s">
        <v>48</v>
      </c>
      <c r="B48" s="454"/>
      <c r="C48" s="454"/>
      <c r="D48" s="455">
        <f>SUM(D40:D46)</f>
        <v>443862</v>
      </c>
      <c r="E48" s="455">
        <f>SUM(E40:E46)</f>
        <v>450228</v>
      </c>
      <c r="F48" s="456">
        <f>SUM(F40:F46)</f>
        <v>100</v>
      </c>
      <c r="G48" s="456">
        <f>SUM(G40:G46)</f>
        <v>100</v>
      </c>
      <c r="H48" s="4"/>
      <c r="I48" s="4"/>
      <c r="J48" s="4"/>
      <c r="K48" s="6"/>
      <c r="L48" s="4"/>
      <c r="M48" s="4"/>
      <c r="N48" s="4"/>
      <c r="O48" s="4"/>
      <c r="P48" s="4"/>
    </row>
    <row r="55" spans="1:7" ht="40.799999999999997" x14ac:dyDescent="0.25">
      <c r="A55" s="444" t="s">
        <v>257</v>
      </c>
      <c r="B55" s="460" t="s">
        <v>41</v>
      </c>
      <c r="C55" s="459" t="s">
        <v>10</v>
      </c>
      <c r="D55" s="305" t="s">
        <v>262</v>
      </c>
      <c r="E55" s="306"/>
      <c r="F55" s="305" t="s">
        <v>263</v>
      </c>
      <c r="G55" s="306"/>
    </row>
    <row r="56" spans="1:7" ht="12" customHeight="1" x14ac:dyDescent="0.25">
      <c r="A56" s="445"/>
      <c r="B56" s="88" t="s">
        <v>257</v>
      </c>
      <c r="C56" s="89">
        <v>2013</v>
      </c>
      <c r="D56" s="90">
        <v>2010</v>
      </c>
      <c r="E56" s="90">
        <v>2013</v>
      </c>
      <c r="F56" s="90">
        <v>2010</v>
      </c>
      <c r="G56" s="90">
        <v>2013</v>
      </c>
    </row>
    <row r="57" spans="1:7" x14ac:dyDescent="0.25">
      <c r="A57" s="446" t="s">
        <v>14</v>
      </c>
      <c r="B57" s="447">
        <f t="shared" ref="B57:B64" si="3">+G57-F57</f>
        <v>-3.6660987586403522</v>
      </c>
      <c r="C57" s="448">
        <f>+'GVA-productivity2'!O55</f>
        <v>0.3039806533305715</v>
      </c>
      <c r="D57" s="449">
        <f>+'GVA-productivity2'!H42</f>
        <v>229607</v>
      </c>
      <c r="E57" s="449">
        <f>+'GVA-productivity2'!I42</f>
        <v>219553</v>
      </c>
      <c r="F57" s="448">
        <f>+'GVA-productivity2'!N42</f>
        <v>50.997938822107912</v>
      </c>
      <c r="G57" s="448">
        <f>+'GVA-productivity2'!O42</f>
        <v>47.33184006346756</v>
      </c>
    </row>
    <row r="58" spans="1:7" x14ac:dyDescent="0.25">
      <c r="A58" s="446" t="s">
        <v>265</v>
      </c>
      <c r="B58" s="447">
        <f t="shared" si="3"/>
        <v>5.7635372394272189E-2</v>
      </c>
      <c r="C58" s="448">
        <f>+'GVA-productivity2'!O56</f>
        <v>3.3498044436781047</v>
      </c>
      <c r="D58" s="449">
        <f>+'GVA-productivity2'!H43</f>
        <v>4943</v>
      </c>
      <c r="E58" s="449">
        <f>+'GVA-productivity2'!I43</f>
        <v>5360</v>
      </c>
      <c r="F58" s="448">
        <f>+'GVA-productivity2'!N43</f>
        <v>1.0978881810993542</v>
      </c>
      <c r="G58" s="448">
        <f>+'GVA-productivity2'!O43</f>
        <v>1.1555235534936263</v>
      </c>
    </row>
    <row r="59" spans="1:7" x14ac:dyDescent="0.25">
      <c r="A59" s="446" t="s">
        <v>19</v>
      </c>
      <c r="B59" s="447">
        <f t="shared" si="3"/>
        <v>0.67934095538658923</v>
      </c>
      <c r="C59" s="448">
        <f>+'GVA-productivity2'!O57</f>
        <v>1.2461853937391734</v>
      </c>
      <c r="D59" s="449">
        <f>+'GVA-productivity2'!H44</f>
        <v>51223</v>
      </c>
      <c r="E59" s="449">
        <f>+'GVA-productivity2'!I44</f>
        <v>55925</v>
      </c>
      <c r="F59" s="448">
        <f>+'GVA-productivity2'!N44</f>
        <v>11.377124479152785</v>
      </c>
      <c r="G59" s="448">
        <f>+'GVA-productivity2'!O44</f>
        <v>12.056465434539374</v>
      </c>
    </row>
    <row r="60" spans="1:7" x14ac:dyDescent="0.25">
      <c r="A60" s="446" t="s">
        <v>21</v>
      </c>
      <c r="B60" s="447">
        <f t="shared" si="3"/>
        <v>0.54986941382414578</v>
      </c>
      <c r="C60" s="448">
        <f>+'GVA-productivity2'!O58</f>
        <v>0.70664298670873693</v>
      </c>
      <c r="D60" s="449">
        <f>+'GVA-productivity2'!H45</f>
        <v>44933</v>
      </c>
      <c r="E60" s="449">
        <f>+'GVA-productivity2'!I45</f>
        <v>48844</v>
      </c>
      <c r="F60" s="448">
        <f>+'GVA-productivity2'!N45</f>
        <v>9.980054550139041</v>
      </c>
      <c r="G60" s="448">
        <f>+'GVA-productivity2'!O45</f>
        <v>10.529923963963187</v>
      </c>
    </row>
    <row r="61" spans="1:7" x14ac:dyDescent="0.25">
      <c r="A61" s="446" t="s">
        <v>239</v>
      </c>
      <c r="B61" s="447">
        <f t="shared" si="3"/>
        <v>0.32987478662164627</v>
      </c>
      <c r="C61" s="448">
        <f>+'GVA-productivity2'!O59</f>
        <v>1.4305858456803364</v>
      </c>
      <c r="D61" s="449">
        <f>+'GVA-productivity2'!H46</f>
        <v>51224</v>
      </c>
      <c r="E61" s="449">
        <f>+'GVA-productivity2'!I46</f>
        <v>54305</v>
      </c>
      <c r="F61" s="448">
        <f>+'GVA-productivity2'!N46</f>
        <v>11.377346588839432</v>
      </c>
      <c r="G61" s="448">
        <f>+'GVA-productivity2'!O46</f>
        <v>11.707221375461078</v>
      </c>
    </row>
    <row r="62" spans="1:7" x14ac:dyDescent="0.25">
      <c r="A62" s="450" t="s">
        <v>240</v>
      </c>
      <c r="B62" s="447">
        <f t="shared" si="3"/>
        <v>0.63343172843543005</v>
      </c>
      <c r="C62" s="448">
        <f>+'GVA-productivity2'!O60</f>
        <v>1.8395403208998005</v>
      </c>
      <c r="D62" s="449">
        <f>+'GVA-productivity2'!H47</f>
        <v>20669</v>
      </c>
      <c r="E62" s="449">
        <f>+'GVA-productivity2'!I47</f>
        <v>24233</v>
      </c>
      <c r="F62" s="448">
        <f>+'GVA-productivity2'!N47</f>
        <v>4.5907851133203623</v>
      </c>
      <c r="G62" s="448">
        <f>+'GVA-productivity2'!O47</f>
        <v>5.2242168417557924</v>
      </c>
    </row>
    <row r="63" spans="1:7" x14ac:dyDescent="0.25">
      <c r="A63" s="446" t="s">
        <v>241</v>
      </c>
      <c r="B63" s="447">
        <f t="shared" si="3"/>
        <v>1.4159465019782633</v>
      </c>
      <c r="C63" s="448">
        <f>+'GVA-productivity2'!O61</f>
        <v>2.7443061641564022</v>
      </c>
      <c r="D63" s="449">
        <f>+'GVA-productivity2'!H48</f>
        <v>47629</v>
      </c>
      <c r="E63" s="449">
        <f>+'GVA-productivity2'!I48</f>
        <v>55639</v>
      </c>
      <c r="F63" s="448">
        <f>+'GVA-productivity2'!N48</f>
        <v>10.578862265341115</v>
      </c>
      <c r="G63" s="448">
        <f>+'GVA-productivity2'!O48</f>
        <v>11.994808767319379</v>
      </c>
    </row>
    <row r="64" spans="1:7" x14ac:dyDescent="0.25">
      <c r="A64" s="82" t="s">
        <v>266</v>
      </c>
      <c r="B64" s="451">
        <f t="shared" si="3"/>
        <v>0</v>
      </c>
      <c r="C64" s="452">
        <f>+'GVA-productivity2'!O63</f>
        <v>1</v>
      </c>
      <c r="D64" s="453">
        <f>+'GVA-productivity2'!H50</f>
        <v>450228</v>
      </c>
      <c r="E64" s="453">
        <f>+'GVA-productivity2'!I50</f>
        <v>463859</v>
      </c>
      <c r="F64" s="452">
        <f>+'GVA-productivity2'!N50</f>
        <v>100</v>
      </c>
      <c r="G64" s="452">
        <f>+'GVA-productivity2'!O50</f>
        <v>100</v>
      </c>
    </row>
    <row r="65" spans="1:7" x14ac:dyDescent="0.25">
      <c r="A65" s="57" t="s">
        <v>48</v>
      </c>
      <c r="B65" s="454"/>
      <c r="C65" s="454"/>
      <c r="D65" s="455">
        <f>SUM(D57:D63)</f>
        <v>450228</v>
      </c>
      <c r="E65" s="455">
        <f>SUM(E57:E63)</f>
        <v>463859</v>
      </c>
      <c r="F65" s="456">
        <f>SUM(F57:F63)</f>
        <v>100</v>
      </c>
      <c r="G65" s="456">
        <f>SUM(G57:G63)</f>
        <v>100</v>
      </c>
    </row>
  </sheetData>
  <mergeCells count="12">
    <mergeCell ref="A38:A39"/>
    <mergeCell ref="D38:E38"/>
    <mergeCell ref="F38:G38"/>
    <mergeCell ref="A55:A56"/>
    <mergeCell ref="D55:E55"/>
    <mergeCell ref="F55:G55"/>
    <mergeCell ref="A4:A5"/>
    <mergeCell ref="D4:E4"/>
    <mergeCell ref="F4:G4"/>
    <mergeCell ref="A21:A22"/>
    <mergeCell ref="D21:E21"/>
    <mergeCell ref="F21:G2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F49"/>
  <sheetViews>
    <sheetView showGridLines="0" workbookViewId="0">
      <selection activeCell="A2" sqref="A2"/>
    </sheetView>
  </sheetViews>
  <sheetFormatPr defaultRowHeight="12" x14ac:dyDescent="0.25"/>
  <cols>
    <col min="1" max="1" width="28.140625" customWidth="1"/>
    <col min="2" max="6" width="12.85546875" customWidth="1"/>
    <col min="7" max="7" width="3.42578125" customWidth="1"/>
  </cols>
  <sheetData>
    <row r="1" spans="1:6" ht="14.4" x14ac:dyDescent="0.3">
      <c r="A1" s="109" t="s">
        <v>49</v>
      </c>
      <c r="B1" s="92"/>
      <c r="C1" s="93"/>
      <c r="D1" s="93"/>
      <c r="E1" s="93"/>
      <c r="F1" s="93"/>
    </row>
    <row r="2" spans="1:6" ht="11.25" customHeight="1" x14ac:dyDescent="0.25">
      <c r="A2" s="258" t="s">
        <v>275</v>
      </c>
      <c r="B2" s="92"/>
      <c r="C2" s="93"/>
      <c r="D2" s="93"/>
      <c r="E2" s="93"/>
      <c r="F2" s="93"/>
    </row>
    <row r="3" spans="1:6" ht="11.25" customHeight="1" x14ac:dyDescent="0.25">
      <c r="A3" s="442"/>
      <c r="B3" s="92"/>
      <c r="C3" s="93"/>
      <c r="D3" s="93"/>
      <c r="E3" s="93"/>
      <c r="F3" s="93"/>
    </row>
    <row r="4" spans="1:6" ht="24" x14ac:dyDescent="0.25">
      <c r="A4" s="106"/>
      <c r="B4" s="131" t="s">
        <v>53</v>
      </c>
      <c r="C4" s="131" t="s">
        <v>54</v>
      </c>
      <c r="D4" s="93"/>
    </row>
    <row r="5" spans="1:6" ht="11.25" customHeight="1" x14ac:dyDescent="0.25">
      <c r="A5" s="130" t="s">
        <v>256</v>
      </c>
      <c r="B5" s="461">
        <f>+F19</f>
        <v>2.5580113159252859E-2</v>
      </c>
      <c r="C5" s="461">
        <f>+B19-F19</f>
        <v>1.4096726004551852E-2</v>
      </c>
      <c r="D5" s="93"/>
    </row>
    <row r="6" spans="1:6" ht="11.25" customHeight="1" x14ac:dyDescent="0.25">
      <c r="A6" s="130" t="s">
        <v>12</v>
      </c>
      <c r="B6" s="461">
        <f>+F29</f>
        <v>2.3098656147031649E-2</v>
      </c>
      <c r="C6" s="461">
        <f>+B29-F29</f>
        <v>1.8602744690921168E-2</v>
      </c>
      <c r="D6" s="93"/>
    </row>
    <row r="7" spans="1:6" ht="11.25" customHeight="1" x14ac:dyDescent="0.25">
      <c r="A7" s="130" t="s">
        <v>13</v>
      </c>
      <c r="B7" s="461">
        <f>+F39</f>
        <v>6.3463815842507626E-2</v>
      </c>
      <c r="C7" s="461">
        <f>+B39-F39</f>
        <v>2.0045616336656219E-2</v>
      </c>
      <c r="D7" s="93"/>
    </row>
    <row r="8" spans="1:6" ht="11.25" customHeight="1" x14ac:dyDescent="0.25">
      <c r="A8" s="130" t="s">
        <v>257</v>
      </c>
      <c r="B8" s="461">
        <f>+F49</f>
        <v>2.818589959417267E-2</v>
      </c>
      <c r="C8" s="461">
        <f>+B49-F49</f>
        <v>6.8865488369546646E-3</v>
      </c>
      <c r="D8" s="93"/>
      <c r="E8" s="227"/>
      <c r="F8" s="227"/>
    </row>
    <row r="9" spans="1:6" s="129" customFormat="1" ht="11.25" customHeight="1" x14ac:dyDescent="0.3">
      <c r="A9" s="124"/>
      <c r="B9" s="125"/>
      <c r="C9" s="126"/>
      <c r="D9" s="126"/>
      <c r="E9" s="462"/>
      <c r="F9" s="463"/>
    </row>
    <row r="10" spans="1:6" ht="49.8" customHeight="1" x14ac:dyDescent="0.25">
      <c r="A10" s="464"/>
      <c r="B10" s="130" t="s">
        <v>50</v>
      </c>
      <c r="C10" s="130" t="s">
        <v>51</v>
      </c>
      <c r="D10" s="130" t="s">
        <v>51</v>
      </c>
      <c r="E10" s="130" t="s">
        <v>52</v>
      </c>
      <c r="F10" s="131" t="s">
        <v>53</v>
      </c>
    </row>
    <row r="11" spans="1:6" ht="12.6" customHeight="1" x14ac:dyDescent="0.25">
      <c r="A11" s="465" t="s">
        <v>256</v>
      </c>
      <c r="B11" s="132" t="s">
        <v>256</v>
      </c>
      <c r="C11" s="132" t="s">
        <v>264</v>
      </c>
      <c r="D11" s="132" t="s">
        <v>44</v>
      </c>
      <c r="E11" s="132" t="s">
        <v>267</v>
      </c>
      <c r="F11" s="96" t="s">
        <v>200</v>
      </c>
    </row>
    <row r="12" spans="1:6" x14ac:dyDescent="0.25">
      <c r="A12" s="446" t="s">
        <v>14</v>
      </c>
      <c r="B12" s="63">
        <f>+'GVA-productivity2'!K69</f>
        <v>1.4151655549200726E-2</v>
      </c>
      <c r="C12" s="63">
        <f>(+'GVA-productivity2'!K42)/100</f>
        <v>0.62786155313023595</v>
      </c>
      <c r="D12" s="63">
        <f>(+'GVA-productivity2'!L42)/100</f>
        <v>0.59939946905848085</v>
      </c>
      <c r="E12" s="466">
        <f t="shared" ref="E12:E19" si="0">+D12-C12</f>
        <v>-2.84620840717551E-2</v>
      </c>
      <c r="F12" s="467">
        <f t="shared" ref="F12:F18" si="1">+B12*C12</f>
        <v>8.8852804324852895E-3</v>
      </c>
    </row>
    <row r="13" spans="1:6" x14ac:dyDescent="0.25">
      <c r="A13" s="446" t="s">
        <v>265</v>
      </c>
      <c r="B13" s="63">
        <f>+'GVA-productivity2'!K70</f>
        <v>7.4269840377671592E-2</v>
      </c>
      <c r="C13" s="63">
        <f>(+'GVA-productivity2'!K43)/100</f>
        <v>1.327137351464603E-2</v>
      </c>
      <c r="D13" s="63">
        <f>(+'GVA-productivity2'!L43)/100</f>
        <v>8.9924998066960495E-3</v>
      </c>
      <c r="E13" s="466">
        <f t="shared" si="0"/>
        <v>-4.2788737079499806E-3</v>
      </c>
      <c r="F13" s="467">
        <f t="shared" si="1"/>
        <v>9.8566279252521906E-4</v>
      </c>
    </row>
    <row r="14" spans="1:6" x14ac:dyDescent="0.25">
      <c r="A14" s="446" t="s">
        <v>19</v>
      </c>
      <c r="B14" s="63">
        <f>+'GVA-productivity2'!K71</f>
        <v>5.3346210056233412E-2</v>
      </c>
      <c r="C14" s="63">
        <f>(+'GVA-productivity2'!K44)/100</f>
        <v>0.10899435634918431</v>
      </c>
      <c r="D14" s="63">
        <f>(+'GVA-productivity2'!L44)/100</f>
        <v>0.10489445604268149</v>
      </c>
      <c r="E14" s="466">
        <f t="shared" si="0"/>
        <v>-4.0999003065028128E-3</v>
      </c>
      <c r="F14" s="467">
        <f t="shared" si="1"/>
        <v>5.8144358287475443E-3</v>
      </c>
    </row>
    <row r="15" spans="1:6" x14ac:dyDescent="0.25">
      <c r="A15" s="446" t="s">
        <v>21</v>
      </c>
      <c r="B15" s="63">
        <f>+'GVA-productivity2'!K72</f>
        <v>2.0471081097264143E-3</v>
      </c>
      <c r="C15" s="63">
        <f>(+'GVA-productivity2'!K45)/100</f>
        <v>3.4975823945248258E-2</v>
      </c>
      <c r="D15" s="63">
        <f>(+'GVA-productivity2'!L45)/100</f>
        <v>4.5954792649295084E-2</v>
      </c>
      <c r="E15" s="466">
        <f t="shared" si="0"/>
        <v>1.0978968704046826E-2</v>
      </c>
      <c r="F15" s="467">
        <f t="shared" si="1"/>
        <v>7.1599292842681016E-5</v>
      </c>
    </row>
    <row r="16" spans="1:6" x14ac:dyDescent="0.25">
      <c r="A16" s="446" t="s">
        <v>239</v>
      </c>
      <c r="B16" s="63">
        <f>+'GVA-productivity2'!K73</f>
        <v>3.6227869711824345E-2</v>
      </c>
      <c r="C16" s="63">
        <f>(+'GVA-productivity2'!K46)/100</f>
        <v>8.6768431348952901E-2</v>
      </c>
      <c r="D16" s="63">
        <f>(+'GVA-productivity2'!L46)/100</f>
        <v>0.10789195597824686</v>
      </c>
      <c r="E16" s="466">
        <f t="shared" si="0"/>
        <v>2.1123524629293955E-2</v>
      </c>
      <c r="F16" s="467">
        <f t="shared" si="1"/>
        <v>3.1434354260092409E-3</v>
      </c>
    </row>
    <row r="17" spans="1:6" x14ac:dyDescent="0.25">
      <c r="A17" s="450" t="s">
        <v>240</v>
      </c>
      <c r="B17" s="63">
        <f>+'GVA-productivity2'!K74</f>
        <v>4.4221450426842113E-2</v>
      </c>
      <c r="C17" s="63">
        <f>(+'GVA-productivity2'!K47)/100</f>
        <v>3.1140363057383803E-2</v>
      </c>
      <c r="D17" s="63">
        <f>(+'GVA-productivity2'!L47)/100</f>
        <v>3.6962292842599033E-2</v>
      </c>
      <c r="E17" s="466">
        <f t="shared" si="0"/>
        <v>5.8219297852152296E-3</v>
      </c>
      <c r="F17" s="467">
        <f t="shared" si="1"/>
        <v>1.3770720212159632E-3</v>
      </c>
    </row>
    <row r="18" spans="1:6" x14ac:dyDescent="0.25">
      <c r="A18" s="446" t="s">
        <v>241</v>
      </c>
      <c r="B18" s="63">
        <f>+'GVA-productivity2'!K75</f>
        <v>5.4672969560159101E-2</v>
      </c>
      <c r="C18" s="63">
        <f>(+'GVA-productivity2'!K48)/100</f>
        <v>9.6988098654348764E-2</v>
      </c>
      <c r="D18" s="63">
        <f>(+'GVA-productivity2'!L48)/100</f>
        <v>9.5904533622000562E-2</v>
      </c>
      <c r="E18" s="466">
        <f t="shared" si="0"/>
        <v>-1.0835650323482021E-3</v>
      </c>
      <c r="F18" s="467">
        <f t="shared" si="1"/>
        <v>5.3026273654269178E-3</v>
      </c>
    </row>
    <row r="19" spans="1:6" s="470" customFormat="1" x14ac:dyDescent="0.25">
      <c r="A19" s="468" t="s">
        <v>108</v>
      </c>
      <c r="B19" s="120">
        <f>+'GVA-productivity2'!K77</f>
        <v>3.9676839163804711E-2</v>
      </c>
      <c r="C19" s="120">
        <f>(+'GVA-productivity2'!K50)/100</f>
        <v>1.0000000000000002</v>
      </c>
      <c r="D19" s="120">
        <f>(+'GVA-productivity2'!L50)/100</f>
        <v>0.99999999999999989</v>
      </c>
      <c r="E19" s="469">
        <f t="shared" si="0"/>
        <v>0</v>
      </c>
      <c r="F19" s="461">
        <f>SUM(F12:F18)</f>
        <v>2.5580113159252859E-2</v>
      </c>
    </row>
    <row r="20" spans="1:6" x14ac:dyDescent="0.25">
      <c r="A20" s="104"/>
      <c r="B20" s="105"/>
      <c r="C20" s="105"/>
      <c r="D20" s="105"/>
      <c r="E20" s="104"/>
      <c r="F20" s="104"/>
    </row>
    <row r="21" spans="1:6" ht="14.4" x14ac:dyDescent="0.25">
      <c r="A21" s="471" t="s">
        <v>12</v>
      </c>
      <c r="B21" s="132" t="s">
        <v>12</v>
      </c>
      <c r="C21" s="132">
        <v>2000</v>
      </c>
      <c r="D21" s="132">
        <v>2005</v>
      </c>
      <c r="E21" s="132" t="s">
        <v>57</v>
      </c>
      <c r="F21" s="96" t="s">
        <v>200</v>
      </c>
    </row>
    <row r="22" spans="1:6" x14ac:dyDescent="0.25">
      <c r="A22" s="446" t="s">
        <v>14</v>
      </c>
      <c r="B22" s="63">
        <f>+'GVA-productivity2'!L69</f>
        <v>1.3879437508728554E-2</v>
      </c>
      <c r="C22" s="63">
        <f>(+'GVA-productivity2'!L42)/100</f>
        <v>0.59939946905848085</v>
      </c>
      <c r="D22" s="63">
        <f>(+'GVA-productivity2'!M42)/100</f>
        <v>0.55844158770068175</v>
      </c>
      <c r="E22" s="466">
        <f>+D22-C22</f>
        <v>-4.0957881357799097E-2</v>
      </c>
      <c r="F22" s="467">
        <f>+B22*C22</f>
        <v>8.3193274735622585E-3</v>
      </c>
    </row>
    <row r="23" spans="1:6" x14ac:dyDescent="0.25">
      <c r="A23" s="446" t="s">
        <v>265</v>
      </c>
      <c r="B23" s="63">
        <f>+'GVA-productivity2'!L70</f>
        <v>-8.3590040310344005E-4</v>
      </c>
      <c r="C23" s="63">
        <f>(+'GVA-productivity2'!L43)/100</f>
        <v>8.9924998066960495E-3</v>
      </c>
      <c r="D23" s="63">
        <f>(+'GVA-productivity2'!M43)/100</f>
        <v>9.9895913594765934E-3</v>
      </c>
      <c r="E23" s="466">
        <f t="shared" ref="E23:E29" si="2">+D23-C23</f>
        <v>9.9709155278054386E-4</v>
      </c>
      <c r="F23" s="467">
        <f t="shared" ref="F23:F28" si="3">+B23*C23</f>
        <v>-7.5168342133248347E-6</v>
      </c>
    </row>
    <row r="24" spans="1:6" x14ac:dyDescent="0.25">
      <c r="A24" s="446" t="s">
        <v>19</v>
      </c>
      <c r="B24" s="63">
        <f>+'GVA-productivity2'!L71</f>
        <v>1.3076894372074932E-2</v>
      </c>
      <c r="C24" s="63">
        <f>(+'GVA-productivity2'!L44)/100</f>
        <v>0.10489445604268149</v>
      </c>
      <c r="D24" s="63">
        <f>(+'GVA-productivity2'!M44)/100</f>
        <v>0.12087991312615182</v>
      </c>
      <c r="E24" s="466">
        <f t="shared" si="2"/>
        <v>1.5985457083470322E-2</v>
      </c>
      <c r="F24" s="467">
        <f t="shared" si="3"/>
        <v>1.3716937218864029E-3</v>
      </c>
    </row>
    <row r="25" spans="1:6" x14ac:dyDescent="0.25">
      <c r="A25" s="446" t="s">
        <v>21</v>
      </c>
      <c r="B25" s="63">
        <f>+'GVA-productivity2'!L72</f>
        <v>2.375058102829164E-2</v>
      </c>
      <c r="C25" s="63">
        <f>(+'GVA-productivity2'!L45)/100</f>
        <v>4.5954792649295084E-2</v>
      </c>
      <c r="D25" s="63">
        <f>(+'GVA-productivity2'!M45)/100</f>
        <v>5.8941743154403842E-2</v>
      </c>
      <c r="E25" s="466">
        <f t="shared" si="2"/>
        <v>1.2986950505108757E-2</v>
      </c>
      <c r="F25" s="467">
        <f t="shared" si="3"/>
        <v>1.0914530264554238E-3</v>
      </c>
    </row>
    <row r="26" spans="1:6" x14ac:dyDescent="0.25">
      <c r="A26" s="446" t="s">
        <v>239</v>
      </c>
      <c r="B26" s="63">
        <f>+'GVA-productivity2'!L73</f>
        <v>5.7974233060154257E-2</v>
      </c>
      <c r="C26" s="63">
        <f>(+'GVA-productivity2'!L46)/100</f>
        <v>0.10789195597824686</v>
      </c>
      <c r="D26" s="63">
        <f>(+'GVA-productivity2'!M46)/100</f>
        <v>0.11088806881418098</v>
      </c>
      <c r="E26" s="466">
        <f t="shared" si="2"/>
        <v>2.9961128359341227E-3</v>
      </c>
      <c r="F26" s="467">
        <f t="shared" si="3"/>
        <v>6.2549534011987866E-3</v>
      </c>
    </row>
    <row r="27" spans="1:6" x14ac:dyDescent="0.25">
      <c r="A27" s="450" t="s">
        <v>240</v>
      </c>
      <c r="B27" s="63">
        <f>+'GVA-productivity2'!L74</f>
        <v>7.2968445858562214E-2</v>
      </c>
      <c r="C27" s="63">
        <f>(+'GVA-productivity2'!L47)/100</f>
        <v>3.6962292842599033E-2</v>
      </c>
      <c r="D27" s="63">
        <f>(+'GVA-productivity2'!M47)/100</f>
        <v>4.1958987252794788E-2</v>
      </c>
      <c r="E27" s="466">
        <f t="shared" si="2"/>
        <v>4.9966944101957553E-3</v>
      </c>
      <c r="F27" s="467">
        <f t="shared" si="3"/>
        <v>2.6970810640935092E-3</v>
      </c>
    </row>
    <row r="28" spans="1:6" x14ac:dyDescent="0.25">
      <c r="A28" s="446" t="s">
        <v>241</v>
      </c>
      <c r="B28" s="63">
        <f>+'GVA-productivity2'!L75</f>
        <v>3.5156464107710672E-2</v>
      </c>
      <c r="C28" s="63">
        <f>(+'GVA-productivity2'!L48)/100</f>
        <v>9.5904533622000562E-2</v>
      </c>
      <c r="D28" s="63">
        <f>(+'GVA-productivity2'!M48)/100</f>
        <v>9.8900108592310229E-2</v>
      </c>
      <c r="E28" s="466">
        <f t="shared" si="2"/>
        <v>2.9955749703096668E-3</v>
      </c>
      <c r="F28" s="467">
        <f t="shared" si="3"/>
        <v>3.371664294048594E-3</v>
      </c>
    </row>
    <row r="29" spans="1:6" s="470" customFormat="1" x14ac:dyDescent="0.25">
      <c r="A29" s="468" t="s">
        <v>108</v>
      </c>
      <c r="B29" s="120">
        <f>+'GVA-productivity2'!L77</f>
        <v>4.1701400837952818E-2</v>
      </c>
      <c r="C29" s="120">
        <f>(+'GVA-productivity2'!L50)/100</f>
        <v>0.99999999999999989</v>
      </c>
      <c r="D29" s="120">
        <f>(+'GVA-productivity2'!M50)/100</f>
        <v>1</v>
      </c>
      <c r="E29" s="472">
        <f t="shared" si="2"/>
        <v>0</v>
      </c>
      <c r="F29" s="67">
        <f>SUM(F22:F28)</f>
        <v>2.3098656147031649E-2</v>
      </c>
    </row>
    <row r="30" spans="1:6" x14ac:dyDescent="0.25">
      <c r="A30" s="104"/>
      <c r="B30" s="105"/>
      <c r="C30" s="105"/>
      <c r="D30" s="105"/>
      <c r="E30" s="93"/>
      <c r="F30" s="93"/>
    </row>
    <row r="31" spans="1:6" ht="14.4" x14ac:dyDescent="0.25">
      <c r="A31" s="471" t="s">
        <v>13</v>
      </c>
      <c r="B31" s="132" t="s">
        <v>13</v>
      </c>
      <c r="C31" s="132">
        <v>2005</v>
      </c>
      <c r="D31" s="132">
        <v>2010</v>
      </c>
      <c r="E31" s="132" t="s">
        <v>58</v>
      </c>
      <c r="F31" s="96" t="s">
        <v>200</v>
      </c>
    </row>
    <row r="32" spans="1:6" x14ac:dyDescent="0.25">
      <c r="A32" s="446" t="s">
        <v>14</v>
      </c>
      <c r="B32" s="63">
        <f>+'GVA-productivity2'!M69</f>
        <v>5.3411555559621293E-2</v>
      </c>
      <c r="C32" s="63">
        <f>(+'GVA-productivity2'!M42)/100</f>
        <v>0.55844158770068175</v>
      </c>
      <c r="D32" s="63">
        <f>(+'GVA-productivity2'!N42)/100</f>
        <v>0.50997938822107913</v>
      </c>
      <c r="E32" s="466">
        <f>+D32-C32</f>
        <v>-4.8462199479602619E-2</v>
      </c>
      <c r="F32" s="467">
        <f>+B32*C32</f>
        <v>2.9827233888278092E-2</v>
      </c>
    </row>
    <row r="33" spans="1:6" x14ac:dyDescent="0.25">
      <c r="A33" s="446" t="s">
        <v>265</v>
      </c>
      <c r="B33" s="63">
        <f>+'GVA-productivity2'!M70</f>
        <v>3.620495096851184E-2</v>
      </c>
      <c r="C33" s="63">
        <f>(+'GVA-productivity2'!M43)/100</f>
        <v>9.9895913594765934E-3</v>
      </c>
      <c r="D33" s="63">
        <f>(+'GVA-productivity2'!N43)/100</f>
        <v>1.0978881810993541E-2</v>
      </c>
      <c r="E33" s="466">
        <f t="shared" ref="E33:E39" si="4">+D33-C33</f>
        <v>9.892904515169474E-4</v>
      </c>
      <c r="F33" s="467">
        <f t="shared" ref="F33:F38" si="5">+B33*C33</f>
        <v>3.6167266536531959E-4</v>
      </c>
    </row>
    <row r="34" spans="1:6" x14ac:dyDescent="0.25">
      <c r="A34" s="446" t="s">
        <v>19</v>
      </c>
      <c r="B34" s="63">
        <f>+'GVA-productivity2'!M71</f>
        <v>0.10881480488358952</v>
      </c>
      <c r="C34" s="63">
        <f>(+'GVA-productivity2'!M44)/100</f>
        <v>0.12087991312615182</v>
      </c>
      <c r="D34" s="63">
        <f>(+'GVA-productivity2'!N44)/100</f>
        <v>0.11377124479152785</v>
      </c>
      <c r="E34" s="466">
        <f t="shared" si="4"/>
        <v>-7.108668334623966E-3</v>
      </c>
      <c r="F34" s="467">
        <f t="shared" si="5"/>
        <v>1.3153524161167461E-2</v>
      </c>
    </row>
    <row r="35" spans="1:6" x14ac:dyDescent="0.25">
      <c r="A35" s="446" t="s">
        <v>21</v>
      </c>
      <c r="B35" s="63">
        <f>+'GVA-productivity2'!M72</f>
        <v>-2.4641780880909181E-2</v>
      </c>
      <c r="C35" s="63">
        <f>(+'GVA-productivity2'!M45)/100</f>
        <v>5.8941743154403842E-2</v>
      </c>
      <c r="D35" s="63">
        <f>(+'GVA-productivity2'!N45)/100</f>
        <v>9.9800545501390406E-2</v>
      </c>
      <c r="E35" s="466">
        <f t="shared" si="4"/>
        <v>4.0858802346986564E-2</v>
      </c>
      <c r="F35" s="467">
        <f t="shared" si="5"/>
        <v>-1.4524295195496482E-3</v>
      </c>
    </row>
    <row r="36" spans="1:6" x14ac:dyDescent="0.25">
      <c r="A36" s="446" t="s">
        <v>239</v>
      </c>
      <c r="B36" s="63">
        <f>+'GVA-productivity2'!M73</f>
        <v>8.3941962681338245E-2</v>
      </c>
      <c r="C36" s="63">
        <f>(+'GVA-productivity2'!M46)/100</f>
        <v>0.11088806881418098</v>
      </c>
      <c r="D36" s="63">
        <f>(+'GVA-productivity2'!N46)/100</f>
        <v>0.11377346588839432</v>
      </c>
      <c r="E36" s="466">
        <f t="shared" si="4"/>
        <v>2.8853970742133417E-3</v>
      </c>
      <c r="F36" s="467">
        <f t="shared" si="5"/>
        <v>9.3081621342056466E-3</v>
      </c>
    </row>
    <row r="37" spans="1:6" x14ac:dyDescent="0.25">
      <c r="A37" s="450" t="s">
        <v>240</v>
      </c>
      <c r="B37" s="63">
        <f>+'GVA-productivity2'!M74</f>
        <v>0.1054610383278336</v>
      </c>
      <c r="C37" s="63">
        <f>(+'GVA-productivity2'!M47)/100</f>
        <v>4.1958987252794788E-2</v>
      </c>
      <c r="D37" s="63">
        <f>(+'GVA-productivity2'!N47)/100</f>
        <v>4.5907851133203621E-2</v>
      </c>
      <c r="E37" s="466">
        <f t="shared" si="4"/>
        <v>3.948863880408833E-3</v>
      </c>
      <c r="F37" s="467">
        <f t="shared" si="5"/>
        <v>4.4250383628640731E-3</v>
      </c>
    </row>
    <row r="38" spans="1:6" x14ac:dyDescent="0.25">
      <c r="A38" s="446" t="s">
        <v>241</v>
      </c>
      <c r="B38" s="63">
        <f>+'GVA-productivity2'!M75</f>
        <v>7.92781146732362E-2</v>
      </c>
      <c r="C38" s="63">
        <f>(+'GVA-productivity2'!M48)/100</f>
        <v>9.8900108592310229E-2</v>
      </c>
      <c r="D38" s="63">
        <f>(+'GVA-productivity2'!N48)/100</f>
        <v>0.10578862265341116</v>
      </c>
      <c r="E38" s="466">
        <f t="shared" si="4"/>
        <v>6.8885140611009282E-3</v>
      </c>
      <c r="F38" s="467">
        <f t="shared" si="5"/>
        <v>7.8406141501766828E-3</v>
      </c>
    </row>
    <row r="39" spans="1:6" s="470" customFormat="1" x14ac:dyDescent="0.25">
      <c r="A39" s="468" t="s">
        <v>108</v>
      </c>
      <c r="B39" s="120">
        <f>+'GVA-productivity2'!M77</f>
        <v>8.3509432179163845E-2</v>
      </c>
      <c r="C39" s="120">
        <f>(+'GVA-productivity2'!M50)/100</f>
        <v>1</v>
      </c>
      <c r="D39" s="120">
        <f>(+'GVA-productivity2'!N50)/100</f>
        <v>1</v>
      </c>
      <c r="E39" s="469">
        <f t="shared" si="4"/>
        <v>0</v>
      </c>
      <c r="F39" s="461">
        <f>SUM(F32:F38)</f>
        <v>6.3463815842507626E-2</v>
      </c>
    </row>
    <row r="40" spans="1:6" x14ac:dyDescent="0.25">
      <c r="A40" s="104"/>
      <c r="B40" s="105"/>
      <c r="C40" s="105"/>
      <c r="D40" s="105"/>
      <c r="E40" s="106"/>
      <c r="F40" s="107"/>
    </row>
    <row r="41" spans="1:6" ht="14.4" x14ac:dyDescent="0.25">
      <c r="A41" s="471" t="s">
        <v>257</v>
      </c>
      <c r="B41" s="132" t="s">
        <v>257</v>
      </c>
      <c r="C41" s="132">
        <v>2010</v>
      </c>
      <c r="D41" s="132">
        <v>2013</v>
      </c>
      <c r="E41" s="132" t="s">
        <v>268</v>
      </c>
      <c r="F41" s="96" t="s">
        <v>200</v>
      </c>
    </row>
    <row r="42" spans="1:6" x14ac:dyDescent="0.25">
      <c r="A42" s="446" t="s">
        <v>14</v>
      </c>
      <c r="B42" s="63">
        <f>+'GVA-productivity2'!N69</f>
        <v>5.0757025448360915E-2</v>
      </c>
      <c r="C42" s="63">
        <f>(+'GVA-productivity2'!N42)/100</f>
        <v>0.50997938822107913</v>
      </c>
      <c r="D42" s="63">
        <f>(+'GVA-productivity2'!O42)/100</f>
        <v>0.47331840063467562</v>
      </c>
      <c r="E42" s="466">
        <f>+D42-C42</f>
        <v>-3.6660987586403515E-2</v>
      </c>
      <c r="F42" s="467">
        <f>+B42*C42</f>
        <v>2.5885036786076843E-2</v>
      </c>
    </row>
    <row r="43" spans="1:6" x14ac:dyDescent="0.25">
      <c r="A43" s="446" t="s">
        <v>265</v>
      </c>
      <c r="B43" s="63">
        <f>+'GVA-productivity2'!N70</f>
        <v>-1.6517788253558985E-2</v>
      </c>
      <c r="C43" s="63">
        <f>(+'GVA-productivity2'!N43)/100</f>
        <v>1.0978881810993541E-2</v>
      </c>
      <c r="D43" s="63">
        <f>(+'GVA-productivity2'!O43)/100</f>
        <v>1.1555235534936264E-2</v>
      </c>
      <c r="E43" s="466">
        <f t="shared" ref="E43:E49" si="6">+D43-C43</f>
        <v>5.7635372394272341E-4</v>
      </c>
      <c r="F43" s="467">
        <f t="shared" ref="F43:F48" si="7">+B43*C43</f>
        <v>-1.813468450148415E-4</v>
      </c>
    </row>
    <row r="44" spans="1:6" x14ac:dyDescent="0.25">
      <c r="A44" s="446" t="s">
        <v>19</v>
      </c>
      <c r="B44" s="63">
        <f>+'GVA-productivity2'!N71</f>
        <v>-1.5718947799382987E-2</v>
      </c>
      <c r="C44" s="63">
        <f>(+'GVA-productivity2'!N44)/100</f>
        <v>0.11377124479152785</v>
      </c>
      <c r="D44" s="63">
        <f>(+'GVA-productivity2'!O44)/100</f>
        <v>0.12056465434539375</v>
      </c>
      <c r="E44" s="466">
        <f t="shared" si="6"/>
        <v>6.7934095538658978E-3</v>
      </c>
      <c r="F44" s="467">
        <f t="shared" si="7"/>
        <v>-1.78836425794885E-3</v>
      </c>
    </row>
    <row r="45" spans="1:6" x14ac:dyDescent="0.25">
      <c r="A45" s="446" t="s">
        <v>21</v>
      </c>
      <c r="B45" s="63">
        <f>+'GVA-productivity2'!N72</f>
        <v>-1.0941867962981355E-3</v>
      </c>
      <c r="C45" s="63">
        <f>(+'GVA-productivity2'!N45)/100</f>
        <v>9.9800545501390406E-2</v>
      </c>
      <c r="D45" s="63">
        <f>(+'GVA-productivity2'!O45)/100</f>
        <v>0.10529923963963186</v>
      </c>
      <c r="E45" s="466">
        <f t="shared" si="6"/>
        <v>5.4986941382414584E-3</v>
      </c>
      <c r="F45" s="467">
        <f t="shared" si="7"/>
        <v>-1.0920043915097266E-4</v>
      </c>
    </row>
    <row r="46" spans="1:6" x14ac:dyDescent="0.25">
      <c r="A46" s="446" t="s">
        <v>239</v>
      </c>
      <c r="B46" s="63">
        <f>+'GVA-productivity2'!N73</f>
        <v>2.0207923907714864E-2</v>
      </c>
      <c r="C46" s="63">
        <f>(+'GVA-productivity2'!N46)/100</f>
        <v>0.11377346588839432</v>
      </c>
      <c r="D46" s="63">
        <f>(+'GVA-productivity2'!O46)/100</f>
        <v>0.11707221375461078</v>
      </c>
      <c r="E46" s="466">
        <f t="shared" si="6"/>
        <v>3.2987478662164643E-3</v>
      </c>
      <c r="F46" s="467">
        <f t="shared" si="7"/>
        <v>2.2991255413896653E-3</v>
      </c>
    </row>
    <row r="47" spans="1:6" x14ac:dyDescent="0.25">
      <c r="A47" s="450" t="s">
        <v>240</v>
      </c>
      <c r="B47" s="63">
        <f>+'GVA-productivity2'!N74</f>
        <v>-1.9100044143896322E-2</v>
      </c>
      <c r="C47" s="63">
        <f>(+'GVA-productivity2'!N47)/100</f>
        <v>4.5907851133203621E-2</v>
      </c>
      <c r="D47" s="63">
        <f>(+'GVA-productivity2'!O47)/100</f>
        <v>5.2242168417557924E-2</v>
      </c>
      <c r="E47" s="466">
        <f t="shared" si="6"/>
        <v>6.334317284354303E-3</v>
      </c>
      <c r="F47" s="467">
        <f t="shared" si="7"/>
        <v>-8.7684198319560995E-4</v>
      </c>
    </row>
    <row r="48" spans="1:6" x14ac:dyDescent="0.25">
      <c r="A48" s="446" t="s">
        <v>241</v>
      </c>
      <c r="B48" s="63">
        <f>+'GVA-productivity2'!N75</f>
        <v>2.7956605519913857E-2</v>
      </c>
      <c r="C48" s="63">
        <f>(+'GVA-productivity2'!N48)/100</f>
        <v>0.10578862265341116</v>
      </c>
      <c r="D48" s="63">
        <f>(+'GVA-productivity2'!O48)/100</f>
        <v>0.11994808767319379</v>
      </c>
      <c r="E48" s="466">
        <f t="shared" si="6"/>
        <v>1.415946501978263E-2</v>
      </c>
      <c r="F48" s="467">
        <f t="shared" si="7"/>
        <v>2.9574907920164387E-3</v>
      </c>
    </row>
    <row r="49" spans="1:6" s="470" customFormat="1" x14ac:dyDescent="0.25">
      <c r="A49" s="468" t="s">
        <v>108</v>
      </c>
      <c r="B49" s="120">
        <f>+'GVA-productivity2'!N77</f>
        <v>3.5072448431127334E-2</v>
      </c>
      <c r="C49" s="120">
        <f>(+'GVA-productivity2'!N50)/100</f>
        <v>1</v>
      </c>
      <c r="D49" s="120">
        <f>(+'GVA-productivity2'!O50)/100</f>
        <v>1</v>
      </c>
      <c r="E49" s="469">
        <f t="shared" si="6"/>
        <v>0</v>
      </c>
      <c r="F49" s="461">
        <f>SUM(F42:F48)</f>
        <v>2.818589959417267E-2</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P49"/>
  <sheetViews>
    <sheetView showGridLines="0" workbookViewId="0">
      <selection activeCell="A2" sqref="A2"/>
    </sheetView>
  </sheetViews>
  <sheetFormatPr defaultRowHeight="12" x14ac:dyDescent="0.25"/>
  <cols>
    <col min="2" max="2" width="29.5703125" customWidth="1"/>
    <col min="3" max="6" width="14.140625" customWidth="1"/>
    <col min="7" max="7" width="6.42578125" customWidth="1"/>
  </cols>
  <sheetData>
    <row r="1" spans="1:16" ht="14.4" x14ac:dyDescent="0.25">
      <c r="A1" s="144" t="s">
        <v>269</v>
      </c>
    </row>
    <row r="2" spans="1:16" x14ac:dyDescent="0.25">
      <c r="A2" s="258" t="s">
        <v>275</v>
      </c>
    </row>
    <row r="3" spans="1:16" x14ac:dyDescent="0.25">
      <c r="A3" s="442"/>
    </row>
    <row r="4" spans="1:16" x14ac:dyDescent="0.25">
      <c r="A4" s="268"/>
      <c r="B4" s="473"/>
      <c r="C4" s="268"/>
      <c r="D4" s="268" t="s">
        <v>270</v>
      </c>
      <c r="E4" s="268"/>
      <c r="F4" s="268"/>
    </row>
    <row r="5" spans="1:16" ht="48" x14ac:dyDescent="0.25">
      <c r="A5" s="146" t="s">
        <v>82</v>
      </c>
      <c r="B5" s="147" t="s">
        <v>2</v>
      </c>
      <c r="C5" s="148" t="s">
        <v>271</v>
      </c>
      <c r="D5" s="148" t="s">
        <v>272</v>
      </c>
      <c r="E5" s="148" t="s">
        <v>273</v>
      </c>
      <c r="F5" s="148" t="s">
        <v>272</v>
      </c>
      <c r="H5" s="146"/>
      <c r="I5" s="146" t="s">
        <v>14</v>
      </c>
      <c r="J5" s="238" t="s">
        <v>21</v>
      </c>
      <c r="K5" s="146" t="s">
        <v>19</v>
      </c>
      <c r="L5" s="146" t="s">
        <v>239</v>
      </c>
      <c r="M5" s="238" t="s">
        <v>240</v>
      </c>
      <c r="N5" s="146" t="s">
        <v>241</v>
      </c>
      <c r="O5" s="238" t="s">
        <v>265</v>
      </c>
      <c r="P5" s="146"/>
    </row>
    <row r="6" spans="1:16" x14ac:dyDescent="0.25">
      <c r="A6" s="145">
        <v>1</v>
      </c>
      <c r="B6" s="446" t="s">
        <v>14</v>
      </c>
      <c r="C6" s="142">
        <f>(VLOOKUP($A6,'GVA-productivity2'!$C$42:$O$48,13,FALSE)/100)</f>
        <v>0.47331840063467562</v>
      </c>
      <c r="D6" s="139">
        <f>VLOOKUP(A6,'GVA-productivity2'!$C$55:$O$61,13,FALSE)</f>
        <v>0.3039806533305715</v>
      </c>
      <c r="E6" s="474">
        <f>+C6</f>
        <v>0.47331840063467562</v>
      </c>
      <c r="F6" s="475">
        <f>+D6</f>
        <v>0.3039806533305715</v>
      </c>
      <c r="G6" s="476"/>
      <c r="H6" s="239">
        <v>0</v>
      </c>
      <c r="I6" s="240">
        <v>0</v>
      </c>
      <c r="J6" s="240"/>
      <c r="K6" s="240"/>
      <c r="L6" s="240"/>
      <c r="M6" s="240"/>
      <c r="N6" s="240"/>
      <c r="O6" s="240"/>
      <c r="P6" s="240">
        <v>0</v>
      </c>
    </row>
    <row r="7" spans="1:16" x14ac:dyDescent="0.25">
      <c r="A7" s="145">
        <v>4</v>
      </c>
      <c r="B7" s="446" t="s">
        <v>21</v>
      </c>
      <c r="C7" s="142">
        <f>(VLOOKUP($A7,'GVA-productivity2'!$C$42:$O$48,13,FALSE)/100)</f>
        <v>0.10529923963963186</v>
      </c>
      <c r="D7" s="139">
        <f>VLOOKUP(A7,'GVA-productivity2'!$C$55:$O$61,13,FALSE)</f>
        <v>0.70664298670873693</v>
      </c>
      <c r="E7" s="474">
        <f t="shared" ref="E7:E12" si="0">+E6+C7</f>
        <v>0.57861764027430751</v>
      </c>
      <c r="F7" s="475">
        <f t="shared" ref="F7:F12" si="1">+D7</f>
        <v>0.70664298670873693</v>
      </c>
      <c r="G7" s="476"/>
      <c r="H7" s="239">
        <v>0</v>
      </c>
      <c r="I7" s="241">
        <f>+$F$6</f>
        <v>0.3039806533305715</v>
      </c>
      <c r="J7" s="240"/>
      <c r="K7" s="240"/>
      <c r="L7" s="240"/>
      <c r="M7" s="240"/>
      <c r="N7" s="240"/>
      <c r="O7" s="240"/>
      <c r="P7" s="240">
        <v>0</v>
      </c>
    </row>
    <row r="8" spans="1:16" x14ac:dyDescent="0.25">
      <c r="A8" s="145">
        <v>3</v>
      </c>
      <c r="B8" s="446" t="s">
        <v>19</v>
      </c>
      <c r="C8" s="142">
        <f>(VLOOKUP($A8,'GVA-productivity2'!$C$42:$O$48,13,FALSE)/100)</f>
        <v>0.12056465434539375</v>
      </c>
      <c r="D8" s="139">
        <f>VLOOKUP(A8,'GVA-productivity2'!$C$55:$O$61,13,FALSE)</f>
        <v>1.2461853937391734</v>
      </c>
      <c r="E8" s="474">
        <f t="shared" si="0"/>
        <v>0.69918229461970127</v>
      </c>
      <c r="F8" s="475">
        <f t="shared" si="1"/>
        <v>1.2461853937391734</v>
      </c>
      <c r="G8" s="476"/>
      <c r="H8" s="239">
        <f>AVERAGE(H7,H9)</f>
        <v>23.66592003173378</v>
      </c>
      <c r="I8" s="241">
        <f>+$F$6</f>
        <v>0.3039806533305715</v>
      </c>
      <c r="J8" s="240"/>
      <c r="K8" s="240"/>
      <c r="L8" s="240"/>
      <c r="M8" s="240"/>
      <c r="N8" s="240"/>
      <c r="O8" s="240"/>
      <c r="P8" s="240">
        <v>0</v>
      </c>
    </row>
    <row r="9" spans="1:16" x14ac:dyDescent="0.25">
      <c r="A9" s="145">
        <v>5</v>
      </c>
      <c r="B9" s="446" t="s">
        <v>239</v>
      </c>
      <c r="C9" s="142">
        <f>(VLOOKUP($A9,'GVA-productivity2'!$C$42:$O$48,13,FALSE)/100)</f>
        <v>0.11707221375461078</v>
      </c>
      <c r="D9" s="139">
        <f>VLOOKUP(A9,'GVA-productivity2'!$C$55:$O$61,13,FALSE)</f>
        <v>1.4305858456803364</v>
      </c>
      <c r="E9" s="474">
        <f t="shared" si="0"/>
        <v>0.81625450837431202</v>
      </c>
      <c r="F9" s="475">
        <f t="shared" si="1"/>
        <v>1.4305858456803364</v>
      </c>
      <c r="G9" s="476"/>
      <c r="H9" s="239">
        <f>+$E$6*100</f>
        <v>47.33184006346756</v>
      </c>
      <c r="I9" s="241">
        <f>+$F$6</f>
        <v>0.3039806533305715</v>
      </c>
      <c r="J9" s="240">
        <v>0</v>
      </c>
      <c r="K9" s="240"/>
      <c r="L9" s="240"/>
      <c r="M9" s="240"/>
      <c r="N9" s="240"/>
      <c r="O9" s="240"/>
      <c r="P9" s="240">
        <v>0</v>
      </c>
    </row>
    <row r="10" spans="1:16" x14ac:dyDescent="0.25">
      <c r="A10" s="145">
        <v>6</v>
      </c>
      <c r="B10" s="450" t="s">
        <v>240</v>
      </c>
      <c r="C10" s="142">
        <f>(VLOOKUP($A10,'GVA-productivity2'!$C$42:$O$48,13,FALSE)/100)</f>
        <v>5.2242168417557924E-2</v>
      </c>
      <c r="D10" s="139">
        <f>VLOOKUP(A10,'GVA-productivity2'!$C$55:$O$61,13,FALSE)</f>
        <v>1.8395403208998005</v>
      </c>
      <c r="E10" s="474">
        <f t="shared" si="0"/>
        <v>0.86849667679186993</v>
      </c>
      <c r="F10" s="475">
        <f t="shared" si="1"/>
        <v>1.8395403208998005</v>
      </c>
      <c r="G10" s="476"/>
      <c r="H10" s="239">
        <f>+$E$6*100</f>
        <v>47.33184006346756</v>
      </c>
      <c r="I10" s="240">
        <v>0</v>
      </c>
      <c r="J10" s="242">
        <f>+$F$7</f>
        <v>0.70664298670873693</v>
      </c>
      <c r="K10" s="240"/>
      <c r="L10" s="240"/>
      <c r="M10" s="240"/>
      <c r="N10" s="240"/>
      <c r="O10" s="240"/>
      <c r="P10" s="240">
        <v>0</v>
      </c>
    </row>
    <row r="11" spans="1:16" x14ac:dyDescent="0.25">
      <c r="A11" s="145">
        <v>7</v>
      </c>
      <c r="B11" s="446" t="s">
        <v>241</v>
      </c>
      <c r="C11" s="142">
        <f>(VLOOKUP($A11,'GVA-productivity2'!$C$42:$O$48,13,FALSE)/100)</f>
        <v>0.11994808767319379</v>
      </c>
      <c r="D11" s="139">
        <f>VLOOKUP(A11,'GVA-productivity2'!$C$55:$O$61,13,FALSE)</f>
        <v>2.7443061641564022</v>
      </c>
      <c r="E11" s="474">
        <f t="shared" si="0"/>
        <v>0.98844476446506369</v>
      </c>
      <c r="F11" s="475">
        <f t="shared" si="1"/>
        <v>2.7443061641564022</v>
      </c>
      <c r="G11" s="476"/>
      <c r="H11" s="239">
        <f>AVERAGE(H10,H12)</f>
        <v>52.596802045449152</v>
      </c>
      <c r="I11" s="240"/>
      <c r="J11" s="242">
        <f>+$F$7</f>
        <v>0.70664298670873693</v>
      </c>
      <c r="K11" s="240"/>
      <c r="L11" s="240"/>
      <c r="M11" s="240"/>
      <c r="N11" s="240"/>
      <c r="O11" s="240"/>
      <c r="P11" s="240">
        <v>0</v>
      </c>
    </row>
    <row r="12" spans="1:16" x14ac:dyDescent="0.25">
      <c r="A12" s="145">
        <v>2</v>
      </c>
      <c r="B12" s="446" t="s">
        <v>265</v>
      </c>
      <c r="C12" s="142">
        <f>(VLOOKUP($A12,'GVA-productivity2'!$C$42:$O$48,13,FALSE)/100)</f>
        <v>1.1555235534936264E-2</v>
      </c>
      <c r="D12" s="139">
        <f>VLOOKUP(A12,'GVA-productivity2'!$C$55:$O$61,13,FALSE)</f>
        <v>3.3498044436781047</v>
      </c>
      <c r="E12" s="474">
        <f t="shared" si="0"/>
        <v>1</v>
      </c>
      <c r="F12" s="475">
        <f t="shared" si="1"/>
        <v>3.3498044436781047</v>
      </c>
      <c r="G12" s="476"/>
      <c r="H12" s="239">
        <f>+$E$7*100</f>
        <v>57.861764027430752</v>
      </c>
      <c r="I12" s="240"/>
      <c r="J12" s="242">
        <f>+$F$7</f>
        <v>0.70664298670873693</v>
      </c>
      <c r="K12" s="240">
        <v>0</v>
      </c>
      <c r="L12" s="240"/>
      <c r="M12" s="240"/>
      <c r="N12" s="240"/>
      <c r="O12" s="240"/>
      <c r="P12" s="240">
        <v>0</v>
      </c>
    </row>
    <row r="13" spans="1:16" x14ac:dyDescent="0.25">
      <c r="A13" s="145"/>
      <c r="B13" s="133"/>
      <c r="C13" s="142">
        <f>SUM(C6:C12)</f>
        <v>1</v>
      </c>
      <c r="D13" s="139"/>
      <c r="E13" s="142"/>
      <c r="F13" s="139"/>
      <c r="H13" s="239">
        <f>+$E$7*100</f>
        <v>57.861764027430752</v>
      </c>
      <c r="I13" s="240"/>
      <c r="J13" s="240">
        <v>0</v>
      </c>
      <c r="K13" s="243">
        <f>+$F$8</f>
        <v>1.2461853937391734</v>
      </c>
      <c r="L13" s="240"/>
      <c r="M13" s="240"/>
      <c r="N13" s="240"/>
      <c r="O13" s="240"/>
      <c r="P13" s="240">
        <v>0</v>
      </c>
    </row>
    <row r="14" spans="1:16" x14ac:dyDescent="0.25">
      <c r="B14" s="149"/>
      <c r="C14" s="140"/>
      <c r="D14" s="140"/>
      <c r="E14" s="143"/>
      <c r="F14" s="143"/>
      <c r="H14" s="239">
        <f>AVERAGE(H13,H15)</f>
        <v>63.88999674470044</v>
      </c>
      <c r="I14" s="240"/>
      <c r="J14" s="240"/>
      <c r="K14" s="243">
        <f>+$F$8</f>
        <v>1.2461853937391734</v>
      </c>
      <c r="L14" s="240"/>
      <c r="M14" s="240"/>
      <c r="N14" s="240"/>
      <c r="O14" s="240"/>
      <c r="P14" s="240">
        <v>0</v>
      </c>
    </row>
    <row r="15" spans="1:16" x14ac:dyDescent="0.25">
      <c r="H15" s="239">
        <f>+$E$8*100</f>
        <v>69.918229461970128</v>
      </c>
      <c r="I15" s="240"/>
      <c r="J15" s="240"/>
      <c r="K15" s="243">
        <f>+$F$8</f>
        <v>1.2461853937391734</v>
      </c>
      <c r="L15" s="240">
        <v>0</v>
      </c>
      <c r="M15" s="240"/>
      <c r="N15" s="240"/>
      <c r="O15" s="240"/>
      <c r="P15" s="240">
        <v>0</v>
      </c>
    </row>
    <row r="16" spans="1:16" x14ac:dyDescent="0.25">
      <c r="A16" s="477"/>
      <c r="B16" s="478"/>
      <c r="H16" s="239">
        <f>+$E$8*100</f>
        <v>69.918229461970128</v>
      </c>
      <c r="I16" s="240"/>
      <c r="J16" s="240"/>
      <c r="K16" s="240">
        <v>0</v>
      </c>
      <c r="L16" s="244">
        <f>+$F$9</f>
        <v>1.4305858456803364</v>
      </c>
      <c r="M16" s="240"/>
      <c r="N16" s="240"/>
      <c r="O16" s="240"/>
      <c r="P16" s="240">
        <v>0</v>
      </c>
    </row>
    <row r="17" spans="8:16" x14ac:dyDescent="0.25">
      <c r="H17" s="239">
        <f>AVERAGE(H16,H18)</f>
        <v>75.771840149700665</v>
      </c>
      <c r="I17" s="240"/>
      <c r="J17" s="240"/>
      <c r="K17" s="240"/>
      <c r="L17" s="244">
        <f>+$F$9</f>
        <v>1.4305858456803364</v>
      </c>
      <c r="M17" s="240"/>
      <c r="N17" s="240"/>
      <c r="O17" s="240"/>
      <c r="P17" s="240">
        <v>0</v>
      </c>
    </row>
    <row r="18" spans="8:16" x14ac:dyDescent="0.25">
      <c r="H18" s="239">
        <f>+$E$9*100</f>
        <v>81.625450837431202</v>
      </c>
      <c r="I18" s="240"/>
      <c r="J18" s="240"/>
      <c r="K18" s="240"/>
      <c r="L18" s="244">
        <f>+$F$9</f>
        <v>1.4305858456803364</v>
      </c>
      <c r="M18" s="240">
        <v>0</v>
      </c>
      <c r="N18" s="240"/>
      <c r="O18" s="240"/>
      <c r="P18" s="240">
        <v>0</v>
      </c>
    </row>
    <row r="19" spans="8:16" x14ac:dyDescent="0.25">
      <c r="H19" s="239">
        <f>+$E$9*100</f>
        <v>81.625450837431202</v>
      </c>
      <c r="I19" s="240"/>
      <c r="J19" s="240"/>
      <c r="K19" s="240"/>
      <c r="L19" s="240">
        <v>0</v>
      </c>
      <c r="M19" s="244">
        <f>+$F$10</f>
        <v>1.8395403208998005</v>
      </c>
      <c r="N19" s="240"/>
      <c r="O19" s="240"/>
      <c r="P19" s="240">
        <v>0</v>
      </c>
    </row>
    <row r="20" spans="8:16" x14ac:dyDescent="0.25">
      <c r="H20" s="239">
        <f>AVERAGE(H19,H21)</f>
        <v>84.237559258309091</v>
      </c>
      <c r="I20" s="240"/>
      <c r="J20" s="240"/>
      <c r="K20" s="240"/>
      <c r="L20" s="240"/>
      <c r="M20" s="244">
        <f>+$F$10</f>
        <v>1.8395403208998005</v>
      </c>
      <c r="N20" s="240"/>
      <c r="O20" s="240"/>
      <c r="P20" s="240">
        <v>0</v>
      </c>
    </row>
    <row r="21" spans="8:16" x14ac:dyDescent="0.25">
      <c r="H21" s="239">
        <f>+$E$10*100</f>
        <v>86.849667679186993</v>
      </c>
      <c r="I21" s="240"/>
      <c r="J21" s="240"/>
      <c r="K21" s="240"/>
      <c r="L21" s="240"/>
      <c r="M21" s="244">
        <f>+$F$10</f>
        <v>1.8395403208998005</v>
      </c>
      <c r="N21" s="240">
        <v>0</v>
      </c>
      <c r="O21" s="240"/>
      <c r="P21" s="240">
        <v>0</v>
      </c>
    </row>
    <row r="22" spans="8:16" x14ac:dyDescent="0.25">
      <c r="H22" s="239">
        <f>+$E$10*100</f>
        <v>86.849667679186993</v>
      </c>
      <c r="I22" s="240"/>
      <c r="J22" s="240"/>
      <c r="K22" s="240"/>
      <c r="L22" s="240"/>
      <c r="M22" s="240">
        <v>0</v>
      </c>
      <c r="N22" s="244">
        <f>+$F$11</f>
        <v>2.7443061641564022</v>
      </c>
      <c r="O22" s="240"/>
      <c r="P22" s="240">
        <v>0</v>
      </c>
    </row>
    <row r="23" spans="8:16" x14ac:dyDescent="0.25">
      <c r="H23" s="239">
        <f>AVERAGE(H22,H24)</f>
        <v>92.847072062846678</v>
      </c>
      <c r="I23" s="240"/>
      <c r="J23" s="240"/>
      <c r="K23" s="240"/>
      <c r="L23" s="240"/>
      <c r="M23" s="240"/>
      <c r="N23" s="244">
        <f>+$F$11</f>
        <v>2.7443061641564022</v>
      </c>
      <c r="O23" s="240"/>
      <c r="P23" s="240">
        <v>0</v>
      </c>
    </row>
    <row r="24" spans="8:16" x14ac:dyDescent="0.25">
      <c r="H24" s="239">
        <f>+$E$11*100</f>
        <v>98.844476446506363</v>
      </c>
      <c r="I24" s="240"/>
      <c r="J24" s="240"/>
      <c r="K24" s="240"/>
      <c r="L24" s="240"/>
      <c r="M24" s="240"/>
      <c r="N24" s="244">
        <f>+$F$11</f>
        <v>2.7443061641564022</v>
      </c>
      <c r="O24" s="240">
        <v>0</v>
      </c>
      <c r="P24" s="240">
        <v>0</v>
      </c>
    </row>
    <row r="25" spans="8:16" x14ac:dyDescent="0.25">
      <c r="H25" s="239">
        <f>+$E$11*100</f>
        <v>98.844476446506363</v>
      </c>
      <c r="I25" s="240"/>
      <c r="J25" s="240"/>
      <c r="K25" s="240"/>
      <c r="L25" s="240"/>
      <c r="M25" s="240"/>
      <c r="N25" s="240">
        <v>0</v>
      </c>
      <c r="O25" s="244">
        <f>+$F$12</f>
        <v>3.3498044436781047</v>
      </c>
      <c r="P25" s="240">
        <v>0</v>
      </c>
    </row>
    <row r="26" spans="8:16" x14ac:dyDescent="0.25">
      <c r="H26" s="239">
        <f>AVERAGE(H25,H27)</f>
        <v>99.422238223253174</v>
      </c>
      <c r="I26" s="240"/>
      <c r="J26" s="240"/>
      <c r="K26" s="240"/>
      <c r="L26" s="240"/>
      <c r="M26" s="240"/>
      <c r="N26" s="240"/>
      <c r="O26" s="244">
        <f>+$F$12</f>
        <v>3.3498044436781047</v>
      </c>
      <c r="P26" s="240">
        <v>0</v>
      </c>
    </row>
    <row r="27" spans="8:16" x14ac:dyDescent="0.25">
      <c r="H27" s="239">
        <f>+$E$12*100</f>
        <v>100</v>
      </c>
      <c r="I27" s="240"/>
      <c r="J27" s="240"/>
      <c r="K27" s="240"/>
      <c r="L27" s="240"/>
      <c r="M27" s="240"/>
      <c r="N27" s="240"/>
      <c r="O27" s="244">
        <f>+$F$12</f>
        <v>3.3498044436781047</v>
      </c>
      <c r="P27" s="240">
        <v>0</v>
      </c>
    </row>
    <row r="28" spans="8:16" x14ac:dyDescent="0.25">
      <c r="H28" s="239">
        <f>+$E$12*100</f>
        <v>100</v>
      </c>
      <c r="I28" s="240"/>
      <c r="J28" s="240"/>
      <c r="K28" s="240"/>
      <c r="L28" s="240"/>
      <c r="M28" s="240"/>
      <c r="N28" s="240"/>
      <c r="O28" s="240">
        <v>0</v>
      </c>
      <c r="P28" s="240">
        <v>0</v>
      </c>
    </row>
    <row r="49" spans="8:8" x14ac:dyDescent="0.25">
      <c r="H49" s="479"/>
    </row>
  </sheetData>
  <pageMargins left="0.7" right="0.7" top="0.75" bottom="0.75" header="0.3" footer="0.3"/>
  <pageSetup paperSize="9" orientation="portrait"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F7E7237B621B34D8633A963D5CBF9A3" ma:contentTypeVersion="" ma:contentTypeDescription="Create a new document." ma:contentTypeScope="" ma:versionID="86207b02e9d47f534844b5fb47386b69">
  <xsd:schema xmlns:xsd="http://www.w3.org/2001/XMLSchema" xmlns:xs="http://www.w3.org/2001/XMLSchema" xmlns:p="http://schemas.microsoft.com/office/2006/metadata/properties" xmlns:ns2="57b417f7-d786-4243-a30f-6aa963038fea" targetNamespace="http://schemas.microsoft.com/office/2006/metadata/properties" ma:root="true" ma:fieldsID="1959d539da99094eaa1c65296056aff2" ns2:_="">
    <xsd:import namespace="57b417f7-d786-4243-a30f-6aa963038fea"/>
    <xsd:element name="properties">
      <xsd:complexType>
        <xsd:sequence>
          <xsd:element name="documentManagement">
            <xsd:complexType>
              <xsd:all>
                <xsd:element ref="ns2:Summary" minOccurs="0"/>
                <xsd:element ref="ns2:Document_x0020_Type" minOccurs="0"/>
                <xsd:element ref="ns2:Status" minOccurs="0"/>
                <xsd:element ref="ns2:Ke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b417f7-d786-4243-a30f-6aa963038fea" elementFormDefault="qualified">
    <xsd:import namespace="http://schemas.microsoft.com/office/2006/documentManagement/types"/>
    <xsd:import namespace="http://schemas.microsoft.com/office/infopath/2007/PartnerControls"/>
    <xsd:element name="Summary" ma:index="8" nillable="true" ma:displayName="Summary" ma:description="A short description of what's in the document can help people to find it." ma:internalName="Summary">
      <xsd:simpleType>
        <xsd:restriction base="dms:Note">
          <xsd:maxLength value="255"/>
        </xsd:restriction>
      </xsd:simpleType>
    </xsd:element>
    <xsd:element name="Document_x0020_Type" ma:index="9" nillable="true" ma:displayName="Document Type" ma:default="General" ma:description="Leave as general unless this is a special type of document (eg PID, CV, Meeting Report etc)" ma:format="Dropdown" ma:internalName="Document_x0020_Type">
      <xsd:simpleType>
        <xsd:restriction base="dms:Choice">
          <xsd:enumeration value="Budget"/>
          <xsd:enumeration value="Business Plan"/>
          <xsd:enumeration value="Contract"/>
          <xsd:enumeration value="CV"/>
          <xsd:enumeration value="Expenses"/>
          <xsd:enumeration value="General"/>
          <xsd:enumeration value="How-to / Guideline"/>
          <xsd:enumeration value="Invoice"/>
          <xsd:enumeration value="M&amp;E"/>
          <xsd:enumeration value="Meeting Notes / Minutes"/>
          <xsd:enumeration value="PID"/>
          <xsd:enumeration value="Policy"/>
          <xsd:enumeration value="Proposal"/>
          <xsd:enumeration value="Publication"/>
          <xsd:enumeration value="Trip Report"/>
        </xsd:restriction>
      </xsd:simpleType>
    </xsd:element>
    <xsd:element name="Status" ma:index="10" nillable="true" ma:displayName="Status" ma:default="Active" ma:format="Dropdown" ma:internalName="Status">
      <xsd:simpleType>
        <xsd:restriction base="dms:Choice">
          <xsd:enumeration value="Active"/>
          <xsd:enumeration value="Closed"/>
          <xsd:enumeration value="Archived"/>
        </xsd:restriction>
      </xsd:simpleType>
    </xsd:element>
    <xsd:element name="Key" ma:index="11" nillable="true" ma:displayName="Key" ma:default="0" ma:description="Tick if this is a key document for this project." ma:internalName="Key">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ummary xmlns="57b417f7-d786-4243-a30f-6aa963038fea" xsi:nil="true"/>
    <Key xmlns="57b417f7-d786-4243-a30f-6aa963038fea">false</Key>
    <Document_x0020_Type xmlns="57b417f7-d786-4243-a30f-6aa963038fea">General</Document_x0020_Type>
    <Status xmlns="57b417f7-d786-4243-a30f-6aa963038fea">Active</Status>
  </documentManagement>
</p:properties>
</file>

<file path=customXml/itemProps1.xml><?xml version="1.0" encoding="utf-8"?>
<ds:datastoreItem xmlns:ds="http://schemas.openxmlformats.org/officeDocument/2006/customXml" ds:itemID="{7110FA7F-86A4-4755-9C74-EC397AEFAA05}"/>
</file>

<file path=customXml/itemProps2.xml><?xml version="1.0" encoding="utf-8"?>
<ds:datastoreItem xmlns:ds="http://schemas.openxmlformats.org/officeDocument/2006/customXml" ds:itemID="{F380B4BE-9345-4C1F-97C4-A28C1081BA91}"/>
</file>

<file path=customXml/itemProps3.xml><?xml version="1.0" encoding="utf-8"?>
<ds:datastoreItem xmlns:ds="http://schemas.openxmlformats.org/officeDocument/2006/customXml" ds:itemID="{1A6D3C3A-4B2B-45A3-B18A-ECBFA87D772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VERSION </vt:lpstr>
      <vt:lpstr>GVA-productivity1</vt:lpstr>
      <vt:lpstr>Rel. prod. cf employment1</vt:lpstr>
      <vt:lpstr>Decomp.of prod change1</vt:lpstr>
      <vt:lpstr>Productivity gaps1</vt:lpstr>
      <vt:lpstr>GVA-productivity2</vt:lpstr>
      <vt:lpstr>Rel. prod. cf employment2</vt:lpstr>
      <vt:lpstr>Decomp.of prod change2</vt:lpstr>
      <vt:lpstr>Productivity gaps2</vt:lpstr>
      <vt:lpstr>Sectoral employ by sex</vt:lpstr>
      <vt:lpstr>Emp by sex (ILO)</vt:lpstr>
      <vt:lpstr>Wages (ILO)</vt:lpstr>
      <vt:lpstr>'GVA-productivity1'!Labour_productivity</vt:lpstr>
      <vt:lpstr>'GVA-productivity1'!Persons_engaged</vt:lpstr>
      <vt:lpstr>'GVA-productivity1'!VA_constant_2005</vt:lpstr>
      <vt:lpstr>'GVA-productivity1'!VA_current</vt:lpstr>
    </vt:vector>
  </TitlesOfParts>
  <Company>Overseas Development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jkennan</dc:creator>
  <cp:lastModifiedBy>jkennan</cp:lastModifiedBy>
  <cp:lastPrinted>2014-12-17T12:30:23Z</cp:lastPrinted>
  <dcterms:created xsi:type="dcterms:W3CDTF">2014-12-17T09:29:00Z</dcterms:created>
  <dcterms:modified xsi:type="dcterms:W3CDTF">2015-07-21T09:46:41Z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0x0101000F7E7237B621B34D8633A963D5CBF9A3</vt:lpwstr>
  </property>
</Properties>
</file>