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5.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6.xml" ContentType="application/vnd.openxmlformats-officedocument.drawing+xml"/>
  <Override PartName="/xl/charts/chart21.xml" ContentType="application/vnd.openxmlformats-officedocument.drawingml.chart+xml"/>
  <Override PartName="/xl/drawings/drawing7.xml" ContentType="application/vnd.openxmlformats-officedocument.drawing+xml"/>
  <Override PartName="/xl/charts/chart22.xml" ContentType="application/vnd.openxmlformats-officedocument.drawingml.chart+xml"/>
  <Override PartName="/xl/drawings/drawing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9.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drawings/drawing10.xml" ContentType="application/vnd.openxmlformats-officedocument.drawing+xml"/>
  <Override PartName="/xl/charts/chart27.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8" yWindow="252" windowWidth="15072" windowHeight="8916" tabRatio="931"/>
  </bookViews>
  <sheets>
    <sheet name="VERSION" sheetId="10" r:id="rId1"/>
    <sheet name="GVA-productivity1" sheetId="5" r:id="rId2"/>
    <sheet name="Rel. prod. cf employment1" sheetId="1" r:id="rId3"/>
    <sheet name="Decomp.of prod change1" sheetId="2" r:id="rId4"/>
    <sheet name="Productivity gaps1" sheetId="3" r:id="rId5"/>
    <sheet name="Sector emp1" sheetId="6" r:id="rId6"/>
    <sheet name="GVA-productivity2" sheetId="11" r:id="rId7"/>
    <sheet name="Rel. prod. cf employment2" sheetId="12" r:id="rId8"/>
    <sheet name="Decomp.of prod change2" sheetId="13" r:id="rId9"/>
    <sheet name="Productivity gaps2" sheetId="14" r:id="rId10"/>
    <sheet name="Sectoral employ by sex2" sheetId="15" r:id="rId11"/>
    <sheet name="Emp by sex (ILO)" sheetId="7" r:id="rId12"/>
    <sheet name="Agriculture (DHS)" sheetId="8" r:id="rId13"/>
    <sheet name="Wages (ILO)" sheetId="9" r:id="rId14"/>
  </sheets>
  <externalReferences>
    <externalReference r:id="rId15"/>
  </externalReferences>
  <definedNames>
    <definedName name="_xlnm._FilterDatabase" localSheetId="1" hidden="1">'GVA-productivity1'!$A$8:$AG$72</definedName>
    <definedName name="_xlnm._FilterDatabase" localSheetId="13" hidden="1">'Wages (ILO)'!$A$7:$D$7</definedName>
    <definedName name="Decomposition_of_labour_productivity_change" localSheetId="1">'GVA-productivity1'!#REF!</definedName>
    <definedName name="Labour_productivity" localSheetId="1">'GVA-productivity1'!$V$6</definedName>
    <definedName name="Labour_productivity_levels_and_change_over_time" localSheetId="1">'GVA-productivity1'!#REF!</definedName>
    <definedName name="Persons_engaged" localSheetId="1">'GVA-productivity1'!$P$6</definedName>
    <definedName name="Productivity_gaps" localSheetId="1">'GVA-productivity1'!#REF!</definedName>
    <definedName name="Relative_productivity_and_changes_in_employment" localSheetId="1">'GVA-productivity1'!#REF!</definedName>
    <definedName name="Relative_productivity_levels" localSheetId="1">'GVA-productivity1'!#REF!</definedName>
    <definedName name="VA_constant_2005" localSheetId="1">'GVA-productivity1'!$J$6</definedName>
    <definedName name="VA_current" localSheetId="1">'GVA-productivity1'!$D$6</definedName>
  </definedNames>
  <calcPr calcId="145621" calcOnSave="0"/>
</workbook>
</file>

<file path=xl/calcChain.xml><?xml version="1.0" encoding="utf-8"?>
<calcChain xmlns="http://schemas.openxmlformats.org/spreadsheetml/2006/main">
  <c r="C34" i="13" l="1"/>
  <c r="C28" i="13"/>
  <c r="D27" i="13"/>
  <c r="E63" i="12"/>
  <c r="D63" i="12"/>
  <c r="E62" i="12"/>
  <c r="D62" i="12"/>
  <c r="E61" i="12"/>
  <c r="D61" i="12"/>
  <c r="E60" i="12"/>
  <c r="D60" i="12"/>
  <c r="E59" i="12"/>
  <c r="D59" i="12"/>
  <c r="E58" i="12"/>
  <c r="D58" i="12"/>
  <c r="E57" i="12"/>
  <c r="D57" i="12"/>
  <c r="D65" i="12" s="1"/>
  <c r="E48" i="12"/>
  <c r="E47" i="12"/>
  <c r="E46" i="12"/>
  <c r="D46" i="12"/>
  <c r="E45" i="12"/>
  <c r="D45" i="12"/>
  <c r="E44" i="12"/>
  <c r="D44" i="12"/>
  <c r="F43" i="12"/>
  <c r="E43" i="12"/>
  <c r="D43" i="12"/>
  <c r="E42" i="12"/>
  <c r="D42" i="12"/>
  <c r="F41" i="12"/>
  <c r="E41" i="12"/>
  <c r="D41" i="12"/>
  <c r="E40" i="12"/>
  <c r="D40" i="12"/>
  <c r="D48" i="12" s="1"/>
  <c r="E30" i="12"/>
  <c r="E29" i="12"/>
  <c r="D29" i="12"/>
  <c r="E28" i="12"/>
  <c r="D28" i="12"/>
  <c r="E27" i="12"/>
  <c r="D27" i="12"/>
  <c r="G26" i="12"/>
  <c r="E26" i="12"/>
  <c r="D26" i="12"/>
  <c r="G25" i="12"/>
  <c r="E25" i="12"/>
  <c r="D25" i="12"/>
  <c r="G24" i="12"/>
  <c r="E24" i="12"/>
  <c r="D24" i="12"/>
  <c r="E23" i="12"/>
  <c r="E31" i="12" s="1"/>
  <c r="D23" i="12"/>
  <c r="E14" i="12"/>
  <c r="E12" i="12"/>
  <c r="D12" i="12"/>
  <c r="E11" i="12"/>
  <c r="D11" i="12"/>
  <c r="E10" i="12"/>
  <c r="D10" i="12"/>
  <c r="E9" i="12"/>
  <c r="D9" i="12"/>
  <c r="E8" i="12"/>
  <c r="D8" i="12"/>
  <c r="E7" i="12"/>
  <c r="D7" i="12"/>
  <c r="D14" i="12" s="1"/>
  <c r="E6" i="12"/>
  <c r="D6" i="12"/>
  <c r="I88" i="11"/>
  <c r="I89" i="11" s="1"/>
  <c r="I90" i="11" s="1"/>
  <c r="I91" i="11" s="1"/>
  <c r="I92" i="11" s="1"/>
  <c r="I93" i="11" s="1"/>
  <c r="I94" i="11" s="1"/>
  <c r="I95" i="11" s="1"/>
  <c r="I96" i="11" s="1"/>
  <c r="I97" i="11" s="1"/>
  <c r="I98" i="11" s="1"/>
  <c r="I99" i="11" s="1"/>
  <c r="I100" i="11" s="1"/>
  <c r="I101" i="11" s="1"/>
  <c r="I102" i="11" s="1"/>
  <c r="I103" i="11" s="1"/>
  <c r="I104" i="11" s="1"/>
  <c r="I105" i="11" s="1"/>
  <c r="I106" i="11" s="1"/>
  <c r="I107" i="11" s="1"/>
  <c r="I108" i="11" s="1"/>
  <c r="I87" i="11"/>
  <c r="E82" i="11"/>
  <c r="E81" i="11"/>
  <c r="M80" i="11"/>
  <c r="B36" i="13" s="1"/>
  <c r="N79" i="11"/>
  <c r="B45" i="13" s="1"/>
  <c r="M79" i="11"/>
  <c r="B35" i="13" s="1"/>
  <c r="I79" i="11"/>
  <c r="G79" i="11"/>
  <c r="M78" i="11"/>
  <c r="B34" i="13" s="1"/>
  <c r="F34" i="13" s="1"/>
  <c r="L78" i="11"/>
  <c r="B24" i="13" s="1"/>
  <c r="K78" i="11"/>
  <c r="B14" i="13" s="1"/>
  <c r="G78" i="11"/>
  <c r="E78" i="11"/>
  <c r="L76" i="11"/>
  <c r="B22" i="13" s="1"/>
  <c r="K76" i="11"/>
  <c r="B12" i="13" s="1"/>
  <c r="E76" i="11"/>
  <c r="F70" i="11"/>
  <c r="L70" i="11" s="1"/>
  <c r="C13" i="12" s="1"/>
  <c r="L68" i="11"/>
  <c r="C12" i="12" s="1"/>
  <c r="I68" i="11"/>
  <c r="H68" i="11"/>
  <c r="G68" i="11"/>
  <c r="L82" i="11" s="1"/>
  <c r="B28" i="13" s="1"/>
  <c r="F68" i="11"/>
  <c r="F82" i="11" s="1"/>
  <c r="E68" i="11"/>
  <c r="K82" i="11" s="1"/>
  <c r="B18" i="13" s="1"/>
  <c r="I67" i="11"/>
  <c r="N81" i="11" s="1"/>
  <c r="B47" i="13" s="1"/>
  <c r="H67" i="11"/>
  <c r="G67" i="11"/>
  <c r="F67" i="11"/>
  <c r="E67" i="11"/>
  <c r="I66" i="11"/>
  <c r="I80" i="11" s="1"/>
  <c r="H66" i="11"/>
  <c r="G66" i="11"/>
  <c r="F66" i="11"/>
  <c r="E66" i="11"/>
  <c r="I65" i="11"/>
  <c r="J79" i="11" s="1"/>
  <c r="H65" i="11"/>
  <c r="H79" i="11" s="1"/>
  <c r="G65" i="11"/>
  <c r="F65" i="11"/>
  <c r="E65" i="11"/>
  <c r="E79" i="11" s="1"/>
  <c r="I64" i="11"/>
  <c r="H64" i="11"/>
  <c r="G64" i="11"/>
  <c r="M64" i="11" s="1"/>
  <c r="C25" i="12" s="1"/>
  <c r="F64" i="11"/>
  <c r="F78" i="11" s="1"/>
  <c r="E64" i="11"/>
  <c r="I63" i="11"/>
  <c r="H63" i="11"/>
  <c r="G63" i="11"/>
  <c r="F63" i="11"/>
  <c r="E63" i="11"/>
  <c r="F77" i="11" s="1"/>
  <c r="I62" i="11"/>
  <c r="H62" i="11"/>
  <c r="G62" i="11"/>
  <c r="M62" i="11" s="1"/>
  <c r="C23" i="12" s="1"/>
  <c r="F62" i="11"/>
  <c r="E62" i="11"/>
  <c r="I57" i="11"/>
  <c r="H57" i="11"/>
  <c r="D64" i="12" s="1"/>
  <c r="G57" i="11"/>
  <c r="F57" i="11"/>
  <c r="E57" i="11"/>
  <c r="N55" i="11"/>
  <c r="M55" i="11"/>
  <c r="L55" i="11"/>
  <c r="O54" i="11"/>
  <c r="N54" i="11"/>
  <c r="M54" i="11"/>
  <c r="O53" i="11"/>
  <c r="N53" i="11"/>
  <c r="K53" i="11"/>
  <c r="N52" i="11"/>
  <c r="M52" i="11"/>
  <c r="L52" i="11"/>
  <c r="N51" i="11"/>
  <c r="M51" i="11"/>
  <c r="L51" i="11"/>
  <c r="N50" i="11"/>
  <c r="M50" i="11"/>
  <c r="C33" i="13" s="1"/>
  <c r="K50" i="11"/>
  <c r="N49" i="11"/>
  <c r="K49" i="11"/>
  <c r="I44" i="11"/>
  <c r="H44" i="11"/>
  <c r="N39" i="11" s="1"/>
  <c r="G44" i="11"/>
  <c r="G70" i="11" s="1"/>
  <c r="F44" i="11"/>
  <c r="E44" i="11"/>
  <c r="E70" i="11" s="1"/>
  <c r="D44" i="11"/>
  <c r="J39" i="11" s="1"/>
  <c r="M42" i="11"/>
  <c r="L42" i="11"/>
  <c r="K42" i="11"/>
  <c r="N41" i="11"/>
  <c r="M41" i="11"/>
  <c r="L41" i="11"/>
  <c r="J41" i="11"/>
  <c r="M40" i="11"/>
  <c r="L40" i="11"/>
  <c r="K40" i="11"/>
  <c r="M39" i="11"/>
  <c r="L39" i="11"/>
  <c r="M38" i="11"/>
  <c r="L38" i="11"/>
  <c r="M37" i="11"/>
  <c r="L37" i="11"/>
  <c r="J37" i="11"/>
  <c r="M36" i="11"/>
  <c r="M44" i="11" s="1"/>
  <c r="L36" i="11"/>
  <c r="L44" i="11" s="1"/>
  <c r="M35" i="11"/>
  <c r="L35" i="11"/>
  <c r="I30" i="11"/>
  <c r="H30" i="11"/>
  <c r="G30" i="11"/>
  <c r="M28" i="11" s="1"/>
  <c r="F30" i="11"/>
  <c r="E30" i="11"/>
  <c r="D30" i="11"/>
  <c r="J21" i="11" s="1"/>
  <c r="O28" i="11"/>
  <c r="L28" i="11"/>
  <c r="K28" i="11"/>
  <c r="O27" i="11"/>
  <c r="L27" i="11"/>
  <c r="K27" i="11"/>
  <c r="O26" i="11"/>
  <c r="L26" i="11"/>
  <c r="L30" i="11" s="1"/>
  <c r="K26" i="11"/>
  <c r="O25" i="11"/>
  <c r="M25" i="11"/>
  <c r="L25" i="11"/>
  <c r="K25" i="11"/>
  <c r="O24" i="11"/>
  <c r="M24" i="11"/>
  <c r="L24" i="11"/>
  <c r="K24" i="11"/>
  <c r="O23" i="11"/>
  <c r="L23" i="11"/>
  <c r="K23" i="11"/>
  <c r="J23" i="11"/>
  <c r="O22" i="11"/>
  <c r="L22" i="11"/>
  <c r="K22" i="11"/>
  <c r="K30" i="11" s="1"/>
  <c r="O21" i="11"/>
  <c r="L21" i="11"/>
  <c r="K21" i="11"/>
  <c r="K87" i="11" l="1"/>
  <c r="K88" i="11" s="1"/>
  <c r="K89" i="11" s="1"/>
  <c r="K90" i="11" s="1"/>
  <c r="K91" i="11" s="1"/>
  <c r="K92" i="11" s="1"/>
  <c r="K93" i="11" s="1"/>
  <c r="K94" i="11" s="1"/>
  <c r="K95" i="11" s="1"/>
  <c r="K85" i="11" s="1"/>
  <c r="E84" i="11"/>
  <c r="K70" i="11"/>
  <c r="K65" i="11"/>
  <c r="K84" i="11"/>
  <c r="B19" i="13" s="1"/>
  <c r="K67" i="11"/>
  <c r="K57" i="11"/>
  <c r="N28" i="11"/>
  <c r="N26" i="11"/>
  <c r="N24" i="11"/>
  <c r="N22" i="11"/>
  <c r="O42" i="11"/>
  <c r="O41" i="11"/>
  <c r="O38" i="11"/>
  <c r="O37" i="11"/>
  <c r="D36" i="13"/>
  <c r="F61" i="12"/>
  <c r="C46" i="13"/>
  <c r="G44" i="12"/>
  <c r="D38" i="13"/>
  <c r="F63" i="12"/>
  <c r="G46" i="12"/>
  <c r="B46" i="12" s="1"/>
  <c r="M76" i="11"/>
  <c r="B32" i="13" s="1"/>
  <c r="H76" i="11"/>
  <c r="N77" i="11"/>
  <c r="B43" i="13" s="1"/>
  <c r="I77" i="11"/>
  <c r="K66" i="11"/>
  <c r="K80" i="11"/>
  <c r="B16" i="13" s="1"/>
  <c r="E80" i="11"/>
  <c r="K81" i="11"/>
  <c r="B17" i="13" s="1"/>
  <c r="F81" i="11"/>
  <c r="I70" i="11"/>
  <c r="B25" i="12"/>
  <c r="B26" i="12"/>
  <c r="M21" i="11"/>
  <c r="J25" i="11"/>
  <c r="N25" i="11"/>
  <c r="M26" i="11"/>
  <c r="J35" i="11"/>
  <c r="N35" i="11"/>
  <c r="D32" i="13"/>
  <c r="F57" i="12"/>
  <c r="C42" i="13"/>
  <c r="G40" i="12"/>
  <c r="C43" i="13"/>
  <c r="F58" i="12"/>
  <c r="G41" i="12"/>
  <c r="B41" i="12" s="1"/>
  <c r="D34" i="13"/>
  <c r="E34" i="13" s="1"/>
  <c r="F59" i="12"/>
  <c r="G42" i="12"/>
  <c r="C44" i="13"/>
  <c r="D46" i="13"/>
  <c r="G61" i="12"/>
  <c r="B61" i="12" s="1"/>
  <c r="C12" i="14"/>
  <c r="G62" i="12"/>
  <c r="D47" i="13"/>
  <c r="C9" i="14"/>
  <c r="D13" i="12"/>
  <c r="K55" i="11"/>
  <c r="K51" i="11"/>
  <c r="E64" i="12"/>
  <c r="O55" i="11"/>
  <c r="O51" i="11"/>
  <c r="K62" i="11"/>
  <c r="N76" i="11"/>
  <c r="B42" i="13" s="1"/>
  <c r="F42" i="13" s="1"/>
  <c r="J76" i="11"/>
  <c r="O62" i="11"/>
  <c r="L63" i="11"/>
  <c r="C7" i="12" s="1"/>
  <c r="L64" i="11"/>
  <c r="C8" i="12" s="1"/>
  <c r="K79" i="11"/>
  <c r="B15" i="13" s="1"/>
  <c r="F79" i="11"/>
  <c r="F80" i="11"/>
  <c r="L66" i="11"/>
  <c r="C10" i="12" s="1"/>
  <c r="L81" i="11"/>
  <c r="B27" i="13" s="1"/>
  <c r="M67" i="11"/>
  <c r="C28" i="12" s="1"/>
  <c r="M81" i="11"/>
  <c r="B37" i="13" s="1"/>
  <c r="F37" i="13" s="1"/>
  <c r="G81" i="11"/>
  <c r="L67" i="11"/>
  <c r="C11" i="12" s="1"/>
  <c r="G76" i="11"/>
  <c r="E77" i="11"/>
  <c r="K77" i="11"/>
  <c r="B13" i="13" s="1"/>
  <c r="F13" i="13" s="1"/>
  <c r="H78" i="11"/>
  <c r="H80" i="11"/>
  <c r="I81" i="11"/>
  <c r="N21" i="11"/>
  <c r="M22" i="11"/>
  <c r="N27" i="11"/>
  <c r="K35" i="11"/>
  <c r="O35" i="11"/>
  <c r="O36" i="11"/>
  <c r="N37" i="11"/>
  <c r="L84" i="11"/>
  <c r="B29" i="13" s="1"/>
  <c r="M70" i="11"/>
  <c r="C30" i="12" s="1"/>
  <c r="G84" i="11"/>
  <c r="O49" i="11"/>
  <c r="O50" i="11"/>
  <c r="K52" i="11"/>
  <c r="O52" i="11"/>
  <c r="K54" i="11"/>
  <c r="D18" i="13"/>
  <c r="F29" i="12"/>
  <c r="G12" i="12"/>
  <c r="D30" i="12"/>
  <c r="L54" i="11"/>
  <c r="L50" i="11"/>
  <c r="L53" i="11"/>
  <c r="L49" i="11"/>
  <c r="L77" i="11"/>
  <c r="B23" i="13" s="1"/>
  <c r="M63" i="11"/>
  <c r="C24" i="12" s="1"/>
  <c r="L79" i="11"/>
  <c r="B25" i="13" s="1"/>
  <c r="M65" i="11"/>
  <c r="C26" i="12" s="1"/>
  <c r="L65" i="11"/>
  <c r="C9" i="12" s="1"/>
  <c r="L80" i="11"/>
  <c r="B26" i="13" s="1"/>
  <c r="G80" i="11"/>
  <c r="M66" i="11"/>
  <c r="C27" i="12" s="1"/>
  <c r="O67" i="11"/>
  <c r="H82" i="11"/>
  <c r="I76" i="11"/>
  <c r="M77" i="11"/>
  <c r="B33" i="13" s="1"/>
  <c r="F33" i="13" s="1"/>
  <c r="J81" i="11"/>
  <c r="M82" i="11"/>
  <c r="B38" i="13" s="1"/>
  <c r="E13" i="12"/>
  <c r="D33" i="13"/>
  <c r="E33" i="13" s="1"/>
  <c r="J28" i="11"/>
  <c r="J26" i="11"/>
  <c r="J24" i="11"/>
  <c r="J22" i="11"/>
  <c r="J30" i="11" s="1"/>
  <c r="K41" i="11"/>
  <c r="K37" i="11"/>
  <c r="F6" i="12"/>
  <c r="C12" i="13"/>
  <c r="F12" i="13" s="1"/>
  <c r="C47" i="13"/>
  <c r="F47" i="13" s="1"/>
  <c r="F62" i="12"/>
  <c r="G45" i="12"/>
  <c r="D37" i="13"/>
  <c r="E37" i="13" s="1"/>
  <c r="K63" i="11"/>
  <c r="N80" i="11"/>
  <c r="B46" i="13" s="1"/>
  <c r="J80" i="11"/>
  <c r="O66" i="11"/>
  <c r="J77" i="11"/>
  <c r="O30" i="11"/>
  <c r="N23" i="11"/>
  <c r="J27" i="11"/>
  <c r="M27" i="11"/>
  <c r="M23" i="11"/>
  <c r="K36" i="11"/>
  <c r="K38" i="11"/>
  <c r="K39" i="11"/>
  <c r="O39" i="11"/>
  <c r="O40" i="11"/>
  <c r="J42" i="11"/>
  <c r="J40" i="11"/>
  <c r="J38" i="11"/>
  <c r="J36" i="11"/>
  <c r="H70" i="11"/>
  <c r="N66" i="11" s="1"/>
  <c r="C44" i="12" s="1"/>
  <c r="N42" i="11"/>
  <c r="N40" i="11"/>
  <c r="N38" i="11"/>
  <c r="N36" i="11"/>
  <c r="C13" i="13"/>
  <c r="F7" i="12"/>
  <c r="D14" i="13"/>
  <c r="F25" i="12"/>
  <c r="C24" i="13"/>
  <c r="G8" i="12"/>
  <c r="C25" i="13"/>
  <c r="D15" i="13"/>
  <c r="F26" i="12"/>
  <c r="G9" i="12"/>
  <c r="C16" i="13"/>
  <c r="F10" i="12"/>
  <c r="N57" i="11"/>
  <c r="H77" i="11"/>
  <c r="O63" i="11"/>
  <c r="K68" i="11"/>
  <c r="N82" i="11"/>
  <c r="B48" i="13" s="1"/>
  <c r="F48" i="13" s="1"/>
  <c r="J82" i="11"/>
  <c r="O68" i="11"/>
  <c r="I82" i="11"/>
  <c r="F84" i="11"/>
  <c r="L62" i="11"/>
  <c r="C6" i="12" s="1"/>
  <c r="G77" i="11"/>
  <c r="F24" i="13"/>
  <c r="L96" i="11"/>
  <c r="L97" i="11" s="1"/>
  <c r="L98" i="11" s="1"/>
  <c r="L99" i="11" s="1"/>
  <c r="L100" i="11" s="1"/>
  <c r="L85" i="11" s="1"/>
  <c r="C48" i="13"/>
  <c r="D24" i="13"/>
  <c r="E24" i="13" s="1"/>
  <c r="F42" i="12"/>
  <c r="C35" i="13"/>
  <c r="F35" i="13" s="1"/>
  <c r="D25" i="13"/>
  <c r="C37" i="13"/>
  <c r="F45" i="12"/>
  <c r="G28" i="12"/>
  <c r="D28" i="13"/>
  <c r="E28" i="13" s="1"/>
  <c r="F46" i="12"/>
  <c r="G29" i="12"/>
  <c r="B29" i="12" s="1"/>
  <c r="D47" i="12"/>
  <c r="M53" i="11"/>
  <c r="M49" i="11"/>
  <c r="F76" i="11"/>
  <c r="K64" i="11"/>
  <c r="N78" i="11"/>
  <c r="B44" i="13" s="1"/>
  <c r="F44" i="13" s="1"/>
  <c r="J78" i="11"/>
  <c r="O64" i="11"/>
  <c r="O65" i="11"/>
  <c r="H81" i="11"/>
  <c r="F28" i="13"/>
  <c r="M68" i="11"/>
  <c r="C29" i="12" s="1"/>
  <c r="I78" i="11"/>
  <c r="G82" i="11"/>
  <c r="D23" i="13"/>
  <c r="C38" i="13"/>
  <c r="E65" i="12"/>
  <c r="F60" i="12"/>
  <c r="C45" i="13"/>
  <c r="F45" i="13" s="1"/>
  <c r="D31" i="12"/>
  <c r="G43" i="12"/>
  <c r="B43" i="12" s="1"/>
  <c r="D35" i="13"/>
  <c r="D8" i="14" l="1"/>
  <c r="F8" i="14" s="1"/>
  <c r="C60" i="12"/>
  <c r="B28" i="12"/>
  <c r="C27" i="13"/>
  <c r="E27" i="13" s="1"/>
  <c r="F28" i="12"/>
  <c r="G11" i="12"/>
  <c r="B11" i="12" s="1"/>
  <c r="D17" i="13"/>
  <c r="G58" i="12"/>
  <c r="B58" i="12" s="1"/>
  <c r="D43" i="13"/>
  <c r="E43" i="13" s="1"/>
  <c r="C11" i="14"/>
  <c r="O44" i="11"/>
  <c r="N30" i="11"/>
  <c r="E32" i="13"/>
  <c r="C19" i="13"/>
  <c r="F13" i="12"/>
  <c r="D10" i="14"/>
  <c r="F10" i="14" s="1"/>
  <c r="C59" i="12"/>
  <c r="N62" i="11"/>
  <c r="C40" i="12" s="1"/>
  <c r="B8" i="12"/>
  <c r="B45" i="12"/>
  <c r="D12" i="13"/>
  <c r="E12" i="13" s="1"/>
  <c r="F23" i="12"/>
  <c r="C22" i="13"/>
  <c r="F22" i="13" s="1"/>
  <c r="G6" i="12"/>
  <c r="L57" i="11"/>
  <c r="C17" i="13"/>
  <c r="F17" i="13" s="1"/>
  <c r="F11" i="12"/>
  <c r="D42" i="13"/>
  <c r="E42" i="13" s="1"/>
  <c r="C6" i="14"/>
  <c r="G57" i="12"/>
  <c r="O57" i="11"/>
  <c r="K44" i="11"/>
  <c r="F8" i="12"/>
  <c r="F14" i="12" s="1"/>
  <c r="C14" i="13"/>
  <c r="F14" i="13" s="1"/>
  <c r="E47" i="13"/>
  <c r="E46" i="13"/>
  <c r="B40" i="12"/>
  <c r="G48" i="12"/>
  <c r="N44" i="11"/>
  <c r="F43" i="13"/>
  <c r="E35" i="13"/>
  <c r="E23" i="13"/>
  <c r="D22" i="13"/>
  <c r="E22" i="13" s="1"/>
  <c r="F40" i="12"/>
  <c r="C32" i="13"/>
  <c r="M57" i="11"/>
  <c r="G23" i="12"/>
  <c r="D7" i="14"/>
  <c r="F7" i="14" s="1"/>
  <c r="C63" i="12"/>
  <c r="F64" i="12"/>
  <c r="C49" i="13"/>
  <c r="D39" i="13"/>
  <c r="G47" i="12"/>
  <c r="F46" i="13"/>
  <c r="F38" i="13"/>
  <c r="F25" i="13"/>
  <c r="D16" i="13"/>
  <c r="E16" i="13" s="1"/>
  <c r="F27" i="12"/>
  <c r="C26" i="13"/>
  <c r="F26" i="13" s="1"/>
  <c r="G10" i="12"/>
  <c r="B10" i="12" s="1"/>
  <c r="G60" i="12"/>
  <c r="B60" i="12" s="1"/>
  <c r="C8" i="14"/>
  <c r="D45" i="13"/>
  <c r="E45" i="13" s="1"/>
  <c r="D6" i="14"/>
  <c r="F6" i="14" s="1"/>
  <c r="C57" i="12"/>
  <c r="D44" i="13"/>
  <c r="E44" i="13" s="1"/>
  <c r="C10" i="14"/>
  <c r="G59" i="12"/>
  <c r="B59" i="12" s="1"/>
  <c r="F12" i="12"/>
  <c r="B12" i="12" s="1"/>
  <c r="C18" i="13"/>
  <c r="F18" i="13" s="1"/>
  <c r="B62" i="12"/>
  <c r="J44" i="11"/>
  <c r="M30" i="11"/>
  <c r="N84" i="11"/>
  <c r="B49" i="13" s="1"/>
  <c r="J84" i="11"/>
  <c r="J87" i="11" s="1"/>
  <c r="J88" i="11" s="1"/>
  <c r="J89" i="11" s="1"/>
  <c r="J90" i="11" s="1"/>
  <c r="J91" i="11" s="1"/>
  <c r="J92" i="11" s="1"/>
  <c r="J93" i="11" s="1"/>
  <c r="J94" i="11" s="1"/>
  <c r="J95" i="11" s="1"/>
  <c r="J96" i="11" s="1"/>
  <c r="J97" i="11" s="1"/>
  <c r="J98" i="11" s="1"/>
  <c r="J99" i="11" s="1"/>
  <c r="J100" i="11" s="1"/>
  <c r="J101" i="11" s="1"/>
  <c r="J102" i="11" s="1"/>
  <c r="J103" i="11" s="1"/>
  <c r="J104" i="11" s="1"/>
  <c r="J105" i="11" s="1"/>
  <c r="J106" i="11" s="1"/>
  <c r="J107" i="11" s="1"/>
  <c r="J108" i="11" s="1"/>
  <c r="J85" i="11"/>
  <c r="I84" i="11"/>
  <c r="O70" i="11"/>
  <c r="C64" i="12" s="1"/>
  <c r="F16" i="13"/>
  <c r="E38" i="13"/>
  <c r="D12" i="14"/>
  <c r="F12" i="14" s="1"/>
  <c r="C61" i="12"/>
  <c r="D9" i="14"/>
  <c r="F9" i="14" s="1"/>
  <c r="C62" i="12"/>
  <c r="F49" i="13"/>
  <c r="B8" i="13" s="1"/>
  <c r="D26" i="13"/>
  <c r="E26" i="13" s="1"/>
  <c r="F44" i="12"/>
  <c r="C36" i="13"/>
  <c r="F36" i="13" s="1"/>
  <c r="G27" i="12"/>
  <c r="B27" i="12" s="1"/>
  <c r="E25" i="13"/>
  <c r="D11" i="14"/>
  <c r="F11" i="14" s="1"/>
  <c r="C58" i="12"/>
  <c r="E15" i="13"/>
  <c r="H84" i="11"/>
  <c r="M84" i="11"/>
  <c r="N70" i="11"/>
  <c r="C47" i="12" s="1"/>
  <c r="N67" i="11"/>
  <c r="C45" i="12" s="1"/>
  <c r="N65" i="11"/>
  <c r="C43" i="12" s="1"/>
  <c r="N106" i="11"/>
  <c r="N107" i="11" s="1"/>
  <c r="N108" i="11" s="1"/>
  <c r="N85" i="11" s="1"/>
  <c r="N63" i="11"/>
  <c r="C41" i="12" s="1"/>
  <c r="N68" i="11"/>
  <c r="C46" i="12" s="1"/>
  <c r="C23" i="13"/>
  <c r="F23" i="13" s="1"/>
  <c r="F24" i="12"/>
  <c r="B24" i="12" s="1"/>
  <c r="G7" i="12"/>
  <c r="B7" i="12" s="1"/>
  <c r="D13" i="13"/>
  <c r="E13" i="13" s="1"/>
  <c r="C15" i="13"/>
  <c r="F15" i="13" s="1"/>
  <c r="F9" i="12"/>
  <c r="B9" i="12" s="1"/>
  <c r="F27" i="13"/>
  <c r="C7" i="14"/>
  <c r="D48" i="13"/>
  <c r="E48" i="13" s="1"/>
  <c r="G63" i="12"/>
  <c r="B63" i="12" s="1"/>
  <c r="B42" i="12"/>
  <c r="F65" i="12"/>
  <c r="F32" i="13"/>
  <c r="F39" i="13" s="1"/>
  <c r="B7" i="13" s="1"/>
  <c r="B44" i="12"/>
  <c r="N64" i="11"/>
  <c r="C42" i="12" s="1"/>
  <c r="F19" i="13" l="1"/>
  <c r="F47" i="12"/>
  <c r="C39" i="13"/>
  <c r="D29" i="13"/>
  <c r="G30" i="12"/>
  <c r="B30" i="12" s="1"/>
  <c r="M19" i="14"/>
  <c r="M21" i="14"/>
  <c r="M20" i="14"/>
  <c r="B39" i="13"/>
  <c r="C7" i="13" s="1"/>
  <c r="M101" i="11"/>
  <c r="M102" i="11" s="1"/>
  <c r="M103" i="11" s="1"/>
  <c r="M104" i="11" s="1"/>
  <c r="M105" i="11" s="1"/>
  <c r="M85" i="11" s="1"/>
  <c r="O27" i="14"/>
  <c r="O25" i="14"/>
  <c r="O26" i="14"/>
  <c r="I8" i="14"/>
  <c r="I9" i="14"/>
  <c r="I7" i="14"/>
  <c r="B47" i="12"/>
  <c r="E6" i="14"/>
  <c r="C13" i="14"/>
  <c r="C29" i="13"/>
  <c r="D19" i="13"/>
  <c r="E19" i="13" s="1"/>
  <c r="F30" i="12"/>
  <c r="G13" i="12"/>
  <c r="B13" i="12" s="1"/>
  <c r="N23" i="14"/>
  <c r="N24" i="14"/>
  <c r="N22" i="14"/>
  <c r="E14" i="13"/>
  <c r="E39" i="13"/>
  <c r="J12" i="14"/>
  <c r="J10" i="14"/>
  <c r="J11" i="14"/>
  <c r="F48" i="12"/>
  <c r="B6" i="12"/>
  <c r="G14" i="12"/>
  <c r="E18" i="13"/>
  <c r="K15" i="14"/>
  <c r="K13" i="14"/>
  <c r="K14" i="14"/>
  <c r="B57" i="12"/>
  <c r="G65" i="12"/>
  <c r="F31" i="12"/>
  <c r="L17" i="14"/>
  <c r="L18" i="14"/>
  <c r="L16" i="14"/>
  <c r="E36" i="13"/>
  <c r="C8" i="13"/>
  <c r="B23" i="12"/>
  <c r="G31" i="12"/>
  <c r="D49" i="13"/>
  <c r="E49" i="13" s="1"/>
  <c r="G64" i="12"/>
  <c r="B64" i="12" s="1"/>
  <c r="F29" i="13"/>
  <c r="E17" i="13"/>
  <c r="E29" i="13" l="1"/>
  <c r="B6" i="13"/>
  <c r="C6" i="13"/>
  <c r="E7" i="14"/>
  <c r="H10" i="14"/>
  <c r="H9" i="14"/>
  <c r="H8" i="14" s="1"/>
  <c r="B5" i="13"/>
  <c r="C5" i="13"/>
  <c r="H11" i="14" l="1"/>
  <c r="H13" i="14"/>
  <c r="H12" i="14"/>
  <c r="E8" i="14"/>
  <c r="H14" i="14" l="1"/>
  <c r="H16" i="14"/>
  <c r="H15" i="14"/>
  <c r="E9" i="14"/>
  <c r="H18" i="14" l="1"/>
  <c r="H17" i="14" s="1"/>
  <c r="H19" i="14"/>
  <c r="E10" i="14"/>
  <c r="H22" i="14" l="1"/>
  <c r="H21" i="14"/>
  <c r="H20" i="14" s="1"/>
  <c r="E11" i="14"/>
  <c r="H24" i="14" l="1"/>
  <c r="H23" i="14" s="1"/>
  <c r="H25" i="14"/>
  <c r="E12" i="14"/>
  <c r="H28" i="14" l="1"/>
  <c r="H27" i="14"/>
  <c r="H26" i="14"/>
  <c r="J11" i="7" l="1"/>
  <c r="J10" i="7"/>
  <c r="J9" i="7"/>
  <c r="J8" i="7"/>
  <c r="J7" i="7"/>
  <c r="E48" i="1" l="1"/>
  <c r="E47" i="1"/>
  <c r="E46" i="1"/>
  <c r="E45" i="1"/>
  <c r="E44" i="1"/>
  <c r="E43" i="1"/>
  <c r="E42" i="1"/>
  <c r="E41" i="1"/>
  <c r="E40" i="1"/>
  <c r="E39" i="1"/>
  <c r="D48" i="1"/>
  <c r="D47" i="1"/>
  <c r="D46" i="1"/>
  <c r="D45" i="1"/>
  <c r="D44" i="1"/>
  <c r="D43" i="1"/>
  <c r="D42" i="1"/>
  <c r="D41" i="1"/>
  <c r="D40" i="1"/>
  <c r="D39" i="1"/>
  <c r="E31" i="1"/>
  <c r="E30" i="1"/>
  <c r="E29" i="1"/>
  <c r="E28" i="1"/>
  <c r="E27" i="1"/>
  <c r="E26" i="1"/>
  <c r="E25" i="1"/>
  <c r="E24" i="1"/>
  <c r="E23" i="1"/>
  <c r="E22" i="1"/>
  <c r="D31" i="1"/>
  <c r="D30" i="1"/>
  <c r="D29" i="1"/>
  <c r="D28" i="1"/>
  <c r="D27" i="1"/>
  <c r="D26" i="1"/>
  <c r="D25" i="1"/>
  <c r="D24" i="1"/>
  <c r="D23" i="1"/>
  <c r="D22" i="1"/>
  <c r="E15" i="1"/>
  <c r="E14" i="1"/>
  <c r="E13" i="1"/>
  <c r="E12" i="1"/>
  <c r="E11" i="1"/>
  <c r="E10" i="1"/>
  <c r="E9" i="1"/>
  <c r="E8" i="1"/>
  <c r="E7" i="1"/>
  <c r="E6" i="1"/>
  <c r="D15" i="1"/>
  <c r="D14" i="1"/>
  <c r="D13" i="1"/>
  <c r="D12" i="1"/>
  <c r="D11" i="1"/>
  <c r="D10" i="1"/>
  <c r="D9" i="1"/>
  <c r="D8" i="1"/>
  <c r="D7" i="1"/>
  <c r="D6" i="1"/>
  <c r="B10" i="5"/>
  <c r="B11" i="5" s="1"/>
  <c r="AA29" i="5"/>
  <c r="Z29" i="5"/>
  <c r="Y29" i="5"/>
  <c r="X29" i="5"/>
  <c r="W29" i="5"/>
  <c r="V29" i="5"/>
  <c r="U28" i="5"/>
  <c r="O49" i="5" s="1"/>
  <c r="C11" i="3" s="1"/>
  <c r="T28" i="5"/>
  <c r="D49" i="1" s="1"/>
  <c r="F49" i="1" s="1"/>
  <c r="S28" i="5"/>
  <c r="E16" i="1" s="1"/>
  <c r="R28" i="5"/>
  <c r="D16" i="1" s="1"/>
  <c r="F16" i="1" s="1"/>
  <c r="Q28" i="5"/>
  <c r="K49" i="5" s="1"/>
  <c r="P28" i="5"/>
  <c r="J44" i="5" s="1"/>
  <c r="O28" i="5"/>
  <c r="N28" i="5"/>
  <c r="M28" i="5"/>
  <c r="L28" i="5"/>
  <c r="K28" i="5"/>
  <c r="J28" i="5"/>
  <c r="I28" i="5"/>
  <c r="I51" i="5" s="1"/>
  <c r="H28" i="5"/>
  <c r="H39" i="5" s="1"/>
  <c r="G28" i="5"/>
  <c r="G38" i="5" s="1"/>
  <c r="F28" i="5"/>
  <c r="F44" i="5" s="1"/>
  <c r="E28" i="5"/>
  <c r="E51" i="5" s="1"/>
  <c r="D28" i="5"/>
  <c r="D45" i="5" s="1"/>
  <c r="U27" i="5"/>
  <c r="U24" i="5" s="1"/>
  <c r="T27" i="5"/>
  <c r="S27" i="5"/>
  <c r="S24" i="5" s="1"/>
  <c r="R27" i="5"/>
  <c r="Q27" i="5"/>
  <c r="Q24" i="5" s="1"/>
  <c r="P27" i="5"/>
  <c r="O27" i="5"/>
  <c r="N27" i="5"/>
  <c r="N24" i="5" s="1"/>
  <c r="M27" i="5"/>
  <c r="M24" i="5" s="1"/>
  <c r="L27" i="5"/>
  <c r="L24" i="5" s="1"/>
  <c r="K27" i="5"/>
  <c r="J27" i="5"/>
  <c r="J24" i="5" s="1"/>
  <c r="I27" i="5"/>
  <c r="H27" i="5"/>
  <c r="G27" i="5"/>
  <c r="F27" i="5"/>
  <c r="F24" i="5" s="1"/>
  <c r="E27" i="5"/>
  <c r="D27" i="5"/>
  <c r="D24" i="5" s="1"/>
  <c r="AA26" i="5"/>
  <c r="Z26" i="5"/>
  <c r="Y26" i="5"/>
  <c r="X26" i="5"/>
  <c r="W26" i="5"/>
  <c r="W27" i="5" s="1"/>
  <c r="V26" i="5"/>
  <c r="V27" i="5" s="1"/>
  <c r="D71" i="5" s="1"/>
  <c r="AA25" i="5"/>
  <c r="J70" i="5" s="1"/>
  <c r="Z25" i="5"/>
  <c r="Y25" i="5"/>
  <c r="X25" i="5"/>
  <c r="W25" i="5"/>
  <c r="V25" i="5"/>
  <c r="U23" i="5"/>
  <c r="O47" i="5" s="1"/>
  <c r="D46" i="2" s="1"/>
  <c r="T23" i="5"/>
  <c r="N47" i="5" s="1"/>
  <c r="C46" i="2" s="1"/>
  <c r="S23" i="5"/>
  <c r="M47" i="5" s="1"/>
  <c r="D18" i="2" s="1"/>
  <c r="R23" i="5"/>
  <c r="L47" i="5" s="1"/>
  <c r="C18" i="2" s="1"/>
  <c r="Q23" i="5"/>
  <c r="K47" i="5" s="1"/>
  <c r="P23" i="5"/>
  <c r="J47" i="5" s="1"/>
  <c r="O23" i="5"/>
  <c r="N23" i="5"/>
  <c r="M23" i="5"/>
  <c r="L23" i="5"/>
  <c r="K23" i="5"/>
  <c r="J23" i="5"/>
  <c r="I23" i="5"/>
  <c r="I47" i="5" s="1"/>
  <c r="H23" i="5"/>
  <c r="H47" i="5" s="1"/>
  <c r="G23" i="5"/>
  <c r="G47" i="5" s="1"/>
  <c r="F23" i="5"/>
  <c r="F47" i="5" s="1"/>
  <c r="E23" i="5"/>
  <c r="E47" i="5" s="1"/>
  <c r="D23" i="5"/>
  <c r="D47" i="5" s="1"/>
  <c r="U20" i="5"/>
  <c r="T20" i="5"/>
  <c r="S20" i="5"/>
  <c r="R20" i="5"/>
  <c r="Q20" i="5"/>
  <c r="P20" i="5"/>
  <c r="O20" i="5"/>
  <c r="N20" i="5"/>
  <c r="M20" i="5"/>
  <c r="L20" i="5"/>
  <c r="K20" i="5"/>
  <c r="J20" i="5"/>
  <c r="I20" i="5"/>
  <c r="H20" i="5"/>
  <c r="G20" i="5"/>
  <c r="F20" i="5"/>
  <c r="E20" i="5"/>
  <c r="D20" i="5"/>
  <c r="AA19" i="5"/>
  <c r="J66" i="5" s="1"/>
  <c r="Z19" i="5"/>
  <c r="Y19" i="5"/>
  <c r="X19" i="5"/>
  <c r="W19" i="5"/>
  <c r="V19" i="5"/>
  <c r="AA18" i="5"/>
  <c r="J65" i="5" s="1"/>
  <c r="Z18" i="5"/>
  <c r="Y18" i="5"/>
  <c r="X18" i="5"/>
  <c r="W18" i="5"/>
  <c r="V18" i="5"/>
  <c r="U15" i="5"/>
  <c r="O41" i="5" s="1"/>
  <c r="C12" i="3" s="1"/>
  <c r="T15" i="5"/>
  <c r="T10" i="5" s="1"/>
  <c r="N36" i="5" s="1"/>
  <c r="S15" i="5"/>
  <c r="R15" i="5"/>
  <c r="L41" i="5" s="1"/>
  <c r="Q15" i="5"/>
  <c r="Q10" i="5" s="1"/>
  <c r="K36" i="5" s="1"/>
  <c r="P15" i="5"/>
  <c r="J41" i="5" s="1"/>
  <c r="O15" i="5"/>
  <c r="N15" i="5"/>
  <c r="N10" i="5" s="1"/>
  <c r="M15" i="5"/>
  <c r="L15" i="5"/>
  <c r="K15" i="5"/>
  <c r="K10" i="5" s="1"/>
  <c r="J15" i="5"/>
  <c r="J10" i="5" s="1"/>
  <c r="I15" i="5"/>
  <c r="I41" i="5" s="1"/>
  <c r="H15" i="5"/>
  <c r="H41" i="5" s="1"/>
  <c r="G15" i="5"/>
  <c r="G41" i="5" s="1"/>
  <c r="F15" i="5"/>
  <c r="F10" i="5" s="1"/>
  <c r="F36" i="5" s="1"/>
  <c r="E15" i="5"/>
  <c r="E10" i="5" s="1"/>
  <c r="E36" i="5" s="1"/>
  <c r="D15" i="5"/>
  <c r="D41" i="5" s="1"/>
  <c r="AA14" i="5"/>
  <c r="J61" i="5" s="1"/>
  <c r="Z14" i="5"/>
  <c r="Y14" i="5"/>
  <c r="X14" i="5"/>
  <c r="W14" i="5"/>
  <c r="V14" i="5"/>
  <c r="D61" i="5" s="1"/>
  <c r="AA13" i="5"/>
  <c r="J60" i="5" s="1"/>
  <c r="Z13" i="5"/>
  <c r="Y13" i="5"/>
  <c r="X13" i="5"/>
  <c r="W13" i="5"/>
  <c r="V13" i="5"/>
  <c r="D60" i="5" s="1"/>
  <c r="AA12" i="5"/>
  <c r="J59" i="5" s="1"/>
  <c r="Z12" i="5"/>
  <c r="Y12" i="5"/>
  <c r="X12" i="5"/>
  <c r="W12" i="5"/>
  <c r="V12" i="5"/>
  <c r="D59" i="5" s="1"/>
  <c r="AA11" i="5"/>
  <c r="J58" i="5" s="1"/>
  <c r="Z11" i="5"/>
  <c r="Y11" i="5"/>
  <c r="X11" i="5"/>
  <c r="W11" i="5"/>
  <c r="V11" i="5"/>
  <c r="AA9" i="5"/>
  <c r="J56" i="5" s="1"/>
  <c r="Z9" i="5"/>
  <c r="Y9" i="5"/>
  <c r="X9" i="5"/>
  <c r="W9" i="5"/>
  <c r="V9" i="5"/>
  <c r="F40" i="5" l="1"/>
  <c r="G40" i="5"/>
  <c r="F45" i="5"/>
  <c r="G45" i="5"/>
  <c r="D39" i="5"/>
  <c r="D44" i="5"/>
  <c r="H44" i="5"/>
  <c r="I39" i="5"/>
  <c r="E44" i="5"/>
  <c r="F39" i="5"/>
  <c r="D40" i="5"/>
  <c r="H40" i="5"/>
  <c r="H45" i="5"/>
  <c r="E39" i="5"/>
  <c r="I44" i="5"/>
  <c r="G39" i="5"/>
  <c r="E40" i="5"/>
  <c r="I40" i="5"/>
  <c r="G44" i="5"/>
  <c r="E45" i="5"/>
  <c r="I45" i="5"/>
  <c r="F60" i="5"/>
  <c r="D46" i="5"/>
  <c r="H46" i="5"/>
  <c r="J46" i="5"/>
  <c r="N46" i="5"/>
  <c r="M45" i="5"/>
  <c r="D17" i="2" s="1"/>
  <c r="E60" i="5"/>
  <c r="M60" i="5"/>
  <c r="B42" i="2" s="1"/>
  <c r="K61" i="5"/>
  <c r="B15" i="2" s="1"/>
  <c r="K65" i="5"/>
  <c r="B16" i="2" s="1"/>
  <c r="E32" i="1"/>
  <c r="G32" i="1" s="1"/>
  <c r="M40" i="5"/>
  <c r="D15" i="2" s="1"/>
  <c r="G60" i="5"/>
  <c r="D32" i="2"/>
  <c r="E46" i="2"/>
  <c r="C13" i="3"/>
  <c r="L39" i="5"/>
  <c r="C14" i="2" s="1"/>
  <c r="J40" i="5"/>
  <c r="N40" i="5"/>
  <c r="L44" i="5"/>
  <c r="C16" i="2" s="1"/>
  <c r="J45" i="5"/>
  <c r="N45" i="5"/>
  <c r="C32" i="2"/>
  <c r="K39" i="5"/>
  <c r="K44" i="5"/>
  <c r="E61" i="5"/>
  <c r="M61" i="5"/>
  <c r="B43" i="2" s="1"/>
  <c r="I65" i="5"/>
  <c r="M39" i="5"/>
  <c r="K40" i="5"/>
  <c r="O40" i="5"/>
  <c r="D43" i="2" s="1"/>
  <c r="M44" i="5"/>
  <c r="K45" i="5"/>
  <c r="O45" i="5"/>
  <c r="D45" i="2" s="1"/>
  <c r="O39" i="5"/>
  <c r="D42" i="2" s="1"/>
  <c r="O44" i="5"/>
  <c r="D44" i="2" s="1"/>
  <c r="J39" i="5"/>
  <c r="N39" i="5"/>
  <c r="L40" i="5"/>
  <c r="C15" i="2" s="1"/>
  <c r="N44" i="5"/>
  <c r="L45" i="5"/>
  <c r="C17" i="2" s="1"/>
  <c r="D47" i="2"/>
  <c r="E18" i="2"/>
  <c r="E46" i="5"/>
  <c r="I46" i="5"/>
  <c r="K46" i="5"/>
  <c r="O46" i="5"/>
  <c r="C10" i="3" s="1"/>
  <c r="K48" i="5"/>
  <c r="O48" i="5"/>
  <c r="I60" i="5"/>
  <c r="L60" i="5"/>
  <c r="B28" i="2" s="1"/>
  <c r="F41" i="1"/>
  <c r="F45" i="1"/>
  <c r="G56" i="5"/>
  <c r="L59" i="5"/>
  <c r="B27" i="2" s="1"/>
  <c r="L61" i="5"/>
  <c r="B29" i="2" s="1"/>
  <c r="L65" i="5"/>
  <c r="B30" i="2" s="1"/>
  <c r="E70" i="5"/>
  <c r="H60" i="5"/>
  <c r="F8" i="1"/>
  <c r="F61" i="5"/>
  <c r="H65" i="5"/>
  <c r="F66" i="5"/>
  <c r="G61" i="5"/>
  <c r="E65" i="5"/>
  <c r="G66" i="5"/>
  <c r="K60" i="5"/>
  <c r="B14" i="2" s="1"/>
  <c r="K66" i="5"/>
  <c r="B17" i="2" s="1"/>
  <c r="D32" i="1"/>
  <c r="F32" i="1" s="1"/>
  <c r="H61" i="5"/>
  <c r="F65" i="5"/>
  <c r="D66" i="5"/>
  <c r="H66" i="5"/>
  <c r="L66" i="5"/>
  <c r="B31" i="2" s="1"/>
  <c r="F12" i="1"/>
  <c r="D65" i="5"/>
  <c r="G8" i="1"/>
  <c r="G12" i="1"/>
  <c r="E49" i="1"/>
  <c r="G49" i="1" s="1"/>
  <c r="B49" i="1" s="1"/>
  <c r="I61" i="5"/>
  <c r="G65" i="5"/>
  <c r="E66" i="5"/>
  <c r="I66" i="5"/>
  <c r="M65" i="5"/>
  <c r="B44" i="2" s="1"/>
  <c r="M66" i="5"/>
  <c r="B45" i="2" s="1"/>
  <c r="G6" i="1"/>
  <c r="G10" i="1"/>
  <c r="G14" i="1"/>
  <c r="F39" i="1"/>
  <c r="F43" i="1"/>
  <c r="F47" i="1"/>
  <c r="F40" i="1"/>
  <c r="F44" i="1"/>
  <c r="F48" i="1"/>
  <c r="F9" i="1"/>
  <c r="F13" i="1"/>
  <c r="F7" i="1"/>
  <c r="F11" i="1"/>
  <c r="F15" i="1"/>
  <c r="G15" i="1"/>
  <c r="F42" i="1"/>
  <c r="F46" i="1"/>
  <c r="G7" i="1"/>
  <c r="G11" i="1"/>
  <c r="G13" i="1"/>
  <c r="F14" i="1"/>
  <c r="G16" i="1"/>
  <c r="B16" i="1" s="1"/>
  <c r="E33" i="1"/>
  <c r="E50" i="1"/>
  <c r="G9" i="1"/>
  <c r="F6" i="1"/>
  <c r="F10" i="1"/>
  <c r="E17" i="1"/>
  <c r="D33" i="1"/>
  <c r="D50" i="1"/>
  <c r="D17" i="1"/>
  <c r="G58" i="5"/>
  <c r="F70" i="5"/>
  <c r="G46" i="5"/>
  <c r="G50" i="5"/>
  <c r="K38" i="5"/>
  <c r="F59" i="5"/>
  <c r="E56" i="5"/>
  <c r="K51" i="5"/>
  <c r="O38" i="5"/>
  <c r="H58" i="5"/>
  <c r="L58" i="5"/>
  <c r="B26" i="2" s="1"/>
  <c r="M58" i="5"/>
  <c r="B40" i="2" s="1"/>
  <c r="D37" i="5"/>
  <c r="D38" i="5"/>
  <c r="H51" i="5"/>
  <c r="H38" i="5"/>
  <c r="J38" i="5"/>
  <c r="J35" i="5"/>
  <c r="N35" i="5"/>
  <c r="N51" i="5"/>
  <c r="D49" i="5"/>
  <c r="J51" i="5"/>
  <c r="N41" i="5"/>
  <c r="B12" i="5"/>
  <c r="L56" i="5"/>
  <c r="B25" i="2" s="1"/>
  <c r="M56" i="5"/>
  <c r="B39" i="2" s="1"/>
  <c r="H56" i="5"/>
  <c r="K59" i="5"/>
  <c r="B13" i="2" s="1"/>
  <c r="E71" i="5"/>
  <c r="I56" i="5"/>
  <c r="K70" i="5"/>
  <c r="B19" i="2" s="1"/>
  <c r="I58" i="5"/>
  <c r="E58" i="5"/>
  <c r="D58" i="5"/>
  <c r="K58" i="5"/>
  <c r="B12" i="2" s="1"/>
  <c r="F58" i="5"/>
  <c r="G70" i="5"/>
  <c r="D70" i="5"/>
  <c r="L70" i="5"/>
  <c r="B33" i="2" s="1"/>
  <c r="M70" i="5"/>
  <c r="B47" i="2" s="1"/>
  <c r="H70" i="5"/>
  <c r="D48" i="5"/>
  <c r="H50" i="5"/>
  <c r="J50" i="5"/>
  <c r="H49" i="5"/>
  <c r="F56" i="5"/>
  <c r="R10" i="5"/>
  <c r="L36" i="5" s="1"/>
  <c r="E59" i="5"/>
  <c r="H37" i="5"/>
  <c r="D56" i="5"/>
  <c r="H59" i="5"/>
  <c r="K56" i="5"/>
  <c r="B11" i="2" s="1"/>
  <c r="I37" i="5"/>
  <c r="E49" i="5"/>
  <c r="K35" i="5"/>
  <c r="G59" i="5"/>
  <c r="I70" i="5"/>
  <c r="M59" i="5"/>
  <c r="B41" i="2" s="1"/>
  <c r="E37" i="5"/>
  <c r="I49" i="5"/>
  <c r="K41" i="5"/>
  <c r="O35" i="5"/>
  <c r="O51" i="5"/>
  <c r="D38" i="2" s="1"/>
  <c r="I59" i="5"/>
  <c r="F38" i="5"/>
  <c r="F49" i="5"/>
  <c r="F37" i="5"/>
  <c r="L50" i="5"/>
  <c r="L38" i="5"/>
  <c r="C13" i="2" s="1"/>
  <c r="L51" i="5"/>
  <c r="C10" i="2" s="1"/>
  <c r="L35" i="5"/>
  <c r="C11" i="2" s="1"/>
  <c r="L46" i="5"/>
  <c r="S10" i="5"/>
  <c r="M36" i="5" s="1"/>
  <c r="M41" i="5"/>
  <c r="E24" i="5"/>
  <c r="E48" i="5" s="1"/>
  <c r="E50" i="5"/>
  <c r="I24" i="5"/>
  <c r="I48" i="5" s="1"/>
  <c r="I50" i="5"/>
  <c r="G49" i="5"/>
  <c r="G37" i="5"/>
  <c r="M51" i="5"/>
  <c r="M35" i="5"/>
  <c r="M49" i="5"/>
  <c r="M38" i="5"/>
  <c r="M37" i="5"/>
  <c r="G35" i="5"/>
  <c r="M48" i="5"/>
  <c r="T24" i="5"/>
  <c r="N48" i="5" s="1"/>
  <c r="N50" i="5"/>
  <c r="F35" i="5"/>
  <c r="L37" i="5"/>
  <c r="C12" i="2" s="1"/>
  <c r="F46" i="5"/>
  <c r="D50" i="5"/>
  <c r="F41" i="5"/>
  <c r="F51" i="5"/>
  <c r="K50" i="5"/>
  <c r="L49" i="5"/>
  <c r="C19" i="2" s="1"/>
  <c r="M46" i="5"/>
  <c r="F48" i="5"/>
  <c r="G51" i="5"/>
  <c r="O50" i="5"/>
  <c r="D35" i="5"/>
  <c r="H35" i="5"/>
  <c r="E38" i="5"/>
  <c r="I38" i="5"/>
  <c r="J37" i="5"/>
  <c r="J49" i="5"/>
  <c r="M50" i="5"/>
  <c r="N37" i="5"/>
  <c r="N49" i="5"/>
  <c r="D51" i="5"/>
  <c r="E35" i="5"/>
  <c r="I35" i="5"/>
  <c r="E41" i="5"/>
  <c r="F50" i="5"/>
  <c r="K37" i="5"/>
  <c r="N38" i="5"/>
  <c r="O37" i="5"/>
  <c r="U17" i="5"/>
  <c r="O43" i="5" s="1"/>
  <c r="X23" i="5"/>
  <c r="V28" i="5"/>
  <c r="P39" i="5" s="1"/>
  <c r="W20" i="5"/>
  <c r="AA20" i="5"/>
  <c r="E17" i="5"/>
  <c r="M17" i="5"/>
  <c r="M16" i="5" s="1"/>
  <c r="AA27" i="5"/>
  <c r="J71" i="5" s="1"/>
  <c r="Y15" i="5"/>
  <c r="AA23" i="5"/>
  <c r="Z28" i="5"/>
  <c r="P10" i="5"/>
  <c r="J36" i="5" s="1"/>
  <c r="D17" i="5"/>
  <c r="V15" i="5"/>
  <c r="D62" i="5" s="1"/>
  <c r="Z15" i="5"/>
  <c r="H10" i="5"/>
  <c r="H36" i="5" s="1"/>
  <c r="D10" i="5"/>
  <c r="D36" i="5" s="1"/>
  <c r="L10" i="5"/>
  <c r="P17" i="5"/>
  <c r="J43" i="5" s="1"/>
  <c r="Y20" i="5"/>
  <c r="S17" i="5"/>
  <c r="S16" i="5" s="1"/>
  <c r="M42" i="5" s="1"/>
  <c r="U10" i="5"/>
  <c r="O36" i="5" s="1"/>
  <c r="V20" i="5"/>
  <c r="Z20" i="5"/>
  <c r="O17" i="5"/>
  <c r="Z27" i="5"/>
  <c r="G17" i="5"/>
  <c r="G43" i="5" s="1"/>
  <c r="Y24" i="5"/>
  <c r="W28" i="5"/>
  <c r="G10" i="5"/>
  <c r="G36" i="5" s="1"/>
  <c r="W15" i="5"/>
  <c r="O10" i="5"/>
  <c r="AA15" i="5"/>
  <c r="J62" i="5" s="1"/>
  <c r="K17" i="5"/>
  <c r="H17" i="5"/>
  <c r="H43" i="5" s="1"/>
  <c r="L17" i="5"/>
  <c r="T17" i="5"/>
  <c r="N43" i="5" s="1"/>
  <c r="Y23" i="5"/>
  <c r="Q17" i="5"/>
  <c r="K43" i="5" s="1"/>
  <c r="R24" i="5"/>
  <c r="I10" i="5"/>
  <c r="I36" i="5" s="1"/>
  <c r="M10" i="5"/>
  <c r="I17" i="5"/>
  <c r="I43" i="5" s="1"/>
  <c r="W10" i="5"/>
  <c r="V23" i="5"/>
  <c r="D68" i="5" s="1"/>
  <c r="K24" i="5"/>
  <c r="X15" i="5"/>
  <c r="X20" i="5"/>
  <c r="W23" i="5"/>
  <c r="G24" i="5"/>
  <c r="G48" i="5" s="1"/>
  <c r="X27" i="5"/>
  <c r="F71" i="5" s="1"/>
  <c r="AA28" i="5"/>
  <c r="Y27" i="5"/>
  <c r="Z10" i="5"/>
  <c r="F17" i="5"/>
  <c r="F43" i="5" s="1"/>
  <c r="J17" i="5"/>
  <c r="N17" i="5"/>
  <c r="R17" i="5"/>
  <c r="L43" i="5" s="1"/>
  <c r="Z23" i="5"/>
  <c r="O24" i="5"/>
  <c r="H24" i="5"/>
  <c r="H48" i="5" s="1"/>
  <c r="P24" i="5"/>
  <c r="J48" i="5" s="1"/>
  <c r="Y28" i="5"/>
  <c r="S40" i="5" s="1"/>
  <c r="C10" i="1" s="1"/>
  <c r="X28" i="5"/>
  <c r="R39" i="5" s="1"/>
  <c r="J67" i="5" l="1"/>
  <c r="U39" i="5"/>
  <c r="C42" i="1" s="1"/>
  <c r="J72" i="5"/>
  <c r="B12" i="1"/>
  <c r="J68" i="5"/>
  <c r="G44" i="1"/>
  <c r="B44" i="1" s="1"/>
  <c r="C29" i="2"/>
  <c r="F29" i="2" s="1"/>
  <c r="F15" i="2"/>
  <c r="F16" i="2"/>
  <c r="Z24" i="5"/>
  <c r="L69" i="5" s="1"/>
  <c r="E17" i="2"/>
  <c r="E32" i="2"/>
  <c r="G29" i="1"/>
  <c r="G42" i="1"/>
  <c r="B42" i="1" s="1"/>
  <c r="G22" i="1"/>
  <c r="G41" i="1"/>
  <c r="B41" i="1" s="1"/>
  <c r="F17" i="2"/>
  <c r="F14" i="2"/>
  <c r="C31" i="2"/>
  <c r="F31" i="2" s="1"/>
  <c r="E15" i="2"/>
  <c r="G25" i="1"/>
  <c r="G28" i="1"/>
  <c r="E72" i="5"/>
  <c r="G23" i="1"/>
  <c r="G43" i="1"/>
  <c r="B43" i="1" s="1"/>
  <c r="G31" i="1"/>
  <c r="G30" i="1"/>
  <c r="G24" i="1"/>
  <c r="G27" i="1"/>
  <c r="G26" i="1"/>
  <c r="B32" i="1"/>
  <c r="D19" i="2"/>
  <c r="E19" i="2" s="1"/>
  <c r="C33" i="2"/>
  <c r="F33" i="2" s="1"/>
  <c r="D31" i="2"/>
  <c r="C45" i="2"/>
  <c r="E45" i="2" s="1"/>
  <c r="C34" i="2"/>
  <c r="D20" i="2"/>
  <c r="D13" i="2"/>
  <c r="E13" i="2" s="1"/>
  <c r="C27" i="2"/>
  <c r="F27" i="2" s="1"/>
  <c r="C38" i="2"/>
  <c r="D24" i="2"/>
  <c r="P45" i="5"/>
  <c r="C42" i="2"/>
  <c r="F42" i="2" s="1"/>
  <c r="D28" i="2"/>
  <c r="C43" i="2"/>
  <c r="D29" i="2"/>
  <c r="D25" i="2"/>
  <c r="C39" i="2"/>
  <c r="F39" i="2" s="1"/>
  <c r="D40" i="2"/>
  <c r="C8" i="3"/>
  <c r="D33" i="2"/>
  <c r="C47" i="2"/>
  <c r="E47" i="2" s="1"/>
  <c r="D11" i="2"/>
  <c r="E11" i="2" s="1"/>
  <c r="C25" i="2"/>
  <c r="F25" i="2" s="1"/>
  <c r="D30" i="2"/>
  <c r="C44" i="2"/>
  <c r="E44" i="2" s="1"/>
  <c r="D14" i="2"/>
  <c r="E14" i="2" s="1"/>
  <c r="C28" i="2"/>
  <c r="F28" i="2" s="1"/>
  <c r="D27" i="2"/>
  <c r="C41" i="2"/>
  <c r="F41" i="2" s="1"/>
  <c r="D26" i="2"/>
  <c r="C40" i="2"/>
  <c r="F40" i="2" s="1"/>
  <c r="C7" i="3"/>
  <c r="D48" i="2"/>
  <c r="D34" i="2"/>
  <c r="C48" i="2"/>
  <c r="D12" i="2"/>
  <c r="E12" i="2" s="1"/>
  <c r="C26" i="2"/>
  <c r="F26" i="2" s="1"/>
  <c r="D10" i="2"/>
  <c r="C24" i="2"/>
  <c r="D39" i="2"/>
  <c r="C6" i="3"/>
  <c r="E6" i="3" s="1"/>
  <c r="C9" i="3"/>
  <c r="D41" i="2"/>
  <c r="P44" i="5"/>
  <c r="C30" i="2"/>
  <c r="F30" i="2" s="1"/>
  <c r="D16" i="2"/>
  <c r="E16" i="2" s="1"/>
  <c r="F19" i="2"/>
  <c r="F11" i="2"/>
  <c r="F30" i="1"/>
  <c r="F24" i="1"/>
  <c r="B8" i="1"/>
  <c r="C20" i="2"/>
  <c r="F25" i="1"/>
  <c r="Q45" i="5"/>
  <c r="F23" i="1"/>
  <c r="F31" i="1"/>
  <c r="F22" i="1"/>
  <c r="F13" i="2"/>
  <c r="U44" i="5"/>
  <c r="C44" i="1" s="1"/>
  <c r="T44" i="5"/>
  <c r="C27" i="1" s="1"/>
  <c r="G39" i="1"/>
  <c r="B39" i="1" s="1"/>
  <c r="F27" i="1"/>
  <c r="G46" i="1"/>
  <c r="B46" i="1" s="1"/>
  <c r="F29" i="1"/>
  <c r="F28" i="1"/>
  <c r="G48" i="1"/>
  <c r="B48" i="1" s="1"/>
  <c r="F12" i="2"/>
  <c r="G45" i="1"/>
  <c r="B45" i="1" s="1"/>
  <c r="U45" i="5"/>
  <c r="C45" i="1" s="1"/>
  <c r="R44" i="5"/>
  <c r="R45" i="5"/>
  <c r="G47" i="1"/>
  <c r="B47" i="1" s="1"/>
  <c r="F26" i="1"/>
  <c r="G40" i="1"/>
  <c r="B40" i="1" s="1"/>
  <c r="S44" i="5"/>
  <c r="C11" i="1" s="1"/>
  <c r="T45" i="5"/>
  <c r="C28" i="1" s="1"/>
  <c r="S45" i="5"/>
  <c r="C12" i="1" s="1"/>
  <c r="Q44" i="5"/>
  <c r="B11" i="1"/>
  <c r="B10" i="1"/>
  <c r="B6" i="1"/>
  <c r="B13" i="1"/>
  <c r="B7" i="1"/>
  <c r="B14" i="1"/>
  <c r="F50" i="1"/>
  <c r="B9" i="1"/>
  <c r="B15" i="1"/>
  <c r="G17" i="1"/>
  <c r="V10" i="5"/>
  <c r="H57" i="5" s="1"/>
  <c r="U16" i="5"/>
  <c r="O42" i="5" s="1"/>
  <c r="U40" i="5"/>
  <c r="C43" i="1" s="1"/>
  <c r="T40" i="5"/>
  <c r="C26" i="1" s="1"/>
  <c r="Q39" i="5"/>
  <c r="S39" i="5"/>
  <c r="T39" i="5"/>
  <c r="Q40" i="5"/>
  <c r="P40" i="5"/>
  <c r="F72" i="5"/>
  <c r="F68" i="5"/>
  <c r="Q35" i="5"/>
  <c r="R40" i="5"/>
  <c r="E67" i="5"/>
  <c r="T47" i="5"/>
  <c r="C29" i="1" s="1"/>
  <c r="H68" i="5"/>
  <c r="L68" i="5"/>
  <c r="B32" i="2" s="1"/>
  <c r="Q36" i="5"/>
  <c r="T50" i="5"/>
  <c r="C31" i="1" s="1"/>
  <c r="H71" i="5"/>
  <c r="L71" i="5"/>
  <c r="B34" i="2" s="1"/>
  <c r="B13" i="5"/>
  <c r="U49" i="5"/>
  <c r="I72" i="5"/>
  <c r="M72" i="5"/>
  <c r="B38" i="2" s="1"/>
  <c r="T35" i="5"/>
  <c r="C22" i="1" s="1"/>
  <c r="H72" i="5"/>
  <c r="L72" i="5"/>
  <c r="B24" i="2" s="1"/>
  <c r="P49" i="5"/>
  <c r="D72" i="5"/>
  <c r="U35" i="5"/>
  <c r="U38" i="5"/>
  <c r="Q38" i="5"/>
  <c r="S35" i="5"/>
  <c r="C6" i="1" s="1"/>
  <c r="K72" i="5"/>
  <c r="B10" i="2" s="1"/>
  <c r="G72" i="5"/>
  <c r="K68" i="5"/>
  <c r="B18" i="2" s="1"/>
  <c r="G68" i="5"/>
  <c r="G71" i="5"/>
  <c r="K71" i="5"/>
  <c r="B20" i="2" s="1"/>
  <c r="Q47" i="5"/>
  <c r="E68" i="5"/>
  <c r="F62" i="5"/>
  <c r="U41" i="5"/>
  <c r="D12" i="3" s="1"/>
  <c r="F12" i="3" s="1"/>
  <c r="I62" i="5"/>
  <c r="I68" i="5"/>
  <c r="M68" i="5"/>
  <c r="B46" i="2" s="1"/>
  <c r="M71" i="5"/>
  <c r="B48" i="2" s="1"/>
  <c r="I71" i="5"/>
  <c r="Q50" i="5"/>
  <c r="R37" i="5"/>
  <c r="G62" i="5"/>
  <c r="K62" i="5"/>
  <c r="H67" i="5"/>
  <c r="L67" i="5"/>
  <c r="K67" i="5"/>
  <c r="M62" i="5"/>
  <c r="L62" i="5"/>
  <c r="M67" i="5"/>
  <c r="F17" i="1"/>
  <c r="Q41" i="5"/>
  <c r="E62" i="5"/>
  <c r="R46" i="5"/>
  <c r="F67" i="5"/>
  <c r="S46" i="5"/>
  <c r="G67" i="5"/>
  <c r="P46" i="5"/>
  <c r="D67" i="5"/>
  <c r="T41" i="5"/>
  <c r="H62" i="5"/>
  <c r="I67" i="5"/>
  <c r="P47" i="5"/>
  <c r="D16" i="5"/>
  <c r="D42" i="5" s="1"/>
  <c r="D43" i="5"/>
  <c r="E16" i="5"/>
  <c r="E42" i="5" s="1"/>
  <c r="E43" i="5"/>
  <c r="R51" i="5"/>
  <c r="S50" i="5"/>
  <c r="C15" i="1" s="1"/>
  <c r="R50" i="5"/>
  <c r="R41" i="5"/>
  <c r="S48" i="5"/>
  <c r="U47" i="5"/>
  <c r="U50" i="5"/>
  <c r="U46" i="5"/>
  <c r="D10" i="3" s="1"/>
  <c r="F10" i="3" s="1"/>
  <c r="R38" i="5"/>
  <c r="S37" i="5"/>
  <c r="C7" i="1" s="1"/>
  <c r="T49" i="5"/>
  <c r="C30" i="1" s="1"/>
  <c r="T36" i="5"/>
  <c r="X24" i="5"/>
  <c r="L48" i="5"/>
  <c r="Q51" i="5"/>
  <c r="Q37" i="5"/>
  <c r="P41" i="5"/>
  <c r="S41" i="5"/>
  <c r="Q46" i="5"/>
  <c r="R47" i="5"/>
  <c r="S49" i="5"/>
  <c r="C14" i="1" s="1"/>
  <c r="Q49" i="5"/>
  <c r="S51" i="5"/>
  <c r="S38" i="5"/>
  <c r="C8" i="1" s="1"/>
  <c r="U51" i="5"/>
  <c r="U37" i="5"/>
  <c r="S47" i="5"/>
  <c r="C13" i="1" s="1"/>
  <c r="T46" i="5"/>
  <c r="Y17" i="5"/>
  <c r="M43" i="5"/>
  <c r="T51" i="5"/>
  <c r="T37" i="5"/>
  <c r="C23" i="1" s="1"/>
  <c r="P51" i="5"/>
  <c r="P50" i="5"/>
  <c r="P37" i="5"/>
  <c r="R49" i="5"/>
  <c r="P35" i="5"/>
  <c r="P38" i="5"/>
  <c r="T38" i="5"/>
  <c r="C24" i="1" s="1"/>
  <c r="R35" i="5"/>
  <c r="AA10" i="5"/>
  <c r="Y16" i="5"/>
  <c r="X10" i="5"/>
  <c r="AA17" i="5"/>
  <c r="S30" i="5"/>
  <c r="S31" i="5" s="1"/>
  <c r="X17" i="5"/>
  <c r="L16" i="5"/>
  <c r="Q16" i="5"/>
  <c r="K42" i="5" s="1"/>
  <c r="W17" i="5"/>
  <c r="T16" i="5"/>
  <c r="N42" i="5" s="1"/>
  <c r="I16" i="5"/>
  <c r="I42" i="5" s="1"/>
  <c r="AA24" i="5"/>
  <c r="O16" i="5"/>
  <c r="V17" i="5"/>
  <c r="J16" i="5"/>
  <c r="F16" i="5"/>
  <c r="F42" i="5" s="1"/>
  <c r="G16" i="5"/>
  <c r="G42" i="5" s="1"/>
  <c r="M30" i="5"/>
  <c r="M31" i="5" s="1"/>
  <c r="Y10" i="5"/>
  <c r="P16" i="5"/>
  <c r="J42" i="5" s="1"/>
  <c r="V24" i="5"/>
  <c r="Z17" i="5"/>
  <c r="N16" i="5"/>
  <c r="H16" i="5"/>
  <c r="H42" i="5" s="1"/>
  <c r="R16" i="5"/>
  <c r="L42" i="5" s="1"/>
  <c r="W24" i="5"/>
  <c r="K16" i="5"/>
  <c r="H9" i="3" l="1"/>
  <c r="H8" i="3" s="1"/>
  <c r="H10" i="3"/>
  <c r="M21" i="3"/>
  <c r="M19" i="3"/>
  <c r="M20" i="3"/>
  <c r="O26" i="3"/>
  <c r="O27" i="3"/>
  <c r="O25" i="3"/>
  <c r="T48" i="5"/>
  <c r="E7" i="3"/>
  <c r="E8" i="3"/>
  <c r="J57" i="5"/>
  <c r="J69" i="5"/>
  <c r="J64" i="5"/>
  <c r="E29" i="2"/>
  <c r="B27" i="1"/>
  <c r="P36" i="5"/>
  <c r="B22" i="1"/>
  <c r="B30" i="1"/>
  <c r="E31" i="2"/>
  <c r="B29" i="1"/>
  <c r="B25" i="1"/>
  <c r="F47" i="2"/>
  <c r="E34" i="2"/>
  <c r="G33" i="1"/>
  <c r="B23" i="1"/>
  <c r="E33" i="2"/>
  <c r="B24" i="1"/>
  <c r="B31" i="1"/>
  <c r="B26" i="1"/>
  <c r="B28" i="1"/>
  <c r="E41" i="2"/>
  <c r="E30" i="2"/>
  <c r="E26" i="2"/>
  <c r="F45" i="2"/>
  <c r="F44" i="2"/>
  <c r="C49" i="2"/>
  <c r="E28" i="2"/>
  <c r="E25" i="2"/>
  <c r="D35" i="2"/>
  <c r="C46" i="1"/>
  <c r="D13" i="3"/>
  <c r="F13" i="3" s="1"/>
  <c r="U53" i="5"/>
  <c r="D6" i="3"/>
  <c r="D49" i="2"/>
  <c r="E39" i="2"/>
  <c r="E27" i="2"/>
  <c r="C35" i="2"/>
  <c r="E42" i="2"/>
  <c r="C40" i="1"/>
  <c r="D8" i="3"/>
  <c r="F8" i="3" s="1"/>
  <c r="C48" i="1"/>
  <c r="D7" i="3"/>
  <c r="F7" i="3" s="1"/>
  <c r="C41" i="1"/>
  <c r="D9" i="3"/>
  <c r="F9" i="3" s="1"/>
  <c r="C14" i="3"/>
  <c r="C47" i="1"/>
  <c r="D11" i="3"/>
  <c r="F11" i="3" s="1"/>
  <c r="E48" i="2"/>
  <c r="D21" i="2"/>
  <c r="E40" i="2"/>
  <c r="E43" i="2"/>
  <c r="F43" i="2"/>
  <c r="C21" i="2"/>
  <c r="E20" i="2"/>
  <c r="F20" i="2"/>
  <c r="D30" i="5"/>
  <c r="D31" i="5" s="1"/>
  <c r="F48" i="2"/>
  <c r="F46" i="2"/>
  <c r="F34" i="2"/>
  <c r="F32" i="2"/>
  <c r="B35" i="2"/>
  <c r="F18" i="2"/>
  <c r="B49" i="2"/>
  <c r="G50" i="1"/>
  <c r="F33" i="1"/>
  <c r="B21" i="2"/>
  <c r="C39" i="1"/>
  <c r="U52" i="5"/>
  <c r="C49" i="1" s="1"/>
  <c r="U30" i="5"/>
  <c r="U31" i="5" s="1"/>
  <c r="B17" i="1"/>
  <c r="C25" i="1"/>
  <c r="C33" i="1" s="1"/>
  <c r="T52" i="5"/>
  <c r="C32" i="1" s="1"/>
  <c r="S52" i="5"/>
  <c r="C16" i="1" s="1"/>
  <c r="C9" i="1"/>
  <c r="E57" i="5"/>
  <c r="D57" i="5"/>
  <c r="E64" i="5"/>
  <c r="E30" i="5"/>
  <c r="E31" i="5" s="1"/>
  <c r="M64" i="5"/>
  <c r="I64" i="5"/>
  <c r="U36" i="5"/>
  <c r="M57" i="5"/>
  <c r="I57" i="5"/>
  <c r="K69" i="5"/>
  <c r="Q48" i="5"/>
  <c r="E69" i="5"/>
  <c r="T43" i="5"/>
  <c r="H64" i="5"/>
  <c r="L64" i="5"/>
  <c r="S36" i="5"/>
  <c r="G57" i="5"/>
  <c r="K57" i="5"/>
  <c r="U48" i="5"/>
  <c r="M69" i="5"/>
  <c r="I69" i="5"/>
  <c r="R36" i="5"/>
  <c r="F57" i="5"/>
  <c r="R48" i="5"/>
  <c r="F69" i="5"/>
  <c r="P48" i="5"/>
  <c r="D69" i="5"/>
  <c r="P43" i="5"/>
  <c r="D64" i="5"/>
  <c r="F64" i="5"/>
  <c r="S43" i="5"/>
  <c r="G64" i="5"/>
  <c r="K64" i="5"/>
  <c r="H69" i="5"/>
  <c r="B14" i="5"/>
  <c r="G69" i="5"/>
  <c r="L57" i="5"/>
  <c r="Q43" i="5"/>
  <c r="U43" i="5"/>
  <c r="S42" i="5"/>
  <c r="R43" i="5"/>
  <c r="I30" i="5"/>
  <c r="I31" i="5" s="1"/>
  <c r="Q30" i="5"/>
  <c r="Q31" i="5" s="1"/>
  <c r="T30" i="5"/>
  <c r="T31" i="5" s="1"/>
  <c r="L30" i="5"/>
  <c r="L31" i="5" s="1"/>
  <c r="G30" i="5"/>
  <c r="G31" i="5" s="1"/>
  <c r="F30" i="5"/>
  <c r="F31" i="5" s="1"/>
  <c r="AA16" i="5"/>
  <c r="O30" i="5"/>
  <c r="O31" i="5" s="1"/>
  <c r="W16" i="5"/>
  <c r="K30" i="5"/>
  <c r="K31" i="5" s="1"/>
  <c r="X16" i="5"/>
  <c r="K63" i="5" s="1"/>
  <c r="R30" i="5"/>
  <c r="R31" i="5" s="1"/>
  <c r="Z16" i="5"/>
  <c r="N30" i="5"/>
  <c r="N31" i="5" s="1"/>
  <c r="V16" i="5"/>
  <c r="J30" i="5"/>
  <c r="J31" i="5" s="1"/>
  <c r="H30" i="5"/>
  <c r="H31" i="5" s="1"/>
  <c r="P30" i="5"/>
  <c r="P31" i="5" s="1"/>
  <c r="J11" i="3" l="1"/>
  <c r="J12" i="3"/>
  <c r="J10" i="3"/>
  <c r="L17" i="3"/>
  <c r="L16" i="3"/>
  <c r="L18" i="3"/>
  <c r="K15" i="3"/>
  <c r="K13" i="3"/>
  <c r="K14" i="3"/>
  <c r="E9" i="3"/>
  <c r="H16" i="3"/>
  <c r="H15" i="3"/>
  <c r="N24" i="3"/>
  <c r="N23" i="3"/>
  <c r="N22" i="3"/>
  <c r="P28" i="3"/>
  <c r="P30" i="3"/>
  <c r="P29" i="3"/>
  <c r="H13" i="3"/>
  <c r="H12" i="3"/>
  <c r="H11" i="3" s="1"/>
  <c r="J63" i="5"/>
  <c r="C50" i="1"/>
  <c r="D14" i="3"/>
  <c r="F6" i="3"/>
  <c r="F49" i="2"/>
  <c r="F6" i="2" s="1"/>
  <c r="G6" i="2" s="1"/>
  <c r="F35" i="2"/>
  <c r="F5" i="2" s="1"/>
  <c r="G5" i="2" s="1"/>
  <c r="F21" i="2"/>
  <c r="F4" i="2" s="1"/>
  <c r="G4" i="2" s="1"/>
  <c r="C17" i="1"/>
  <c r="B15" i="5"/>
  <c r="B16" i="5" s="1"/>
  <c r="B17" i="5" s="1"/>
  <c r="B18" i="5" s="1"/>
  <c r="P42" i="5"/>
  <c r="D63" i="5"/>
  <c r="G63" i="5"/>
  <c r="R42" i="5"/>
  <c r="F63" i="5"/>
  <c r="U42" i="5"/>
  <c r="M63" i="5"/>
  <c r="I63" i="5"/>
  <c r="T42" i="5"/>
  <c r="L63" i="5"/>
  <c r="H63" i="5"/>
  <c r="Q42" i="5"/>
  <c r="E63" i="5"/>
  <c r="H14" i="3" l="1"/>
  <c r="H17" i="3"/>
  <c r="E10" i="3"/>
  <c r="H18" i="3"/>
  <c r="H19" i="3"/>
  <c r="I8" i="3"/>
  <c r="I9" i="3"/>
  <c r="I7" i="3"/>
  <c r="B19" i="5"/>
  <c r="E11" i="3" l="1"/>
  <c r="H22" i="3"/>
  <c r="H21" i="3"/>
  <c r="H20" i="3" s="1"/>
  <c r="B20" i="5"/>
  <c r="B21" i="5" s="1"/>
  <c r="B22" i="5" s="1"/>
  <c r="B23" i="5" s="1"/>
  <c r="B24" i="5" s="1"/>
  <c r="B25" i="5" s="1"/>
  <c r="B26" i="5" s="1"/>
  <c r="E12" i="3" l="1"/>
  <c r="H24" i="3"/>
  <c r="H23" i="3" s="1"/>
  <c r="H25" i="3"/>
  <c r="B27" i="5"/>
  <c r="B28" i="5" s="1"/>
  <c r="E13" i="3" l="1"/>
  <c r="H28" i="3"/>
  <c r="H27" i="3"/>
  <c r="H26" i="3" s="1"/>
  <c r="H29" i="3" l="1"/>
  <c r="H31" i="3"/>
  <c r="H30" i="3"/>
</calcChain>
</file>

<file path=xl/sharedStrings.xml><?xml version="1.0" encoding="utf-8"?>
<sst xmlns="http://schemas.openxmlformats.org/spreadsheetml/2006/main" count="814" uniqueCount="274">
  <si>
    <t>Click ▼ above to select variable to view from drop-down list</t>
  </si>
  <si>
    <t>Note: All grey-shaded cells calculate automatically</t>
  </si>
  <si>
    <t>Sector</t>
  </si>
  <si>
    <t>Gross value added at current basic prices (millions)</t>
  </si>
  <si>
    <t>Gross value added at constant 2005 prices (millions)</t>
  </si>
  <si>
    <t>Number of persons engaged (thousands)</t>
  </si>
  <si>
    <t>Labour productivity (= constant VA per person engaged)</t>
  </si>
  <si>
    <t>1975</t>
  </si>
  <si>
    <t>1990</t>
  </si>
  <si>
    <t>2010</t>
  </si>
  <si>
    <t xml:space="preserve">Rel. product-ivity level </t>
  </si>
  <si>
    <t>1990-2000</t>
  </si>
  <si>
    <t>2000-05</t>
  </si>
  <si>
    <t>2005-10</t>
  </si>
  <si>
    <t>Agriculture</t>
  </si>
  <si>
    <t>ASD</t>
  </si>
  <si>
    <t>x</t>
  </si>
  <si>
    <t>Industry</t>
  </si>
  <si>
    <t>Sum</t>
  </si>
  <si>
    <t>Mining</t>
  </si>
  <si>
    <t>Manufacturing</t>
  </si>
  <si>
    <t>Utilities</t>
  </si>
  <si>
    <t>Construction</t>
  </si>
  <si>
    <t>Services</t>
  </si>
  <si>
    <t>Market services</t>
  </si>
  <si>
    <t>Trade services</t>
  </si>
  <si>
    <t>Transport services</t>
  </si>
  <si>
    <t>Distribution services</t>
  </si>
  <si>
    <t>Business services (inc. dwellings)</t>
  </si>
  <si>
    <t>n/a</t>
  </si>
  <si>
    <t>Dwellings</t>
  </si>
  <si>
    <t>Fin. &amp; bus. services (exc. dwellings)</t>
  </si>
  <si>
    <t>Non-market services</t>
  </si>
  <si>
    <t>Government services</t>
  </si>
  <si>
    <t>Personal services</t>
  </si>
  <si>
    <t>Other services</t>
  </si>
  <si>
    <t>Total economy (exc. dwellings)</t>
  </si>
  <si>
    <t>Total economy</t>
  </si>
  <si>
    <t>Total check</t>
  </si>
  <si>
    <t>Relative productivity and changes in employment</t>
  </si>
  <si>
    <t>Annualised growth</t>
  </si>
  <si>
    <t>Row</t>
  </si>
  <si>
    <t xml:space="preserve">PP Change in share of persons engaged </t>
  </si>
  <si>
    <t>Number of persons engaged</t>
  </si>
  <si>
    <t>Sectoral share of persons engaged</t>
  </si>
  <si>
    <t>2000</t>
  </si>
  <si>
    <t>Business services</t>
  </si>
  <si>
    <t>Govt services</t>
  </si>
  <si>
    <t>Total Economy</t>
  </si>
  <si>
    <t>Check totals</t>
  </si>
  <si>
    <t>Decomposition of labour productivity change</t>
  </si>
  <si>
    <t>Annualised growth in labour prod.</t>
  </si>
  <si>
    <t>Sector share in total employment</t>
  </si>
  <si>
    <t>Change in sector share in total employment</t>
  </si>
  <si>
    <t>Within sector</t>
  </si>
  <si>
    <t>Structural change</t>
  </si>
  <si>
    <t>2000-1990</t>
  </si>
  <si>
    <t>Check</t>
  </si>
  <si>
    <t>2005-00</t>
  </si>
  <si>
    <t>2010-05</t>
  </si>
  <si>
    <t>Other non market services</t>
  </si>
  <si>
    <t>Other industry</t>
  </si>
  <si>
    <t>Finance and business services</t>
  </si>
  <si>
    <t>Labour productivity levels (index, 1966=100)</t>
  </si>
  <si>
    <t>2000–05</t>
  </si>
  <si>
    <t>2005–10</t>
  </si>
  <si>
    <t>1990– 2000</t>
  </si>
  <si>
    <t>No. of years minus 1</t>
  </si>
  <si>
    <t>Table 2</t>
  </si>
  <si>
    <t>Sectoral shares</t>
  </si>
  <si>
    <t>Labour productivity levels and changes</t>
  </si>
  <si>
    <t/>
  </si>
  <si>
    <t>Table 1 (filter on x in Col. C)</t>
  </si>
  <si>
    <t>Gross value added at current basic prices (%)</t>
  </si>
  <si>
    <t>Number of persons engaged (%)</t>
  </si>
  <si>
    <t>Relative productivity levels (labour productivity as ratio of Labour Productivity Total Economy (exc. dwellings))</t>
  </si>
  <si>
    <t>Total for individual sectors</t>
  </si>
  <si>
    <t>Check for relative productivity cf employment</t>
  </si>
  <si>
    <t>Check for productivity gaps</t>
  </si>
  <si>
    <t>Labour share 2010</t>
  </si>
  <si>
    <t>Productivity gaps 2010</t>
  </si>
  <si>
    <t>Relative productivity 2010</t>
  </si>
  <si>
    <t>Original order</t>
  </si>
  <si>
    <t>Cumulation of C/100</t>
  </si>
  <si>
    <t>Source/to tables (x)</t>
  </si>
  <si>
    <t>KENYA</t>
  </si>
  <si>
    <t>1969</t>
  </si>
  <si>
    <t>1969– 2010</t>
  </si>
  <si>
    <t>Sectoral employment by sex</t>
  </si>
  <si>
    <t>c</t>
  </si>
  <si>
    <t>Country name</t>
  </si>
  <si>
    <t>Sector name</t>
  </si>
  <si>
    <t>EMP_M</t>
  </si>
  <si>
    <t>EMP_F</t>
  </si>
  <si>
    <t>Total employment by sex and sector</t>
  </si>
  <si>
    <t>Source:</t>
  </si>
  <si>
    <t>ILO Global Employment Trends 2014 supporting datasets (Share of employment by sector and sex), 23.12.2014</t>
  </si>
  <si>
    <t>http://www.ilo.org/global/research/global-reports/global-employment-trends/2014/WCMS_234879/lang--en/index.htm</t>
  </si>
  <si>
    <t>NB:</t>
  </si>
  <si>
    <t>The ILO total sectoral employment shares are not necessarily the same as (or even particularly close to) those obtained from the WB's WDI (which are not broken down by sex) used in the previous analysis in this workbook.</t>
  </si>
  <si>
    <t>Male</t>
  </si>
  <si>
    <t>Female</t>
  </si>
  <si>
    <t>Kenya</t>
  </si>
  <si>
    <t>Percentage of workers (age 25+) in agriculture</t>
  </si>
  <si>
    <t xml:space="preserve">McMillan &amp; Harttgen (2014) </t>
  </si>
  <si>
    <t>http://www.nber.org/papers/w20077</t>
  </si>
  <si>
    <t>1990s</t>
  </si>
  <si>
    <t>2006-12</t>
  </si>
  <si>
    <t>Combined</t>
  </si>
  <si>
    <t>Total</t>
  </si>
  <si>
    <t>Automobile mechanic</t>
  </si>
  <si>
    <t>Professional nurse (general)</t>
  </si>
  <si>
    <t>General physician</t>
  </si>
  <si>
    <t>Kindergarten teacher</t>
  </si>
  <si>
    <t>First-level education teacher</t>
  </si>
  <si>
    <t>Technical education teacher (second level)</t>
  </si>
  <si>
    <t>Mathematics teacher (second level)</t>
  </si>
  <si>
    <t>Teacher in languages and literature (second level)</t>
  </si>
  <si>
    <t>Teacher in languages and literature (third level)</t>
  </si>
  <si>
    <t>Mathematics teacher (third level)</t>
  </si>
  <si>
    <t>Fire-fighter</t>
  </si>
  <si>
    <t>Office clerk</t>
  </si>
  <si>
    <t>Stenographer-typist</t>
  </si>
  <si>
    <t>Computer programmer</t>
  </si>
  <si>
    <t>Bank teller</t>
  </si>
  <si>
    <t>Accountant</t>
  </si>
  <si>
    <t>Post office counter clerk</t>
  </si>
  <si>
    <t>Aircraft accident fire-fighter</t>
  </si>
  <si>
    <t>Aircraft loader</t>
  </si>
  <si>
    <t>Aircraft engine mechanic</t>
  </si>
  <si>
    <t>Air transport pilot</t>
  </si>
  <si>
    <t>Dock worker</t>
  </si>
  <si>
    <t>Long-distance motor truck driver</t>
  </si>
  <si>
    <t>Urban motor truck driver</t>
  </si>
  <si>
    <t>Motor bus driver</t>
  </si>
  <si>
    <t>Road transport services supervisor</t>
  </si>
  <si>
    <t>Railway engine-driver</t>
  </si>
  <si>
    <t>Railway vehicle loader</t>
  </si>
  <si>
    <t>Railway services supervisor</t>
  </si>
  <si>
    <t>Waiter</t>
  </si>
  <si>
    <t>Cook</t>
  </si>
  <si>
    <t>Salesperson</t>
  </si>
  <si>
    <t>Cash desk cashier</t>
  </si>
  <si>
    <t>Book-keeper</t>
  </si>
  <si>
    <t>Stock records clerk</t>
  </si>
  <si>
    <t>Labourer</t>
  </si>
  <si>
    <t>Plasterer</t>
  </si>
  <si>
    <t>Construction carpenter</t>
  </si>
  <si>
    <t>Cement finisher</t>
  </si>
  <si>
    <t>Reinforced concreter</t>
  </si>
  <si>
    <t>Bricklayer (construction)</t>
  </si>
  <si>
    <t>Building painter</t>
  </si>
  <si>
    <t>Constructional steel erector</t>
  </si>
  <si>
    <t>Plumber</t>
  </si>
  <si>
    <t>Building electrician</t>
  </si>
  <si>
    <t>Power distribution and transmission engineer</t>
  </si>
  <si>
    <t>Electronics fitter</t>
  </si>
  <si>
    <t>Electronics engineering technician</t>
  </si>
  <si>
    <t>Electronics draughtsman</t>
  </si>
  <si>
    <t>Welder</t>
  </si>
  <si>
    <t xml:space="preserve">     </t>
  </si>
  <si>
    <t>Packer</t>
  </si>
  <si>
    <t>Mixing- and blending-machine operator</t>
  </si>
  <si>
    <t>Supervisor or general foreman</t>
  </si>
  <si>
    <t>Chemistry technician</t>
  </si>
  <si>
    <t>Chemical engineer</t>
  </si>
  <si>
    <t>Bookbinder (machine)</t>
  </si>
  <si>
    <t>Printing pressman</t>
  </si>
  <si>
    <t>Paper-making-machine operator (wet end)</t>
  </si>
  <si>
    <t>Wooden furniture finisher</t>
  </si>
  <si>
    <t>Cabinetmaker</t>
  </si>
  <si>
    <t>Furniture upholsterer</t>
  </si>
  <si>
    <t>Grain miller</t>
  </si>
  <si>
    <t>Dairy product processor</t>
  </si>
  <si>
    <t>Butcher</t>
  </si>
  <si>
    <t>Miner</t>
  </si>
  <si>
    <t>Logger</t>
  </si>
  <si>
    <t>Forestry worker</t>
  </si>
  <si>
    <t>Plantation worker</t>
  </si>
  <si>
    <t>Plantation supervisor</t>
  </si>
  <si>
    <t>Field crop farm worker</t>
  </si>
  <si>
    <t>Farm supervisor</t>
  </si>
  <si>
    <t>Description</t>
  </si>
  <si>
    <t>Code</t>
  </si>
  <si>
    <t>http://www.nber.org/oww/</t>
  </si>
  <si>
    <t>ILO (adjusted: Oostendorp, 2012) (stata variable mw3wuus), see</t>
  </si>
  <si>
    <t>B*C</t>
  </si>
  <si>
    <t>NON-TRADE DATA:</t>
  </si>
  <si>
    <t>Last updated:</t>
  </si>
  <si>
    <t>By:</t>
  </si>
  <si>
    <t>Note on change made:</t>
  </si>
  <si>
    <t>23 Jan. 2015</t>
  </si>
  <si>
    <t>JK</t>
  </si>
  <si>
    <t>Histogram added to productivity gaps page</t>
  </si>
  <si>
    <t>Dummy</t>
  </si>
  <si>
    <t>10 Feb. 2015</t>
  </si>
  <si>
    <t>Recalculation of decomposition of labour productivity change</t>
  </si>
  <si>
    <t>27 May 2015</t>
  </si>
  <si>
    <t>Amendment to description of wages data</t>
  </si>
  <si>
    <t>Relative monthly wages by occupation in US$</t>
  </si>
  <si>
    <t>- occupational wages compared to country average for each year.</t>
  </si>
  <si>
    <t>21.7.2015</t>
  </si>
  <si>
    <t>Addition of labour productivity/sectoral employment analyses based on UN/ILO data (5 pages, starting page 'GVA-productivity2')</t>
  </si>
  <si>
    <t>Source: GCCD Africa Sector Database, October 2014</t>
  </si>
  <si>
    <r>
      <t xml:space="preserve">Sort </t>
    </r>
    <r>
      <rPr>
        <sz val="9"/>
        <color rgb="FFFF0000"/>
        <rFont val="Arial"/>
        <family val="2"/>
      </rPr>
      <t>▲</t>
    </r>
  </si>
  <si>
    <t>Gross value added, employment and labour productivity by sector</t>
  </si>
  <si>
    <t>Sources:</t>
  </si>
  <si>
    <t>'Gross value added by kind of economic activity' from UNdata, downloaded July 2015</t>
  </si>
  <si>
    <t>'Employment by sector' from ILO WESO supporting data sets (dated Jan. 2015, downloaded July 2015)</t>
  </si>
  <si>
    <r>
      <t xml:space="preserve">Notes:      </t>
    </r>
    <r>
      <rPr>
        <i/>
        <u/>
        <sz val="9"/>
        <color rgb="FFFF0000"/>
        <rFont val="Calibri"/>
        <family val="2"/>
      </rPr>
      <t>1</t>
    </r>
  </si>
  <si>
    <t>GVA data (based on ISIC Rev. 3.1):</t>
  </si>
  <si>
    <t>a</t>
  </si>
  <si>
    <t>The constant 2005 US$ 'Total value added' figure downloaded from UNdata does not always equate to the total of the individual sectors (other than in 2005)</t>
  </si>
  <si>
    <t>b</t>
  </si>
  <si>
    <t>UN notes on sectoral composition:</t>
  </si>
  <si>
    <t>Agriculture, hunting, forestry, fishing (ISIC A-B)</t>
  </si>
  <si>
    <t>Excludes irrigation canals and landscaping care</t>
  </si>
  <si>
    <t>Mining, Manufacturing, Utilities (ISIC C-E)</t>
  </si>
  <si>
    <t>Excludes publishing activities, includes irrigation canals</t>
  </si>
  <si>
    <t>Manufacturing (ISIC D)</t>
  </si>
  <si>
    <t>Excludes recycling and publishing activities</t>
  </si>
  <si>
    <t>Wholesale, retail trade, restaurants and hotels (ISIC G-H)</t>
  </si>
  <si>
    <t>Excludes repair of personal and household goods</t>
  </si>
  <si>
    <t>Transport, storage and communication (ISIC I)</t>
  </si>
  <si>
    <t>Excludes travel agencies, includes publishing activities, computer and related activities and radio/TV activities</t>
  </si>
  <si>
    <t>Other Activities (ISIC J-P)</t>
  </si>
  <si>
    <t>Excludes computer and related activities and radio/TV activities, includes travel agencies and landscaping care</t>
  </si>
  <si>
    <t>Total Value Added</t>
  </si>
  <si>
    <t>FISIM has not been allocated to intermediate consumption by economic activity.</t>
  </si>
  <si>
    <t>ISIC Section Q (extraterritorial organization and bodies) not included</t>
  </si>
  <si>
    <t>Employment data (based on ISIC Rev. 4):</t>
  </si>
  <si>
    <t>The employment data have been aggregated (according to correlated ISIC Section) from the 14 sectors available in the ILO WESO dataset to the 7 for which GVA data are available from UNdata.</t>
  </si>
  <si>
    <t>ISIC Section U (extraterritorial organization and bodies) is included</t>
  </si>
  <si>
    <t>Economic activity</t>
  </si>
  <si>
    <t>Gross value added (current US$ thousands)</t>
  </si>
  <si>
    <t>Gross value added (current, %)</t>
  </si>
  <si>
    <t>https://data.un.org/</t>
  </si>
  <si>
    <t>Own calcs.</t>
  </si>
  <si>
    <t xml:space="preserve">Mining &amp; utilities </t>
  </si>
  <si>
    <t>Wholesale, retail, hotels</t>
  </si>
  <si>
    <t>Transport, storage, comms</t>
  </si>
  <si>
    <t>Other</t>
  </si>
  <si>
    <t>Total value added (as per database)</t>
  </si>
  <si>
    <t xml:space="preserve">Author's calc.: </t>
  </si>
  <si>
    <t>Total for individual economic activities as shown above</t>
  </si>
  <si>
    <t>Gross value added (constant 2005 US$ thousands)</t>
  </si>
  <si>
    <t>Gross value added (constant, %)</t>
  </si>
  <si>
    <t>Employment by sector (thousands, male &amp; female)</t>
  </si>
  <si>
    <t>Employment by sector (%)</t>
  </si>
  <si>
    <t>http://www.ilo.org/global/research/global-reports/weso/2015/lang--en/index.htm</t>
  </si>
  <si>
    <t>Labour productivity (= constant VA per person employed)</t>
  </si>
  <si>
    <t>Relative productivity level (economic activity labour productivity as ratio of Labour Productivity Total)</t>
  </si>
  <si>
    <t>&lt;&lt;No of years in period</t>
  </si>
  <si>
    <t>Labour productivity (index, 1991=100)</t>
  </si>
  <si>
    <t>Annualised growth in labour productivity</t>
  </si>
  <si>
    <t>1991-2013</t>
  </si>
  <si>
    <t>1991-2000</t>
  </si>
  <si>
    <t>2010-13</t>
  </si>
  <si>
    <t>Check:</t>
  </si>
  <si>
    <t>Size of bubbles represents number of persons engaged in each sector in the later year of each of the periods.</t>
  </si>
  <si>
    <t>PP change in employ-ment</t>
  </si>
  <si>
    <t>Employment (thousands)</t>
  </si>
  <si>
    <t>Sectoral employment share</t>
  </si>
  <si>
    <t>1991</t>
  </si>
  <si>
    <t>Mining &amp; utilities</t>
  </si>
  <si>
    <t>Total of above</t>
  </si>
  <si>
    <t>2000-1991</t>
  </si>
  <si>
    <t>2013-10</t>
  </si>
  <si>
    <t>Productivity gaps 2013</t>
  </si>
  <si>
    <t>Employment share 2013</t>
  </si>
  <si>
    <t>Relative productivity 2013</t>
  </si>
  <si>
    <t>Cumulation of employment share</t>
  </si>
  <si>
    <t>Mining and utilities</t>
  </si>
  <si>
    <t>Source: see page 'GVA-productivity2'</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</si>
</sst>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 #,##0_-;_-* &quot;-&quot;_-;_-@_-"/>
    <numFmt numFmtId="43" formatCode="_-* #,##0.00_-;\-* #,##0.00_-;_-* &quot;-&quot;??_-;_-@_-"/>
    <numFmt numFmtId="164" formatCode="#,##0_ ;\-#,##0\ "/>
    <numFmt numFmtId="165" formatCode="#,##0.0"/>
    <numFmt numFmtId="166" formatCode="0.0%"/>
    <numFmt numFmtId="167" formatCode="0.0"/>
    <numFmt numFmtId="168" formatCode="_-* #,##0_-;\-* #,##0_-;_-* &quot;-&quot;??_-;_-@_-"/>
    <numFmt numFmtId="169" formatCode="#,##0.000"/>
    <numFmt numFmtId="170" formatCode="_ * #,##0.00_ ;_ * \-#,##0.00_ ;_ * &quot;-&quot;??_ ;_ @_ "/>
    <numFmt numFmtId="175" formatCode="_-* #,##0.0_-;\-* #,##0.0_-;_-* &quot;-&quot;??_-;_-@_-"/>
    <numFmt numFmtId="176" formatCode="#,##0.0_ ;\-#,##0.0\ "/>
  </numFmts>
  <fonts count="66" x14ac:knownFonts="1">
    <font>
      <sz val="9"/>
      <color theme="1"/>
      <name val="Calibri"/>
      <family val="2"/>
    </font>
    <font>
      <sz val="9"/>
      <color theme="1"/>
      <name val="Calibri"/>
      <family val="2"/>
    </font>
    <font>
      <b/>
      <sz val="9"/>
      <color theme="1"/>
      <name val="Calibri"/>
      <family val="2"/>
    </font>
    <font>
      <sz val="10"/>
      <color theme="1"/>
      <name val="Arial"/>
      <family val="2"/>
    </font>
    <font>
      <sz val="9"/>
      <color rgb="FFFF0000"/>
      <name val="Calibri"/>
      <family val="2"/>
      <scheme val="minor"/>
    </font>
    <font>
      <u/>
      <sz val="11"/>
      <color rgb="FFFF0000"/>
      <name val="Calibri"/>
      <family val="2"/>
      <scheme val="minor"/>
    </font>
    <font>
      <b/>
      <u/>
      <sz val="11"/>
      <color theme="4"/>
      <name val="Calibri"/>
      <family val="2"/>
      <scheme val="minor"/>
    </font>
    <font>
      <sz val="9"/>
      <color theme="1"/>
      <name val="Calibri"/>
      <family val="2"/>
      <scheme val="minor"/>
    </font>
    <font>
      <sz val="9"/>
      <color theme="4"/>
      <name val="Calibri"/>
      <family val="2"/>
      <scheme val="minor"/>
    </font>
    <font>
      <b/>
      <u/>
      <sz val="11"/>
      <name val="Calibri"/>
      <family val="2"/>
      <scheme val="minor"/>
    </font>
    <font>
      <b/>
      <sz val="9"/>
      <color theme="1"/>
      <name val="Calibri"/>
      <family val="2"/>
      <scheme val="minor"/>
    </font>
    <font>
      <b/>
      <sz val="9"/>
      <color theme="4"/>
      <name val="Calibri"/>
      <family val="2"/>
      <scheme val="minor"/>
    </font>
    <font>
      <i/>
      <sz val="9"/>
      <color theme="1"/>
      <name val="Calibri"/>
      <family val="2"/>
      <scheme val="minor"/>
    </font>
    <font>
      <b/>
      <sz val="9"/>
      <name val="Calibri"/>
      <family val="2"/>
      <scheme val="minor"/>
    </font>
    <font>
      <sz val="9"/>
      <name val="Calibri"/>
      <family val="2"/>
      <scheme val="minor"/>
    </font>
    <font>
      <i/>
      <sz val="9"/>
      <name val="Calibri"/>
      <family val="2"/>
      <scheme val="minor"/>
    </font>
    <font>
      <i/>
      <sz val="9"/>
      <color theme="0" tint="-0.499984740745262"/>
      <name val="Calibri"/>
      <family val="2"/>
      <scheme val="minor"/>
    </font>
    <font>
      <sz val="9"/>
      <color theme="0" tint="-0.499984740745262"/>
      <name val="Calibri"/>
      <family val="2"/>
      <scheme val="minor"/>
    </font>
    <font>
      <i/>
      <sz val="9"/>
      <color rgb="FFFF0000"/>
      <name val="Calibri"/>
      <family val="2"/>
      <scheme val="minor"/>
    </font>
    <font>
      <i/>
      <sz val="9"/>
      <color theme="4"/>
      <name val="Calibri"/>
      <family val="2"/>
      <scheme val="minor"/>
    </font>
    <font>
      <b/>
      <u/>
      <sz val="11"/>
      <color rgb="FFFF0000"/>
      <name val="Calibri"/>
      <family val="2"/>
      <scheme val="minor"/>
    </font>
    <font>
      <u/>
      <sz val="9"/>
      <color theme="1"/>
      <name val="Calibri"/>
      <family val="2"/>
      <scheme val="minor"/>
    </font>
    <font>
      <b/>
      <sz val="8"/>
      <color theme="1"/>
      <name val="Calibri"/>
      <family val="2"/>
      <scheme val="minor"/>
    </font>
    <font>
      <b/>
      <sz val="9"/>
      <color rgb="FFFF0000"/>
      <name val="Calibri"/>
      <family val="2"/>
      <scheme val="minor"/>
    </font>
    <font>
      <sz val="9"/>
      <color rgb="FFFF0000"/>
      <name val="Arial"/>
      <family val="2"/>
    </font>
    <font>
      <sz val="10"/>
      <name val="MS Sans Serif"/>
      <family val="2"/>
    </font>
    <font>
      <b/>
      <sz val="8.5"/>
      <color theme="1"/>
      <name val="Arial"/>
      <family val="2"/>
    </font>
    <font>
      <i/>
      <sz val="9"/>
      <color rgb="FF000000"/>
      <name val="Calibri"/>
      <family val="2"/>
      <scheme val="minor"/>
    </font>
    <font>
      <sz val="9"/>
      <color rgb="FF000000"/>
      <name val="Calibri"/>
      <family val="2"/>
      <scheme val="minor"/>
    </font>
    <font>
      <b/>
      <sz val="9"/>
      <color rgb="FF000000"/>
      <name val="Calibri"/>
      <family val="2"/>
      <scheme val="minor"/>
    </font>
    <font>
      <b/>
      <sz val="11"/>
      <color theme="1"/>
      <name val="Calibri"/>
      <family val="2"/>
      <scheme val="minor"/>
    </font>
    <font>
      <b/>
      <i/>
      <sz val="8"/>
      <name val="Calibri"/>
      <family val="2"/>
      <scheme val="minor"/>
    </font>
    <font>
      <b/>
      <sz val="9"/>
      <color rgb="FFFF0000"/>
      <name val="Calibri"/>
      <family val="2"/>
    </font>
    <font>
      <sz val="9"/>
      <color rgb="FFFF0000"/>
      <name val="Calibri"/>
      <family val="2"/>
    </font>
    <font>
      <b/>
      <u/>
      <sz val="11"/>
      <color theme="1"/>
      <name val="Calibri"/>
      <family val="2"/>
    </font>
    <font>
      <b/>
      <sz val="9"/>
      <color theme="0"/>
      <name val="Calibri"/>
      <family val="2"/>
      <scheme val="minor"/>
    </font>
    <font>
      <i/>
      <sz val="9"/>
      <color rgb="FFFF0000"/>
      <name val="Calibri"/>
      <family val="2"/>
    </font>
    <font>
      <i/>
      <sz val="9"/>
      <color theme="1"/>
      <name val="Calibri"/>
      <family val="2"/>
    </font>
    <font>
      <u/>
      <sz val="11"/>
      <color theme="10"/>
      <name val="Calibri"/>
      <family val="2"/>
      <scheme val="minor"/>
    </font>
    <font>
      <i/>
      <u/>
      <sz val="9"/>
      <color theme="10"/>
      <name val="Calibri"/>
      <family val="2"/>
      <scheme val="minor"/>
    </font>
    <font>
      <b/>
      <i/>
      <sz val="9"/>
      <color rgb="FFFF0000"/>
      <name val="Calibri"/>
      <family val="2"/>
    </font>
    <font>
      <sz val="9"/>
      <color theme="3" tint="-0.499984740745262"/>
      <name val="Calibri"/>
      <family val="2"/>
      <scheme val="minor"/>
    </font>
    <font>
      <sz val="11"/>
      <color theme="1"/>
      <name val="Calibri"/>
      <family val="2"/>
      <scheme val="minor"/>
    </font>
    <font>
      <sz val="9"/>
      <name val="Calibri"/>
      <family val="2"/>
    </font>
    <font>
      <b/>
      <sz val="9"/>
      <name val="Calibri"/>
      <family val="2"/>
    </font>
    <font>
      <b/>
      <u/>
      <sz val="11"/>
      <color rgb="FFFF0000"/>
      <name val="Calibri"/>
      <family val="2"/>
    </font>
    <font>
      <u/>
      <sz val="9"/>
      <color theme="10"/>
      <name val="Calibri"/>
      <family val="2"/>
    </font>
    <font>
      <b/>
      <u/>
      <sz val="9"/>
      <color theme="1"/>
      <name val="Calibri"/>
      <family val="2"/>
    </font>
    <font>
      <sz val="9"/>
      <color rgb="FF000000"/>
      <name val="Calibri"/>
      <family val="2"/>
    </font>
    <font>
      <b/>
      <u/>
      <sz val="11"/>
      <color rgb="FF000000"/>
      <name val="Calibri"/>
      <family val="2"/>
    </font>
    <font>
      <i/>
      <sz val="9"/>
      <color rgb="FF000000"/>
      <name val="Calibri"/>
      <family val="2"/>
    </font>
    <font>
      <i/>
      <sz val="9"/>
      <name val="Calibri"/>
      <family val="2"/>
    </font>
    <font>
      <u/>
      <sz val="9"/>
      <color theme="10"/>
      <name val="Calibri"/>
      <family val="2"/>
      <scheme val="minor"/>
    </font>
    <font>
      <b/>
      <sz val="9"/>
      <color rgb="FF000000"/>
      <name val="Calibri"/>
      <family val="2"/>
    </font>
    <font>
      <b/>
      <sz val="9"/>
      <color theme="0"/>
      <name val="Calibri"/>
      <family val="2"/>
    </font>
    <font>
      <i/>
      <u/>
      <sz val="9"/>
      <color rgb="FFFF0000"/>
      <name val="Calibri"/>
      <family val="2"/>
    </font>
    <font>
      <sz val="10"/>
      <color indexed="8"/>
      <name val="Arial"/>
      <family val="2"/>
    </font>
    <font>
      <b/>
      <sz val="11"/>
      <color theme="1"/>
      <name val="Calibri"/>
      <family val="2"/>
    </font>
    <font>
      <b/>
      <sz val="11"/>
      <color theme="4"/>
      <name val="Calibri"/>
      <family val="2"/>
    </font>
    <font>
      <sz val="11"/>
      <color theme="1"/>
      <name val="Calibri"/>
      <family val="2"/>
    </font>
    <font>
      <sz val="9"/>
      <color theme="4"/>
      <name val="Calibri"/>
      <family val="2"/>
    </font>
    <font>
      <i/>
      <sz val="9"/>
      <color theme="4"/>
      <name val="Calibri"/>
      <family val="2"/>
    </font>
    <font>
      <b/>
      <sz val="9"/>
      <color theme="4"/>
      <name val="Calibri"/>
      <family val="2"/>
    </font>
    <font>
      <b/>
      <sz val="11"/>
      <color theme="4"/>
      <name val="Calibri"/>
      <family val="2"/>
      <scheme val="minor"/>
    </font>
    <font>
      <b/>
      <sz val="11"/>
      <color theme="0"/>
      <name val="Calibri"/>
      <family val="2"/>
      <scheme val="minor"/>
    </font>
    <font>
      <b/>
      <sz val="8"/>
      <name val="Calibri"/>
      <family val="2"/>
      <scheme val="minor"/>
    </font>
  </fonts>
  <fills count="20">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CCFF99"/>
        <bgColor indexed="64"/>
      </patternFill>
    </fill>
    <fill>
      <patternFill patternType="solid">
        <fgColor theme="7" tint="0.79998168889431442"/>
        <bgColor indexed="64"/>
      </patternFill>
    </fill>
    <fill>
      <patternFill patternType="solid">
        <fgColor theme="4"/>
        <bgColor indexed="64"/>
      </patternFill>
    </fill>
    <fill>
      <patternFill patternType="solid">
        <fgColor rgb="FFFF0000"/>
        <bgColor indexed="64"/>
      </patternFill>
    </fill>
    <fill>
      <patternFill patternType="solid">
        <fgColor rgb="FFFFFF99"/>
        <bgColor indexed="64"/>
      </patternFill>
    </fill>
    <fill>
      <patternFill patternType="solid">
        <fgColor rgb="FFFFFFFF"/>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006C67"/>
        <bgColor indexed="64"/>
      </patternFill>
    </fill>
    <fill>
      <patternFill patternType="solid">
        <fgColor rgb="FFF7941E"/>
        <bgColor indexed="64"/>
      </patternFill>
    </fill>
    <fill>
      <patternFill patternType="solid">
        <fgColor theme="0"/>
        <bgColor indexed="64"/>
      </patternFill>
    </fill>
    <fill>
      <patternFill patternType="solid">
        <fgColor rgb="FFDAEEF3"/>
        <bgColor rgb="FF000000"/>
      </patternFill>
    </fill>
    <fill>
      <patternFill patternType="solid">
        <fgColor theme="9"/>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11">
    <xf numFmtId="0" fontId="0" fillId="0" borderId="0"/>
    <xf numFmtId="9" fontId="1"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25" fillId="0" borderId="0"/>
    <xf numFmtId="0" fontId="38" fillId="0" borderId="0" applyNumberFormat="0" applyFill="0" applyBorder="0" applyAlignment="0" applyProtection="0"/>
    <xf numFmtId="170" fontId="42" fillId="0" borderId="0" applyFont="0" applyFill="0" applyBorder="0" applyAlignment="0" applyProtection="0"/>
    <xf numFmtId="0" fontId="46" fillId="0" borderId="0" applyNumberFormat="0" applyFill="0" applyBorder="0" applyAlignment="0" applyProtection="0"/>
    <xf numFmtId="43" fontId="1" fillId="0" borderId="0" applyFont="0" applyFill="0" applyBorder="0" applyAlignment="0" applyProtection="0"/>
    <xf numFmtId="0" fontId="56" fillId="0" borderId="0"/>
  </cellStyleXfs>
  <cellXfs count="485">
    <xf numFmtId="0" fontId="0" fillId="0" borderId="0" xfId="0"/>
    <xf numFmtId="0" fontId="4" fillId="0" borderId="0" xfId="2" quotePrefix="1" applyFont="1" applyAlignment="1">
      <alignment horizontal="left" vertical="top"/>
    </xf>
    <xf numFmtId="0" fontId="5" fillId="0" borderId="0" xfId="2" quotePrefix="1" applyFont="1" applyAlignment="1">
      <alignment horizontal="center" vertical="top"/>
    </xf>
    <xf numFmtId="0" fontId="6" fillId="0" borderId="0" xfId="2" quotePrefix="1" applyFont="1" applyAlignment="1">
      <alignment horizontal="center" vertical="top" wrapText="1"/>
    </xf>
    <xf numFmtId="0" fontId="7" fillId="0" borderId="0" xfId="2" applyFont="1" applyAlignment="1">
      <alignment vertical="top"/>
    </xf>
    <xf numFmtId="0" fontId="8" fillId="0" borderId="0" xfId="2" applyFont="1" applyAlignment="1">
      <alignment vertical="top"/>
    </xf>
    <xf numFmtId="0" fontId="7" fillId="0" borderId="0" xfId="2" applyFont="1" applyBorder="1" applyAlignment="1">
      <alignment vertical="top"/>
    </xf>
    <xf numFmtId="0" fontId="9" fillId="0" borderId="0" xfId="2" quotePrefix="1" applyFont="1" applyAlignment="1">
      <alignment horizontal="left" vertical="top"/>
    </xf>
    <xf numFmtId="0" fontId="7" fillId="0" borderId="4" xfId="2" applyFont="1" applyBorder="1" applyAlignment="1">
      <alignment vertical="top"/>
    </xf>
    <xf numFmtId="0" fontId="10" fillId="0" borderId="0" xfId="2" applyFont="1" applyAlignment="1">
      <alignment vertical="top"/>
    </xf>
    <xf numFmtId="0" fontId="10" fillId="0" borderId="0" xfId="2" applyFont="1" applyBorder="1" applyAlignment="1">
      <alignment vertical="top"/>
    </xf>
    <xf numFmtId="0" fontId="7" fillId="0" borderId="0" xfId="2" applyFont="1" applyAlignment="1">
      <alignment horizontal="center" vertical="top"/>
    </xf>
    <xf numFmtId="0" fontId="7" fillId="8" borderId="9" xfId="2" applyFont="1" applyFill="1" applyBorder="1" applyAlignment="1">
      <alignment vertical="top"/>
    </xf>
    <xf numFmtId="0" fontId="7" fillId="8" borderId="9" xfId="2" applyFont="1" applyFill="1" applyBorder="1" applyAlignment="1">
      <alignment horizontal="center" vertical="top"/>
    </xf>
    <xf numFmtId="0" fontId="8" fillId="8" borderId="9" xfId="2" applyFont="1" applyFill="1" applyBorder="1" applyAlignment="1">
      <alignment horizontal="center" vertical="top" wrapText="1"/>
    </xf>
    <xf numFmtId="0" fontId="7" fillId="8" borderId="9" xfId="2" quotePrefix="1" applyFont="1" applyFill="1" applyBorder="1" applyAlignment="1">
      <alignment horizontal="center" vertical="top"/>
    </xf>
    <xf numFmtId="0" fontId="8" fillId="8" borderId="9" xfId="2" applyFont="1" applyFill="1" applyBorder="1" applyAlignment="1">
      <alignment horizontal="center" vertical="top"/>
    </xf>
    <xf numFmtId="0" fontId="14" fillId="0" borderId="5" xfId="2" applyFont="1" applyBorder="1" applyAlignment="1">
      <alignment horizontal="center" vertical="top"/>
    </xf>
    <xf numFmtId="164" fontId="8" fillId="2" borderId="5" xfId="3" applyNumberFormat="1" applyFont="1" applyFill="1" applyBorder="1" applyAlignment="1">
      <alignment vertical="top"/>
    </xf>
    <xf numFmtId="0" fontId="14" fillId="2" borderId="5" xfId="2" applyFont="1" applyFill="1" applyBorder="1" applyAlignment="1">
      <alignment horizontal="center" vertical="top"/>
    </xf>
    <xf numFmtId="3" fontId="7" fillId="2" borderId="5" xfId="2" applyNumberFormat="1" applyFont="1" applyFill="1" applyBorder="1"/>
    <xf numFmtId="0" fontId="10" fillId="0" borderId="9" xfId="2" applyFont="1" applyBorder="1" applyAlignment="1">
      <alignment vertical="top"/>
    </xf>
    <xf numFmtId="0" fontId="14" fillId="0" borderId="11" xfId="2" applyFont="1" applyBorder="1" applyAlignment="1">
      <alignment horizontal="center" vertical="top"/>
    </xf>
    <xf numFmtId="164" fontId="8" fillId="2" borderId="11" xfId="3" applyNumberFormat="1" applyFont="1" applyFill="1" applyBorder="1" applyAlignment="1">
      <alignment vertical="top"/>
    </xf>
    <xf numFmtId="0" fontId="15" fillId="0" borderId="11" xfId="2" quotePrefix="1" applyFont="1" applyBorder="1" applyAlignment="1">
      <alignment vertical="top"/>
    </xf>
    <xf numFmtId="0" fontId="16" fillId="0" borderId="0" xfId="2" applyFont="1" applyBorder="1" applyAlignment="1">
      <alignment vertical="top"/>
    </xf>
    <xf numFmtId="0" fontId="15" fillId="0" borderId="11" xfId="2" applyFont="1" applyBorder="1" applyAlignment="1">
      <alignment vertical="top"/>
    </xf>
    <xf numFmtId="0" fontId="14" fillId="2" borderId="11" xfId="2" applyFont="1" applyFill="1" applyBorder="1" applyAlignment="1">
      <alignment horizontal="center" vertical="top"/>
    </xf>
    <xf numFmtId="3" fontId="7" fillId="2" borderId="11" xfId="2" applyNumberFormat="1" applyFont="1" applyFill="1" applyBorder="1"/>
    <xf numFmtId="0" fontId="15" fillId="0" borderId="11" xfId="2" quotePrefix="1" applyFont="1" applyBorder="1" applyAlignment="1">
      <alignment horizontal="left" vertical="top"/>
    </xf>
    <xf numFmtId="164" fontId="8" fillId="2" borderId="11" xfId="3" applyNumberFormat="1" applyFont="1" applyFill="1" applyBorder="1" applyAlignment="1">
      <alignment horizontal="center" vertical="top"/>
    </xf>
    <xf numFmtId="0" fontId="17" fillId="0" borderId="0" xfId="2" applyFont="1" applyBorder="1" applyAlignment="1">
      <alignment vertical="top"/>
    </xf>
    <xf numFmtId="0" fontId="13" fillId="0" borderId="9" xfId="2" quotePrefix="1" applyFont="1" applyBorder="1" applyAlignment="1">
      <alignment vertical="top"/>
    </xf>
    <xf numFmtId="0" fontId="14" fillId="0" borderId="9" xfId="2" applyFont="1" applyBorder="1" applyAlignment="1">
      <alignment horizontal="center" vertical="top"/>
    </xf>
    <xf numFmtId="3" fontId="7" fillId="0" borderId="9" xfId="2" applyNumberFormat="1" applyFont="1" applyBorder="1"/>
    <xf numFmtId="164" fontId="8" fillId="2" borderId="9" xfId="3" applyNumberFormat="1" applyFont="1" applyFill="1" applyBorder="1" applyAlignment="1">
      <alignment vertical="top"/>
    </xf>
    <xf numFmtId="0" fontId="18" fillId="0" borderId="0" xfId="2" applyFont="1" applyAlignment="1">
      <alignment vertical="top"/>
    </xf>
    <xf numFmtId="0" fontId="18" fillId="0" borderId="0" xfId="2" applyFont="1" applyAlignment="1">
      <alignment horizontal="center" vertical="top"/>
    </xf>
    <xf numFmtId="0" fontId="19" fillId="0" borderId="0" xfId="2" applyFont="1" applyAlignment="1">
      <alignment horizontal="center" vertical="top" wrapText="1"/>
    </xf>
    <xf numFmtId="3" fontId="18" fillId="0" borderId="0" xfId="2" applyNumberFormat="1" applyFont="1" applyAlignment="1">
      <alignment vertical="top"/>
    </xf>
    <xf numFmtId="3" fontId="19" fillId="0" borderId="0" xfId="2" applyNumberFormat="1" applyFont="1" applyAlignment="1">
      <alignment vertical="top"/>
    </xf>
    <xf numFmtId="165" fontId="18" fillId="0" borderId="0" xfId="2" applyNumberFormat="1" applyFont="1" applyAlignment="1">
      <alignment vertical="top"/>
    </xf>
    <xf numFmtId="0" fontId="18" fillId="0" borderId="0" xfId="2" applyFont="1" applyBorder="1" applyAlignment="1">
      <alignment vertical="top"/>
    </xf>
    <xf numFmtId="3" fontId="18" fillId="0" borderId="0" xfId="2" applyNumberFormat="1" applyFont="1" applyAlignment="1">
      <alignment horizontal="right" vertical="top"/>
    </xf>
    <xf numFmtId="166" fontId="18" fillId="0" borderId="0" xfId="4" applyNumberFormat="1" applyFont="1" applyAlignment="1">
      <alignment vertical="top"/>
    </xf>
    <xf numFmtId="0" fontId="8" fillId="0" borderId="0" xfId="2" applyFont="1" applyAlignment="1">
      <alignment horizontal="center" vertical="top" wrapText="1"/>
    </xf>
    <xf numFmtId="0" fontId="21" fillId="0" borderId="0" xfId="2" applyFont="1" applyAlignment="1">
      <alignment vertical="top"/>
    </xf>
    <xf numFmtId="166" fontId="22" fillId="4" borderId="9" xfId="2" quotePrefix="1" applyNumberFormat="1" applyFont="1" applyFill="1" applyBorder="1" applyAlignment="1">
      <alignment horizontal="center" vertical="top" wrapText="1"/>
    </xf>
    <xf numFmtId="0" fontId="22" fillId="4" borderId="9" xfId="2" quotePrefix="1" applyFont="1" applyFill="1" applyBorder="1" applyAlignment="1">
      <alignment horizontal="center" vertical="top" wrapText="1"/>
    </xf>
    <xf numFmtId="0" fontId="10" fillId="0" borderId="0" xfId="2" applyFont="1" applyAlignment="1">
      <alignment horizontal="center" vertical="top"/>
    </xf>
    <xf numFmtId="0" fontId="10" fillId="0" borderId="0" xfId="2" applyFont="1" applyBorder="1" applyAlignment="1">
      <alignment horizontal="center" vertical="top"/>
    </xf>
    <xf numFmtId="0" fontId="12" fillId="0" borderId="0" xfId="2" applyFont="1" applyFill="1" applyBorder="1" applyAlignment="1">
      <alignment horizontal="center" vertical="top"/>
    </xf>
    <xf numFmtId="0" fontId="12" fillId="4" borderId="9" xfId="2" quotePrefix="1" applyFont="1" applyFill="1" applyBorder="1" applyAlignment="1">
      <alignment horizontal="center" vertical="top" wrapText="1"/>
    </xf>
    <xf numFmtId="0" fontId="12" fillId="4" borderId="9" xfId="2" quotePrefix="1" applyFont="1" applyFill="1" applyBorder="1" applyAlignment="1">
      <alignment horizontal="center" vertical="top"/>
    </xf>
    <xf numFmtId="0" fontId="12" fillId="0" borderId="0" xfId="2" applyFont="1" applyAlignment="1">
      <alignment horizontal="center" vertical="top"/>
    </xf>
    <xf numFmtId="0" fontId="12" fillId="0" borderId="0" xfId="2" applyFont="1" applyBorder="1" applyAlignment="1">
      <alignment horizontal="center" vertical="top"/>
    </xf>
    <xf numFmtId="167" fontId="7" fillId="0" borderId="9" xfId="4" applyNumberFormat="1" applyFont="1" applyBorder="1" applyAlignment="1">
      <alignment vertical="top"/>
    </xf>
    <xf numFmtId="167" fontId="10" fillId="0" borderId="9" xfId="4" applyNumberFormat="1" applyFont="1" applyBorder="1" applyAlignment="1">
      <alignment vertical="top"/>
    </xf>
    <xf numFmtId="167" fontId="10" fillId="3" borderId="9" xfId="4" applyNumberFormat="1" applyFont="1" applyFill="1" applyBorder="1" applyAlignment="1">
      <alignment vertical="top"/>
    </xf>
    <xf numFmtId="0" fontId="18" fillId="0" borderId="0" xfId="2" applyFont="1" applyAlignment="1">
      <alignment horizontal="right" vertical="top"/>
    </xf>
    <xf numFmtId="167" fontId="18" fillId="0" borderId="0" xfId="4" applyNumberFormat="1" applyFont="1" applyAlignment="1">
      <alignment vertical="top"/>
    </xf>
    <xf numFmtId="167" fontId="18" fillId="0" borderId="0" xfId="2" applyNumberFormat="1" applyFont="1" applyAlignment="1">
      <alignment vertical="top"/>
    </xf>
    <xf numFmtId="168" fontId="18" fillId="0" borderId="0" xfId="3" applyNumberFormat="1" applyFont="1" applyAlignment="1">
      <alignment vertical="top"/>
    </xf>
    <xf numFmtId="1" fontId="18" fillId="0" borderId="0" xfId="4" applyNumberFormat="1" applyFont="1" applyAlignment="1">
      <alignment vertical="top"/>
    </xf>
    <xf numFmtId="0" fontId="12" fillId="6" borderId="9" xfId="2" quotePrefix="1" applyFont="1" applyFill="1" applyBorder="1" applyAlignment="1">
      <alignment horizontal="center" vertical="top"/>
    </xf>
    <xf numFmtId="0" fontId="18" fillId="0" borderId="9" xfId="2" applyFont="1" applyBorder="1" applyAlignment="1">
      <alignment horizontal="center" vertical="top"/>
    </xf>
    <xf numFmtId="166" fontId="14" fillId="0" borderId="9" xfId="4" applyNumberFormat="1" applyFont="1" applyBorder="1" applyAlignment="1">
      <alignment vertical="top"/>
    </xf>
    <xf numFmtId="166" fontId="14" fillId="0" borderId="9" xfId="4" applyNumberFormat="1" applyFont="1" applyBorder="1"/>
    <xf numFmtId="10" fontId="4" fillId="0" borderId="9" xfId="4" applyNumberFormat="1" applyFont="1" applyBorder="1"/>
    <xf numFmtId="166" fontId="13" fillId="3" borderId="9" xfId="4" applyNumberFormat="1" applyFont="1" applyFill="1" applyBorder="1" applyAlignment="1">
      <alignment vertical="top"/>
    </xf>
    <xf numFmtId="2" fontId="13" fillId="0" borderId="9" xfId="4" applyNumberFormat="1" applyFont="1" applyBorder="1" applyAlignment="1">
      <alignment vertical="top"/>
    </xf>
    <xf numFmtId="10" fontId="23" fillId="0" borderId="9" xfId="4" applyNumberFormat="1" applyFont="1" applyBorder="1"/>
    <xf numFmtId="166" fontId="7" fillId="0" borderId="0" xfId="2" applyNumberFormat="1" applyFont="1" applyAlignment="1">
      <alignment vertical="top"/>
    </xf>
    <xf numFmtId="0" fontId="12" fillId="10" borderId="9" xfId="2" quotePrefix="1" applyFont="1" applyFill="1" applyBorder="1" applyAlignment="1">
      <alignment horizontal="center" vertical="top"/>
    </xf>
    <xf numFmtId="0" fontId="18" fillId="0" borderId="0" xfId="2" applyFont="1" applyFill="1" applyBorder="1" applyAlignment="1">
      <alignment horizontal="right" vertical="top"/>
    </xf>
    <xf numFmtId="167" fontId="7" fillId="0" borderId="0" xfId="2" applyNumberFormat="1" applyFont="1" applyAlignment="1">
      <alignment vertical="top"/>
    </xf>
    <xf numFmtId="0" fontId="13" fillId="0" borderId="5" xfId="2" applyFont="1" applyBorder="1" applyAlignment="1">
      <alignment vertical="top"/>
    </xf>
    <xf numFmtId="0" fontId="14" fillId="0" borderId="11" xfId="2" applyFont="1" applyBorder="1" applyAlignment="1">
      <alignment vertical="top"/>
    </xf>
    <xf numFmtId="0" fontId="14" fillId="0" borderId="11" xfId="2" quotePrefix="1" applyFont="1" applyBorder="1" applyAlignment="1">
      <alignment vertical="top"/>
    </xf>
    <xf numFmtId="0" fontId="13" fillId="0" borderId="5" xfId="2" quotePrefix="1" applyFont="1" applyBorder="1" applyAlignment="1">
      <alignment vertical="top" wrapText="1"/>
    </xf>
    <xf numFmtId="0" fontId="9" fillId="0" borderId="0" xfId="2" applyFont="1" applyAlignment="1">
      <alignment vertical="top"/>
    </xf>
    <xf numFmtId="0" fontId="26" fillId="0" borderId="0" xfId="0" applyFont="1" applyFill="1" applyBorder="1" applyAlignment="1">
      <alignment vertical="center"/>
    </xf>
    <xf numFmtId="0" fontId="7" fillId="0" borderId="0" xfId="2" applyFont="1" applyFill="1" applyBorder="1" applyAlignment="1">
      <alignment horizontal="center" vertical="top"/>
    </xf>
    <xf numFmtId="0" fontId="7" fillId="0" borderId="0" xfId="2" quotePrefix="1" applyFont="1" applyFill="1" applyBorder="1" applyAlignment="1">
      <alignment horizontal="center" vertical="top"/>
    </xf>
    <xf numFmtId="3" fontId="14" fillId="0" borderId="2" xfId="2" applyNumberFormat="1" applyFont="1" applyBorder="1" applyAlignment="1">
      <alignment vertical="top"/>
    </xf>
    <xf numFmtId="0" fontId="14" fillId="0" borderId="9" xfId="2" applyFont="1" applyFill="1" applyBorder="1" applyAlignment="1">
      <alignment horizontal="left" vertical="top"/>
    </xf>
    <xf numFmtId="0" fontId="14" fillId="0" borderId="9" xfId="2" quotePrefix="1" applyFont="1" applyFill="1" applyBorder="1" applyAlignment="1">
      <alignment horizontal="left" vertical="top"/>
    </xf>
    <xf numFmtId="0" fontId="13" fillId="0" borderId="9" xfId="2" applyFont="1" applyFill="1" applyBorder="1" applyAlignment="1">
      <alignment horizontal="left" vertical="top"/>
    </xf>
    <xf numFmtId="0" fontId="18" fillId="0" borderId="0" xfId="2" quotePrefix="1" applyFont="1" applyAlignment="1">
      <alignment horizontal="left" vertical="top"/>
    </xf>
    <xf numFmtId="0" fontId="30" fillId="9" borderId="9" xfId="2" applyFont="1" applyFill="1" applyBorder="1" applyAlignment="1">
      <alignment horizontal="center" vertical="center"/>
    </xf>
    <xf numFmtId="166" fontId="12" fillId="4" borderId="9" xfId="2" quotePrefix="1" applyNumberFormat="1" applyFont="1" applyFill="1" applyBorder="1" applyAlignment="1">
      <alignment horizontal="center" vertical="top" wrapText="1"/>
    </xf>
    <xf numFmtId="166" fontId="31" fillId="4" borderId="9" xfId="2" quotePrefix="1" applyNumberFormat="1" applyFont="1" applyFill="1" applyBorder="1" applyAlignment="1">
      <alignment horizontal="center" vertical="top" wrapText="1"/>
    </xf>
    <xf numFmtId="0" fontId="31" fillId="4" borderId="9" xfId="2" quotePrefix="1" applyFont="1" applyFill="1" applyBorder="1" applyAlignment="1">
      <alignment horizontal="center" vertical="top" wrapText="1"/>
    </xf>
    <xf numFmtId="166" fontId="15" fillId="4" borderId="9" xfId="2" quotePrefix="1" applyNumberFormat="1" applyFont="1" applyFill="1" applyBorder="1" applyAlignment="1">
      <alignment horizontal="center" vertical="top"/>
    </xf>
    <xf numFmtId="0" fontId="15" fillId="4" borderId="9" xfId="2" quotePrefix="1" applyFont="1" applyFill="1" applyBorder="1" applyAlignment="1">
      <alignment horizontal="center" vertical="top" wrapText="1"/>
    </xf>
    <xf numFmtId="0" fontId="15" fillId="4" borderId="9" xfId="2" quotePrefix="1" applyFont="1" applyFill="1" applyBorder="1" applyAlignment="1">
      <alignment horizontal="center" vertical="top"/>
    </xf>
    <xf numFmtId="0" fontId="20" fillId="0" borderId="0" xfId="0" applyFont="1" applyAlignment="1"/>
    <xf numFmtId="0" fontId="8" fillId="0" borderId="0" xfId="0" applyFont="1" applyAlignment="1">
      <alignment horizontal="center" vertical="top" wrapText="1"/>
    </xf>
    <xf numFmtId="0" fontId="7" fillId="0" borderId="0" xfId="0" applyFont="1" applyAlignment="1">
      <alignment vertical="top"/>
    </xf>
    <xf numFmtId="0" fontId="7" fillId="4" borderId="9" xfId="0" applyFont="1" applyFill="1" applyBorder="1" applyAlignment="1">
      <alignment horizontal="center" vertical="top"/>
    </xf>
    <xf numFmtId="0" fontId="14" fillId="6" borderId="9" xfId="0" quotePrefix="1" applyFont="1" applyFill="1" applyBorder="1" applyAlignment="1">
      <alignment horizontal="center" vertical="top" wrapText="1"/>
    </xf>
    <xf numFmtId="0" fontId="4" fillId="6" borderId="9" xfId="0" quotePrefix="1" applyFont="1" applyFill="1" applyBorder="1" applyAlignment="1">
      <alignment horizontal="center" vertical="top" wrapText="1"/>
    </xf>
    <xf numFmtId="0" fontId="10" fillId="0" borderId="9" xfId="0" applyFont="1" applyFill="1" applyBorder="1" applyAlignment="1">
      <alignment horizontal="left" vertical="top"/>
    </xf>
    <xf numFmtId="0" fontId="14" fillId="0" borderId="9" xfId="0" quotePrefix="1" applyFont="1" applyFill="1" applyBorder="1" applyAlignment="1">
      <alignment horizontal="center" vertical="top" wrapText="1"/>
    </xf>
    <xf numFmtId="0" fontId="4" fillId="0" borderId="9" xfId="0" quotePrefix="1" applyFont="1" applyFill="1" applyBorder="1" applyAlignment="1">
      <alignment horizontal="center" vertical="top" wrapText="1"/>
    </xf>
    <xf numFmtId="0" fontId="14" fillId="0" borderId="9" xfId="0" applyFont="1" applyBorder="1" applyAlignment="1">
      <alignment vertical="top"/>
    </xf>
    <xf numFmtId="0" fontId="14" fillId="0" borderId="9" xfId="0" applyFont="1" applyBorder="1" applyAlignment="1">
      <alignment horizontal="left" vertical="top"/>
    </xf>
    <xf numFmtId="0" fontId="14" fillId="0" borderId="9" xfId="0" quotePrefix="1" applyFont="1" applyBorder="1" applyAlignment="1">
      <alignment horizontal="left" vertical="top"/>
    </xf>
    <xf numFmtId="0" fontId="13" fillId="0" borderId="9" xfId="0" applyFont="1" applyBorder="1" applyAlignment="1">
      <alignment vertical="top"/>
    </xf>
    <xf numFmtId="0" fontId="18" fillId="0" borderId="0" xfId="0" applyFont="1" applyAlignment="1">
      <alignment vertical="top"/>
    </xf>
    <xf numFmtId="166" fontId="18" fillId="0" borderId="0" xfId="0" applyNumberFormat="1" applyFont="1" applyAlignment="1">
      <alignment horizontal="right" vertical="top" wrapText="1"/>
    </xf>
    <xf numFmtId="0" fontId="8" fillId="0" borderId="0" xfId="0" applyFont="1"/>
    <xf numFmtId="0" fontId="4" fillId="0" borderId="0" xfId="0" applyFont="1"/>
    <xf numFmtId="0" fontId="7" fillId="0" borderId="0" xfId="0" applyFont="1"/>
    <xf numFmtId="0" fontId="9" fillId="0" borderId="0" xfId="0" applyFont="1" applyAlignment="1"/>
    <xf numFmtId="0" fontId="9" fillId="0" borderId="0" xfId="2" quotePrefix="1" applyFont="1" applyBorder="1" applyAlignment="1">
      <alignment horizontal="left" vertical="top"/>
    </xf>
    <xf numFmtId="0" fontId="5" fillId="0" borderId="0" xfId="2" quotePrefix="1" applyFont="1" applyBorder="1" applyAlignment="1">
      <alignment horizontal="center" vertical="top"/>
    </xf>
    <xf numFmtId="0" fontId="6" fillId="0" borderId="0" xfId="2" quotePrefix="1" applyFont="1" applyBorder="1" applyAlignment="1">
      <alignment horizontal="center" vertical="top" wrapText="1"/>
    </xf>
    <xf numFmtId="0" fontId="4" fillId="2" borderId="0" xfId="2" quotePrefix="1" applyFont="1" applyFill="1" applyBorder="1" applyAlignment="1">
      <alignment horizontal="left" vertical="top"/>
    </xf>
    <xf numFmtId="0" fontId="7" fillId="2" borderId="0" xfId="2" applyFont="1" applyFill="1" applyBorder="1" applyAlignment="1">
      <alignment horizontal="center" vertical="top"/>
    </xf>
    <xf numFmtId="0" fontId="8" fillId="2" borderId="0" xfId="2" applyFont="1" applyFill="1" applyBorder="1" applyAlignment="1">
      <alignment horizontal="center" vertical="top" wrapText="1"/>
    </xf>
    <xf numFmtId="165" fontId="14" fillId="2" borderId="9" xfId="2" applyNumberFormat="1" applyFont="1" applyFill="1" applyBorder="1" applyAlignment="1">
      <alignment vertical="top"/>
    </xf>
    <xf numFmtId="166" fontId="14" fillId="2" borderId="9" xfId="1" applyNumberFormat="1" applyFont="1" applyFill="1" applyBorder="1" applyAlignment="1">
      <alignment vertical="top"/>
    </xf>
    <xf numFmtId="0" fontId="14" fillId="0" borderId="2" xfId="2" quotePrefix="1" applyFont="1" applyBorder="1" applyAlignment="1">
      <alignment horizontal="left" vertical="top"/>
    </xf>
    <xf numFmtId="0" fontId="14" fillId="0" borderId="0" xfId="2" quotePrefix="1" applyFont="1" applyBorder="1" applyAlignment="1">
      <alignment horizontal="left" vertical="top"/>
    </xf>
    <xf numFmtId="166" fontId="13" fillId="0" borderId="9" xfId="4" applyNumberFormat="1" applyFont="1" applyBorder="1" applyAlignment="1">
      <alignment vertical="top"/>
    </xf>
    <xf numFmtId="0" fontId="18" fillId="0" borderId="5" xfId="2" applyFont="1" applyBorder="1" applyAlignment="1">
      <alignment horizontal="center" vertical="top"/>
    </xf>
    <xf numFmtId="0" fontId="18" fillId="0" borderId="11" xfId="2" applyFont="1" applyBorder="1" applyAlignment="1">
      <alignment horizontal="center" vertical="top"/>
    </xf>
    <xf numFmtId="0" fontId="18" fillId="0" borderId="10" xfId="2" applyFont="1" applyBorder="1" applyAlignment="1">
      <alignment horizontal="center" vertical="top"/>
    </xf>
    <xf numFmtId="0" fontId="20" fillId="0" borderId="0" xfId="0" applyFont="1" applyFill="1" applyBorder="1" applyAlignment="1"/>
    <xf numFmtId="0" fontId="8" fillId="0" borderId="0" xfId="0" applyFont="1" applyFill="1" applyBorder="1" applyAlignment="1">
      <alignment horizontal="center" vertical="top" wrapText="1"/>
    </xf>
    <xf numFmtId="0" fontId="7" fillId="0" borderId="0" xfId="0" applyFont="1" applyFill="1" applyBorder="1" applyAlignment="1">
      <alignment vertical="top"/>
    </xf>
    <xf numFmtId="0" fontId="14" fillId="0" borderId="7" xfId="0" quotePrefix="1" applyFont="1" applyFill="1" applyBorder="1" applyAlignment="1">
      <alignment horizontal="center" vertical="top" wrapText="1"/>
    </xf>
    <xf numFmtId="10" fontId="23" fillId="0" borderId="7" xfId="4" applyNumberFormat="1" applyFont="1" applyFill="1" applyBorder="1"/>
    <xf numFmtId="0" fontId="0" fillId="0" borderId="0" xfId="0" applyFill="1" applyBorder="1"/>
    <xf numFmtId="0" fontId="13" fillId="6" borderId="9" xfId="0" quotePrefix="1" applyFont="1" applyFill="1" applyBorder="1" applyAlignment="1">
      <alignment horizontal="center" vertical="top" wrapText="1"/>
    </xf>
    <xf numFmtId="0" fontId="23" fillId="6" borderId="9" xfId="0" quotePrefix="1" applyFont="1" applyFill="1" applyBorder="1" applyAlignment="1">
      <alignment horizontal="center" vertical="top" wrapText="1"/>
    </xf>
    <xf numFmtId="0" fontId="15" fillId="6" borderId="9" xfId="0" quotePrefix="1" applyFont="1" applyFill="1" applyBorder="1" applyAlignment="1">
      <alignment horizontal="center" vertical="top" wrapText="1"/>
    </xf>
    <xf numFmtId="0" fontId="7" fillId="0" borderId="9" xfId="0" applyFont="1" applyFill="1" applyBorder="1" applyAlignment="1">
      <alignment vertical="top"/>
    </xf>
    <xf numFmtId="0" fontId="7" fillId="0" borderId="9" xfId="0" quotePrefix="1" applyFont="1" applyFill="1" applyBorder="1" applyAlignment="1">
      <alignment horizontal="left" vertical="top"/>
    </xf>
    <xf numFmtId="0" fontId="14" fillId="0" borderId="11" xfId="2" quotePrefix="1" applyFont="1" applyBorder="1" applyAlignment="1">
      <alignment horizontal="left" vertical="top"/>
    </xf>
    <xf numFmtId="3" fontId="18" fillId="0" borderId="0" xfId="2" quotePrefix="1" applyNumberFormat="1" applyFont="1" applyAlignment="1">
      <alignment horizontal="left" vertical="top"/>
    </xf>
    <xf numFmtId="4" fontId="18" fillId="0" borderId="0" xfId="2" applyNumberFormat="1" applyFont="1" applyAlignment="1">
      <alignment vertical="top"/>
    </xf>
    <xf numFmtId="4" fontId="14" fillId="2" borderId="9" xfId="2" applyNumberFormat="1" applyFont="1" applyFill="1" applyBorder="1" applyAlignment="1">
      <alignment vertical="top"/>
    </xf>
    <xf numFmtId="165" fontId="7" fillId="0" borderId="9" xfId="0" applyNumberFormat="1" applyFont="1" applyBorder="1" applyAlignment="1">
      <alignment horizontal="right" vertical="top"/>
    </xf>
    <xf numFmtId="4" fontId="18" fillId="0" borderId="0" xfId="0" applyNumberFormat="1" applyFont="1" applyAlignment="1">
      <alignment horizontal="right" vertical="top"/>
    </xf>
    <xf numFmtId="4" fontId="7" fillId="0" borderId="9" xfId="0" applyNumberFormat="1" applyFont="1" applyBorder="1" applyAlignment="1">
      <alignment horizontal="right" vertical="top"/>
    </xf>
    <xf numFmtId="169" fontId="7" fillId="0" borderId="9" xfId="0" applyNumberFormat="1" applyFont="1" applyBorder="1" applyAlignment="1">
      <alignment horizontal="right" vertical="top"/>
    </xf>
    <xf numFmtId="0" fontId="7" fillId="0" borderId="0" xfId="0" applyFont="1" applyAlignment="1">
      <alignment horizontal="right" vertical="top"/>
    </xf>
    <xf numFmtId="0" fontId="9" fillId="0" borderId="0" xfId="0" quotePrefix="1" applyFont="1" applyAlignment="1">
      <alignment horizontal="left" vertical="top"/>
    </xf>
    <xf numFmtId="0" fontId="0" fillId="0" borderId="9" xfId="0" applyBorder="1" applyAlignment="1">
      <alignment horizontal="center"/>
    </xf>
    <xf numFmtId="0" fontId="2" fillId="4" borderId="9" xfId="0" applyFont="1" applyFill="1" applyBorder="1" applyAlignment="1">
      <alignment horizontal="center" vertical="top" wrapText="1"/>
    </xf>
    <xf numFmtId="0" fontId="10" fillId="4" borderId="9" xfId="0" applyFont="1" applyFill="1" applyBorder="1" applyAlignment="1">
      <alignment horizontal="center" vertical="top" wrapText="1"/>
    </xf>
    <xf numFmtId="0" fontId="10" fillId="4" borderId="9" xfId="0" quotePrefix="1" applyFont="1" applyFill="1" applyBorder="1" applyAlignment="1">
      <alignment horizontal="center" vertical="top" wrapText="1"/>
    </xf>
    <xf numFmtId="0" fontId="18" fillId="0" borderId="0" xfId="0" applyFont="1" applyAlignment="1">
      <alignment horizontal="right" vertical="top"/>
    </xf>
    <xf numFmtId="0" fontId="32" fillId="3" borderId="0" xfId="0" applyFont="1" applyFill="1"/>
    <xf numFmtId="0" fontId="2" fillId="3" borderId="0" xfId="0" applyFont="1" applyFill="1"/>
    <xf numFmtId="0" fontId="29" fillId="0" borderId="1" xfId="0" applyFont="1" applyFill="1" applyBorder="1" applyAlignment="1">
      <alignment vertical="center"/>
    </xf>
    <xf numFmtId="0" fontId="29" fillId="11" borderId="12" xfId="0" applyFont="1" applyFill="1" applyBorder="1" applyAlignment="1">
      <alignment vertical="center"/>
    </xf>
    <xf numFmtId="0" fontId="28" fillId="0" borderId="12" xfId="0" applyFont="1" applyBorder="1" applyAlignment="1">
      <alignment horizontal="left" vertical="center"/>
    </xf>
    <xf numFmtId="0" fontId="28" fillId="11" borderId="12" xfId="0" applyFont="1" applyFill="1" applyBorder="1" applyAlignment="1">
      <alignment horizontal="left" vertical="center"/>
    </xf>
    <xf numFmtId="0" fontId="14" fillId="0" borderId="12" xfId="2" quotePrefix="1" applyFont="1" applyBorder="1" applyAlignment="1">
      <alignment horizontal="left" vertical="top"/>
    </xf>
    <xf numFmtId="0" fontId="29" fillId="11" borderId="1" xfId="0" applyFont="1" applyFill="1" applyBorder="1" applyAlignment="1">
      <alignment vertical="center"/>
    </xf>
    <xf numFmtId="0" fontId="14" fillId="0" borderId="12" xfId="2" applyFont="1" applyBorder="1" applyAlignment="1">
      <alignment vertical="top"/>
    </xf>
    <xf numFmtId="0" fontId="28" fillId="11" borderId="3" xfId="0" applyFont="1" applyFill="1" applyBorder="1" applyAlignment="1">
      <alignment horizontal="left" vertical="center"/>
    </xf>
    <xf numFmtId="0" fontId="29" fillId="0" borderId="6" xfId="0" quotePrefix="1" applyFont="1" applyBorder="1" applyAlignment="1">
      <alignment horizontal="left" vertical="center"/>
    </xf>
    <xf numFmtId="0" fontId="19" fillId="0" borderId="9" xfId="2" applyFont="1" applyBorder="1" applyAlignment="1">
      <alignment horizontal="center" vertical="top" wrapText="1"/>
    </xf>
    <xf numFmtId="0" fontId="29" fillId="0" borderId="6" xfId="0" applyFont="1" applyBorder="1" applyAlignment="1">
      <alignment vertical="center"/>
    </xf>
    <xf numFmtId="3" fontId="14" fillId="2" borderId="8" xfId="2" applyNumberFormat="1" applyFont="1" applyFill="1" applyBorder="1" applyAlignment="1">
      <alignment vertical="top"/>
    </xf>
    <xf numFmtId="0" fontId="4" fillId="3" borderId="9" xfId="2" applyFont="1" applyFill="1" applyBorder="1" applyAlignment="1">
      <alignment horizontal="center"/>
    </xf>
    <xf numFmtId="0" fontId="4" fillId="0" borderId="9" xfId="2" applyFont="1" applyBorder="1" applyAlignment="1">
      <alignment horizontal="center"/>
    </xf>
    <xf numFmtId="0" fontId="12" fillId="10" borderId="9" xfId="2" applyFont="1" applyFill="1" applyBorder="1" applyAlignment="1">
      <alignment horizontal="center" vertical="top"/>
    </xf>
    <xf numFmtId="0" fontId="12" fillId="6" borderId="9" xfId="2" applyFont="1" applyFill="1" applyBorder="1" applyAlignment="1">
      <alignment horizontal="center" vertical="top"/>
    </xf>
    <xf numFmtId="0" fontId="12" fillId="7" borderId="9" xfId="2" quotePrefix="1" applyFont="1" applyFill="1" applyBorder="1" applyAlignment="1">
      <alignment horizontal="center" vertical="top"/>
    </xf>
    <xf numFmtId="0" fontId="12" fillId="7" borderId="9" xfId="2" applyFont="1" applyFill="1" applyBorder="1" applyAlignment="1">
      <alignment horizontal="center" vertical="top"/>
    </xf>
    <xf numFmtId="0" fontId="19" fillId="5" borderId="9" xfId="2" quotePrefix="1" applyFont="1" applyFill="1" applyBorder="1" applyAlignment="1">
      <alignment horizontal="center" vertical="top"/>
    </xf>
    <xf numFmtId="0" fontId="19" fillId="5" borderId="9" xfId="2" applyFont="1" applyFill="1" applyBorder="1" applyAlignment="1">
      <alignment horizontal="center" vertical="top"/>
    </xf>
    <xf numFmtId="0" fontId="12" fillId="12" borderId="9" xfId="2" quotePrefix="1" applyFont="1" applyFill="1" applyBorder="1" applyAlignment="1">
      <alignment horizontal="center" vertical="top"/>
    </xf>
    <xf numFmtId="0" fontId="12" fillId="12" borderId="9" xfId="2" applyFont="1" applyFill="1" applyBorder="1" applyAlignment="1">
      <alignment horizontal="center" vertical="top"/>
    </xf>
    <xf numFmtId="0" fontId="12" fillId="13" borderId="8" xfId="2" quotePrefix="1" applyFont="1" applyFill="1" applyBorder="1" applyAlignment="1">
      <alignment horizontal="center" vertical="top"/>
    </xf>
    <xf numFmtId="0" fontId="12" fillId="13" borderId="9" xfId="2" quotePrefix="1" applyFont="1" applyFill="1" applyBorder="1" applyAlignment="1">
      <alignment horizontal="center" vertical="top"/>
    </xf>
    <xf numFmtId="0" fontId="12" fillId="13" borderId="9" xfId="2" applyFont="1" applyFill="1" applyBorder="1" applyAlignment="1">
      <alignment horizontal="center" vertical="top"/>
    </xf>
    <xf numFmtId="0" fontId="27" fillId="14" borderId="9" xfId="0" quotePrefix="1" applyFont="1" applyFill="1" applyBorder="1" applyAlignment="1">
      <alignment horizontal="center" vertical="top" wrapText="1"/>
    </xf>
    <xf numFmtId="0" fontId="27" fillId="14" borderId="9" xfId="0" applyFont="1" applyFill="1" applyBorder="1" applyAlignment="1">
      <alignment horizontal="center" vertical="top" wrapText="1"/>
    </xf>
    <xf numFmtId="3" fontId="7" fillId="0" borderId="11" xfId="0" applyNumberFormat="1" applyFont="1" applyBorder="1"/>
    <xf numFmtId="3" fontId="7" fillId="0" borderId="9" xfId="0" applyNumberFormat="1" applyFont="1" applyBorder="1"/>
    <xf numFmtId="0" fontId="13" fillId="0" borderId="0" xfId="2" applyFont="1" applyAlignment="1">
      <alignment horizontal="center" vertical="top"/>
    </xf>
    <xf numFmtId="3" fontId="19" fillId="0" borderId="0" xfId="2" applyNumberFormat="1" applyFont="1" applyAlignment="1">
      <alignment horizontal="center" vertical="top"/>
    </xf>
    <xf numFmtId="0" fontId="13" fillId="0" borderId="0" xfId="2" quotePrefix="1" applyFont="1" applyAlignment="1">
      <alignment horizontal="center" vertical="top" wrapText="1"/>
    </xf>
    <xf numFmtId="3" fontId="18" fillId="0" borderId="0" xfId="2" applyNumberFormat="1" applyFont="1" applyAlignment="1">
      <alignment horizontal="center" vertical="top"/>
    </xf>
    <xf numFmtId="3" fontId="14" fillId="2" borderId="9" xfId="2" applyNumberFormat="1" applyFont="1" applyFill="1" applyBorder="1" applyAlignment="1">
      <alignment vertical="top"/>
    </xf>
    <xf numFmtId="0" fontId="34" fillId="0" borderId="0" xfId="0" applyFont="1" applyAlignment="1">
      <alignment vertical="top"/>
    </xf>
    <xf numFmtId="0" fontId="0" fillId="0" borderId="0" xfId="0" applyAlignment="1">
      <alignment vertical="top"/>
    </xf>
    <xf numFmtId="0" fontId="0" fillId="0" borderId="0" xfId="0" applyBorder="1" applyAlignment="1">
      <alignment vertical="top"/>
    </xf>
    <xf numFmtId="0" fontId="10" fillId="0" borderId="9" xfId="0" applyFont="1" applyBorder="1" applyAlignment="1">
      <alignment horizontal="center" vertical="top" wrapText="1"/>
    </xf>
    <xf numFmtId="0" fontId="10" fillId="0" borderId="9" xfId="0" applyFont="1" applyBorder="1" applyAlignment="1">
      <alignment horizontal="center" vertical="top"/>
    </xf>
    <xf numFmtId="0" fontId="10" fillId="0" borderId="12" xfId="0" applyFont="1" applyBorder="1" applyAlignment="1">
      <alignment vertical="top"/>
    </xf>
    <xf numFmtId="0" fontId="0" fillId="0" borderId="9" xfId="0" applyBorder="1" applyAlignment="1">
      <alignment vertical="top"/>
    </xf>
    <xf numFmtId="0" fontId="10" fillId="0" borderId="11" xfId="0" applyFont="1" applyBorder="1" applyAlignment="1">
      <alignment horizontal="center" vertical="top"/>
    </xf>
    <xf numFmtId="9" fontId="7" fillId="0" borderId="11" xfId="4" applyFont="1" applyBorder="1"/>
    <xf numFmtId="9" fontId="7" fillId="0" borderId="11" xfId="4" applyFont="1" applyBorder="1" applyAlignment="1">
      <alignment vertical="top"/>
    </xf>
    <xf numFmtId="0" fontId="34" fillId="0" borderId="0" xfId="0" quotePrefix="1" applyFont="1" applyAlignment="1">
      <alignment horizontal="left" vertical="top"/>
    </xf>
    <xf numFmtId="0" fontId="0" fillId="0" borderId="0" xfId="0" applyFont="1" applyAlignment="1">
      <alignment vertical="top"/>
    </xf>
    <xf numFmtId="0" fontId="36" fillId="0" borderId="0" xfId="0" applyFont="1" applyAlignment="1">
      <alignment vertical="top"/>
    </xf>
    <xf numFmtId="0" fontId="37" fillId="0" borderId="0" xfId="0" applyFont="1" applyAlignment="1">
      <alignment vertical="top"/>
    </xf>
    <xf numFmtId="0" fontId="37" fillId="0" borderId="0" xfId="0" quotePrefix="1" applyFont="1" applyAlignment="1">
      <alignment horizontal="left" vertical="top"/>
    </xf>
    <xf numFmtId="0" fontId="39" fillId="0" borderId="0" xfId="6" applyFont="1" applyAlignment="1">
      <alignment horizontal="left" vertical="top"/>
    </xf>
    <xf numFmtId="0" fontId="33" fillId="0" borderId="0" xfId="0" applyFont="1" applyAlignment="1">
      <alignment vertical="top"/>
    </xf>
    <xf numFmtId="0" fontId="33" fillId="0" borderId="0" xfId="0" quotePrefix="1" applyFont="1" applyAlignment="1">
      <alignment horizontal="left" vertical="top" wrapText="1"/>
    </xf>
    <xf numFmtId="0" fontId="2" fillId="0" borderId="0" xfId="0" applyFont="1" applyAlignment="1">
      <alignment vertical="top"/>
    </xf>
    <xf numFmtId="0" fontId="2" fillId="0" borderId="0" xfId="0" applyFont="1" applyAlignment="1">
      <alignment horizontal="center" vertical="top"/>
    </xf>
    <xf numFmtId="1" fontId="14" fillId="17" borderId="9" xfId="0" applyNumberFormat="1" applyFont="1" applyFill="1" applyBorder="1" applyAlignment="1">
      <alignment horizontal="center" vertical="center"/>
    </xf>
    <xf numFmtId="167" fontId="41" fillId="17" borderId="9" xfId="0" applyNumberFormat="1" applyFont="1" applyFill="1" applyBorder="1" applyAlignment="1">
      <alignment horizontal="left" vertical="center"/>
    </xf>
    <xf numFmtId="167" fontId="14" fillId="17" borderId="9" xfId="0" applyNumberFormat="1" applyFont="1" applyFill="1" applyBorder="1" applyAlignment="1">
      <alignment horizontal="center" vertical="center"/>
    </xf>
    <xf numFmtId="167" fontId="4" fillId="17" borderId="9" xfId="0" applyNumberFormat="1" applyFont="1" applyFill="1" applyBorder="1" applyAlignment="1">
      <alignment horizontal="center" vertical="center"/>
    </xf>
    <xf numFmtId="0" fontId="34" fillId="0" borderId="0" xfId="0" applyFont="1"/>
    <xf numFmtId="0" fontId="37" fillId="0" borderId="0" xfId="0" applyFont="1"/>
    <xf numFmtId="0" fontId="39" fillId="0" borderId="0" xfId="6" applyFont="1"/>
    <xf numFmtId="0" fontId="2" fillId="0" borderId="0" xfId="0" applyFont="1" applyAlignment="1">
      <alignment horizontal="center"/>
    </xf>
    <xf numFmtId="0" fontId="43" fillId="0" borderId="0" xfId="0" applyFont="1" applyAlignment="1">
      <alignment horizontal="center"/>
    </xf>
    <xf numFmtId="0" fontId="7" fillId="0" borderId="9" xfId="0" applyFont="1" applyBorder="1" applyAlignment="1">
      <alignment vertical="center" wrapText="1"/>
    </xf>
    <xf numFmtId="0" fontId="0" fillId="0" borderId="9" xfId="0" applyBorder="1"/>
    <xf numFmtId="0" fontId="14" fillId="0" borderId="9" xfId="0" applyFont="1" applyBorder="1" applyAlignment="1">
      <alignment horizontal="center" vertical="center" wrapText="1"/>
    </xf>
    <xf numFmtId="0" fontId="45" fillId="0" borderId="0" xfId="0" applyFont="1"/>
    <xf numFmtId="0" fontId="45" fillId="0" borderId="0" xfId="0" applyFont="1" applyAlignment="1">
      <alignment vertical="top"/>
    </xf>
    <xf numFmtId="0" fontId="47" fillId="0" borderId="0" xfId="0" applyFont="1" applyAlignment="1">
      <alignment vertical="top"/>
    </xf>
    <xf numFmtId="0" fontId="2" fillId="4" borderId="9" xfId="0" quotePrefix="1" applyFont="1" applyFill="1" applyBorder="1" applyAlignment="1">
      <alignment horizontal="center" vertical="top" wrapText="1"/>
    </xf>
    <xf numFmtId="2" fontId="0" fillId="0" borderId="9" xfId="0" applyNumberFormat="1" applyFont="1" applyBorder="1"/>
    <xf numFmtId="0" fontId="0" fillId="0" borderId="9" xfId="0" applyFont="1" applyBorder="1"/>
    <xf numFmtId="165" fontId="0" fillId="0" borderId="9" xfId="0" applyNumberFormat="1" applyFont="1" applyBorder="1" applyAlignment="1">
      <alignment horizontal="right" vertical="top"/>
    </xf>
    <xf numFmtId="169" fontId="0" fillId="0" borderId="9" xfId="0" applyNumberFormat="1" applyFont="1" applyBorder="1" applyAlignment="1">
      <alignment horizontal="right" vertical="top"/>
    </xf>
    <xf numFmtId="169" fontId="0" fillId="0" borderId="9" xfId="0" applyNumberFormat="1" applyFont="1" applyBorder="1"/>
    <xf numFmtId="165" fontId="0" fillId="0" borderId="9" xfId="0" applyNumberFormat="1" applyFont="1" applyBorder="1"/>
    <xf numFmtId="0" fontId="48" fillId="0" borderId="0" xfId="0" applyFont="1" applyAlignment="1">
      <alignment vertical="top"/>
    </xf>
    <xf numFmtId="0" fontId="48" fillId="0" borderId="0" xfId="0" applyFont="1" applyAlignment="1">
      <alignment horizontal="left" vertical="top"/>
    </xf>
    <xf numFmtId="10" fontId="23" fillId="0" borderId="2" xfId="4" applyNumberFormat="1" applyFont="1" applyFill="1" applyBorder="1"/>
    <xf numFmtId="0" fontId="23" fillId="0" borderId="12" xfId="0" quotePrefix="1" applyFont="1" applyFill="1" applyBorder="1" applyAlignment="1">
      <alignment horizontal="center" vertical="top" wrapText="1"/>
    </xf>
    <xf numFmtId="0" fontId="4" fillId="0" borderId="12" xfId="0" quotePrefix="1" applyFont="1" applyFill="1" applyBorder="1" applyAlignment="1">
      <alignment horizontal="center" vertical="top" wrapText="1"/>
    </xf>
    <xf numFmtId="0" fontId="4" fillId="0" borderId="12" xfId="0" applyFont="1" applyFill="1" applyBorder="1"/>
    <xf numFmtId="10" fontId="4" fillId="0" borderId="12" xfId="4" applyNumberFormat="1" applyFont="1" applyFill="1" applyBorder="1"/>
    <xf numFmtId="10" fontId="23" fillId="0" borderId="12" xfId="0" applyNumberFormat="1" applyFont="1" applyFill="1" applyBorder="1"/>
    <xf numFmtId="0" fontId="18" fillId="0" borderId="0" xfId="0" applyFont="1" applyFill="1" applyBorder="1" applyAlignment="1">
      <alignment vertical="top"/>
    </xf>
    <xf numFmtId="0" fontId="4" fillId="0" borderId="0" xfId="0" applyFont="1" applyFill="1" applyBorder="1"/>
    <xf numFmtId="10" fontId="23" fillId="0" borderId="9" xfId="1" applyNumberFormat="1" applyFont="1" applyBorder="1"/>
    <xf numFmtId="49" fontId="48" fillId="0" borderId="0" xfId="0" applyNumberFormat="1" applyFont="1" applyAlignment="1">
      <alignment vertical="top"/>
    </xf>
    <xf numFmtId="0" fontId="49" fillId="0" borderId="0" xfId="0" applyFont="1" applyAlignment="1">
      <alignment horizontal="left"/>
    </xf>
    <xf numFmtId="0" fontId="50" fillId="0" borderId="0" xfId="0" applyFont="1"/>
    <xf numFmtId="0" fontId="50" fillId="0" borderId="0" xfId="0" applyFont="1" applyAlignment="1">
      <alignment horizontal="left"/>
    </xf>
    <xf numFmtId="0" fontId="51" fillId="0" borderId="0" xfId="0" applyFont="1" applyAlignment="1">
      <alignment horizontal="left"/>
    </xf>
    <xf numFmtId="0" fontId="52" fillId="0" borderId="0" xfId="6" applyFont="1" applyAlignment="1">
      <alignment horizontal="left"/>
    </xf>
    <xf numFmtId="0" fontId="44" fillId="4" borderId="9" xfId="0" applyFont="1" applyFill="1" applyBorder="1" applyAlignment="1">
      <alignment horizontal="center" vertical="center"/>
    </xf>
    <xf numFmtId="0" fontId="2" fillId="4" borderId="9" xfId="0" applyFont="1" applyFill="1" applyBorder="1" applyAlignment="1">
      <alignment horizontal="center" vertical="center"/>
    </xf>
    <xf numFmtId="0" fontId="10" fillId="4" borderId="9" xfId="0" applyFont="1" applyFill="1" applyBorder="1" applyAlignment="1">
      <alignment horizontal="center" vertical="center" wrapText="1"/>
    </xf>
    <xf numFmtId="0" fontId="14" fillId="8" borderId="9" xfId="0" applyFont="1" applyFill="1" applyBorder="1" applyAlignment="1">
      <alignment horizontal="center" vertical="center" wrapText="1"/>
    </xf>
    <xf numFmtId="0" fontId="0" fillId="8" borderId="9" xfId="0" applyFill="1" applyBorder="1"/>
    <xf numFmtId="0" fontId="7" fillId="8" borderId="9" xfId="0" applyFont="1" applyFill="1" applyBorder="1" applyAlignment="1">
      <alignment vertical="center" wrapText="1"/>
    </xf>
    <xf numFmtId="0" fontId="4" fillId="0" borderId="0" xfId="2" quotePrefix="1" applyFont="1" applyBorder="1" applyAlignment="1">
      <alignment horizontal="center" vertical="top"/>
    </xf>
    <xf numFmtId="0" fontId="4" fillId="0" borderId="0" xfId="2" applyFont="1" applyBorder="1" applyAlignment="1">
      <alignment horizontal="center" vertical="top"/>
    </xf>
    <xf numFmtId="0" fontId="22" fillId="4" borderId="9" xfId="2" quotePrefix="1" applyFont="1" applyFill="1" applyBorder="1" applyAlignment="1">
      <alignment horizontal="center" vertical="top" wrapText="1"/>
    </xf>
    <xf numFmtId="0" fontId="18" fillId="0" borderId="0" xfId="0" quotePrefix="1" applyFont="1" applyAlignment="1">
      <alignment horizontal="center" vertical="top" wrapText="1"/>
    </xf>
    <xf numFmtId="0" fontId="53" fillId="18" borderId="9" xfId="0" applyFont="1" applyFill="1" applyBorder="1" applyAlignment="1">
      <alignment vertical="top"/>
    </xf>
    <xf numFmtId="0" fontId="53" fillId="18" borderId="8" xfId="0" applyFont="1" applyFill="1" applyBorder="1" applyAlignment="1">
      <alignment vertical="top"/>
    </xf>
    <xf numFmtId="0" fontId="40" fillId="18" borderId="8" xfId="0" applyFont="1" applyFill="1" applyBorder="1" applyAlignment="1">
      <alignment horizontal="center" vertical="top"/>
    </xf>
    <xf numFmtId="0" fontId="50" fillId="18" borderId="10" xfId="0" applyFont="1" applyFill="1" applyBorder="1" applyAlignment="1">
      <alignment horizontal="center" vertical="top"/>
    </xf>
    <xf numFmtId="0" fontId="50" fillId="18" borderId="13" xfId="0" applyFont="1" applyFill="1" applyBorder="1" applyAlignment="1">
      <alignment horizontal="center" vertical="top"/>
    </xf>
    <xf numFmtId="0" fontId="36" fillId="18" borderId="13" xfId="0" applyFont="1" applyFill="1" applyBorder="1" applyAlignment="1">
      <alignment horizontal="center" vertical="top"/>
    </xf>
    <xf numFmtId="0" fontId="36" fillId="18" borderId="9" xfId="0" applyFont="1" applyFill="1" applyBorder="1" applyAlignment="1">
      <alignment horizontal="center" vertical="top"/>
    </xf>
    <xf numFmtId="167" fontId="18" fillId="17" borderId="9" xfId="0" applyNumberFormat="1" applyFont="1" applyFill="1" applyBorder="1" applyAlignment="1">
      <alignment horizontal="center" vertical="center"/>
    </xf>
    <xf numFmtId="0" fontId="0" fillId="0" borderId="9" xfId="0" quotePrefix="1" applyBorder="1" applyAlignment="1">
      <alignment horizontal="left"/>
    </xf>
    <xf numFmtId="0" fontId="2" fillId="4" borderId="9" xfId="0" applyFont="1" applyFill="1" applyBorder="1" applyAlignment="1">
      <alignment horizontal="center"/>
    </xf>
    <xf numFmtId="0" fontId="2" fillId="4" borderId="9" xfId="0" quotePrefix="1" applyFont="1" applyFill="1" applyBorder="1" applyAlignment="1">
      <alignment horizontal="center"/>
    </xf>
    <xf numFmtId="0" fontId="4" fillId="0" borderId="0" xfId="2" quotePrefix="1" applyFont="1" applyBorder="1" applyAlignment="1">
      <alignment horizontal="center" vertical="top"/>
    </xf>
    <xf numFmtId="0" fontId="4" fillId="0" borderId="0" xfId="2" applyFont="1" applyBorder="1" applyAlignment="1">
      <alignment horizontal="center" vertical="top"/>
    </xf>
    <xf numFmtId="0" fontId="4" fillId="0" borderId="4" xfId="2" applyFont="1" applyBorder="1" applyAlignment="1">
      <alignment horizontal="center" vertical="top"/>
    </xf>
    <xf numFmtId="0" fontId="4" fillId="0" borderId="4" xfId="2" quotePrefix="1" applyFont="1" applyBorder="1" applyAlignment="1">
      <alignment horizontal="center" vertical="top"/>
    </xf>
    <xf numFmtId="0" fontId="11" fillId="5" borderId="9" xfId="2" quotePrefix="1" applyFont="1" applyFill="1" applyBorder="1" applyAlignment="1">
      <alignment horizontal="center" vertical="top" wrapText="1"/>
    </xf>
    <xf numFmtId="0" fontId="10" fillId="4" borderId="5" xfId="2" applyFont="1" applyFill="1" applyBorder="1" applyAlignment="1">
      <alignment horizontal="center" vertical="top"/>
    </xf>
    <xf numFmtId="0" fontId="10" fillId="4" borderId="10" xfId="2" applyFont="1" applyFill="1" applyBorder="1" applyAlignment="1">
      <alignment horizontal="center" vertical="top"/>
    </xf>
    <xf numFmtId="0" fontId="18" fillId="4" borderId="5" xfId="2" quotePrefix="1" applyFont="1" applyFill="1" applyBorder="1" applyAlignment="1">
      <alignment horizontal="center" vertical="top" wrapText="1"/>
    </xf>
    <xf numFmtId="0" fontId="18" fillId="4" borderId="10" xfId="2" quotePrefix="1" applyFont="1" applyFill="1" applyBorder="1" applyAlignment="1">
      <alignment horizontal="center" vertical="top" wrapText="1"/>
    </xf>
    <xf numFmtId="0" fontId="11" fillId="4" borderId="5" xfId="2" quotePrefix="1" applyFont="1" applyFill="1" applyBorder="1" applyAlignment="1">
      <alignment horizontal="center" vertical="top" wrapText="1"/>
    </xf>
    <xf numFmtId="0" fontId="11" fillId="4" borderId="10" xfId="2" applyFont="1" applyFill="1" applyBorder="1" applyAlignment="1">
      <alignment horizontal="center" vertical="top" wrapText="1"/>
    </xf>
    <xf numFmtId="0" fontId="10" fillId="10" borderId="6" xfId="2" quotePrefix="1" applyFont="1" applyFill="1" applyBorder="1" applyAlignment="1">
      <alignment horizontal="center" vertical="top"/>
    </xf>
    <xf numFmtId="0" fontId="10" fillId="10" borderId="7" xfId="2" applyFont="1" applyFill="1" applyBorder="1" applyAlignment="1">
      <alignment horizontal="center" vertical="top"/>
    </xf>
    <xf numFmtId="0" fontId="10" fillId="10" borderId="8" xfId="2" applyFont="1" applyFill="1" applyBorder="1" applyAlignment="1">
      <alignment horizontal="center" vertical="top"/>
    </xf>
    <xf numFmtId="0" fontId="10" fillId="6" borderId="6" xfId="2" quotePrefix="1" applyFont="1" applyFill="1" applyBorder="1" applyAlignment="1">
      <alignment horizontal="center" vertical="top" wrapText="1"/>
    </xf>
    <xf numFmtId="0" fontId="10" fillId="6" borderId="7" xfId="2" quotePrefix="1" applyFont="1" applyFill="1" applyBorder="1" applyAlignment="1">
      <alignment horizontal="center" vertical="top" wrapText="1"/>
    </xf>
    <xf numFmtId="0" fontId="10" fillId="6" borderId="8" xfId="2" quotePrefix="1" applyFont="1" applyFill="1" applyBorder="1" applyAlignment="1">
      <alignment horizontal="center" vertical="top" wrapText="1"/>
    </xf>
    <xf numFmtId="0" fontId="10" fillId="7" borderId="6" xfId="2" quotePrefix="1" applyFont="1" applyFill="1" applyBorder="1" applyAlignment="1">
      <alignment horizontal="center" vertical="top" wrapText="1"/>
    </xf>
    <xf numFmtId="0" fontId="10" fillId="7" borderId="7" xfId="2" quotePrefix="1" applyFont="1" applyFill="1" applyBorder="1" applyAlignment="1">
      <alignment horizontal="center" vertical="top" wrapText="1"/>
    </xf>
    <xf numFmtId="0" fontId="10" fillId="7" borderId="8" xfId="2" quotePrefix="1" applyFont="1" applyFill="1" applyBorder="1" applyAlignment="1">
      <alignment horizontal="center" vertical="top" wrapText="1"/>
    </xf>
    <xf numFmtId="0" fontId="10" fillId="12" borderId="6" xfId="2" quotePrefix="1" applyFont="1" applyFill="1" applyBorder="1" applyAlignment="1">
      <alignment horizontal="center" vertical="top" wrapText="1"/>
    </xf>
    <xf numFmtId="0" fontId="10" fillId="12" borderId="7" xfId="2" applyFont="1" applyFill="1" applyBorder="1" applyAlignment="1">
      <alignment horizontal="center" vertical="top" wrapText="1"/>
    </xf>
    <xf numFmtId="0" fontId="10" fillId="12" borderId="8" xfId="2" applyFont="1" applyFill="1" applyBorder="1" applyAlignment="1">
      <alignment horizontal="center" vertical="top" wrapText="1"/>
    </xf>
    <xf numFmtId="0" fontId="10" fillId="13" borderId="8" xfId="0" applyFont="1" applyFill="1" applyBorder="1" applyAlignment="1">
      <alignment horizontal="center" vertical="center"/>
    </xf>
    <xf numFmtId="0" fontId="10" fillId="13" borderId="9" xfId="0" applyFont="1" applyFill="1" applyBorder="1" applyAlignment="1">
      <alignment horizontal="center" vertical="center"/>
    </xf>
    <xf numFmtId="0" fontId="10" fillId="14" borderId="9" xfId="0" applyFont="1" applyFill="1" applyBorder="1" applyAlignment="1">
      <alignment horizontal="center" vertical="center"/>
    </xf>
    <xf numFmtId="0" fontId="22" fillId="4" borderId="9" xfId="2" quotePrefix="1" applyFont="1" applyFill="1" applyBorder="1" applyAlignment="1">
      <alignment horizontal="center" vertical="top" wrapText="1"/>
    </xf>
    <xf numFmtId="0" fontId="22" fillId="4" borderId="9" xfId="2" applyFont="1" applyFill="1" applyBorder="1" applyAlignment="1">
      <alignment horizontal="center" vertical="top" wrapText="1"/>
    </xf>
    <xf numFmtId="0" fontId="31" fillId="4" borderId="9" xfId="2" applyFont="1" applyFill="1" applyBorder="1" applyAlignment="1">
      <alignment horizontal="center" vertical="top" wrapText="1"/>
    </xf>
    <xf numFmtId="0" fontId="18" fillId="0" borderId="0" xfId="0" quotePrefix="1" applyFont="1" applyAlignment="1">
      <alignment horizontal="center" vertical="top" wrapText="1"/>
    </xf>
    <xf numFmtId="0" fontId="18" fillId="0" borderId="4" xfId="0" quotePrefix="1" applyFont="1" applyBorder="1" applyAlignment="1">
      <alignment horizontal="center" vertical="top" wrapText="1"/>
    </xf>
    <xf numFmtId="0" fontId="35" fillId="15" borderId="6" xfId="0" applyFont="1" applyFill="1" applyBorder="1" applyAlignment="1">
      <alignment horizontal="center" vertical="top"/>
    </xf>
    <xf numFmtId="0" fontId="35" fillId="15" borderId="7" xfId="0" applyFont="1" applyFill="1" applyBorder="1" applyAlignment="1">
      <alignment horizontal="center" vertical="top"/>
    </xf>
    <xf numFmtId="0" fontId="35" fillId="15" borderId="8" xfId="0" applyFont="1" applyFill="1" applyBorder="1" applyAlignment="1">
      <alignment horizontal="center" vertical="top"/>
    </xf>
    <xf numFmtId="0" fontId="10" fillId="16" borderId="9" xfId="0" applyFont="1" applyFill="1" applyBorder="1" applyAlignment="1">
      <alignment horizontal="center" vertical="top"/>
    </xf>
    <xf numFmtId="0" fontId="33" fillId="0" borderId="0" xfId="0" quotePrefix="1" applyFont="1" applyAlignment="1">
      <alignment horizontal="left" vertical="top" wrapText="1"/>
    </xf>
    <xf numFmtId="0" fontId="53" fillId="18" borderId="6" xfId="0" applyFont="1" applyFill="1" applyBorder="1" applyAlignment="1">
      <alignment horizontal="center" vertical="top"/>
    </xf>
    <xf numFmtId="0" fontId="53" fillId="18" borderId="7" xfId="0" applyFont="1" applyFill="1" applyBorder="1" applyAlignment="1">
      <alignment horizontal="center" vertical="top"/>
    </xf>
    <xf numFmtId="0" fontId="53" fillId="18" borderId="8" xfId="0" applyFont="1" applyFill="1" applyBorder="1" applyAlignment="1">
      <alignment horizontal="center" vertical="top"/>
    </xf>
    <xf numFmtId="0" fontId="15" fillId="0" borderId="0" xfId="2" quotePrefix="1" applyFont="1" applyBorder="1" applyAlignment="1">
      <alignment horizontal="left" vertical="top"/>
    </xf>
    <xf numFmtId="0" fontId="18" fillId="0" borderId="0" xfId="0" quotePrefix="1" applyFont="1" applyAlignment="1">
      <alignment vertical="top" wrapText="1"/>
    </xf>
    <xf numFmtId="0" fontId="18" fillId="0" borderId="4" xfId="0" quotePrefix="1" applyFont="1" applyBorder="1" applyAlignment="1">
      <alignment vertical="top" wrapText="1"/>
    </xf>
    <xf numFmtId="0" fontId="36" fillId="0" borderId="0" xfId="0" applyFont="1" applyAlignment="1">
      <alignment horizontal="center" vertical="top" wrapText="1"/>
    </xf>
    <xf numFmtId="0" fontId="34" fillId="0" borderId="0" xfId="0" quotePrefix="1" applyFont="1" applyFill="1" applyAlignment="1">
      <alignment horizontal="left" vertical="top"/>
    </xf>
    <xf numFmtId="0" fontId="34" fillId="0" borderId="0" xfId="0" applyFont="1" applyFill="1" applyAlignment="1">
      <alignment vertical="top"/>
    </xf>
    <xf numFmtId="0" fontId="0" fillId="0" borderId="0" xfId="0" applyFill="1" applyAlignment="1">
      <alignment vertical="top"/>
    </xf>
    <xf numFmtId="0" fontId="37" fillId="0" borderId="0" xfId="0" applyFont="1" applyFill="1" applyAlignment="1">
      <alignment vertical="top"/>
    </xf>
    <xf numFmtId="49" fontId="37" fillId="0" borderId="0" xfId="0" applyNumberFormat="1" applyFont="1" applyFill="1" applyAlignment="1">
      <alignment vertical="top"/>
    </xf>
    <xf numFmtId="0" fontId="37" fillId="0" borderId="0" xfId="0" quotePrefix="1" applyFont="1" applyFill="1" applyAlignment="1">
      <alignment horizontal="left" vertical="top"/>
    </xf>
    <xf numFmtId="0" fontId="36" fillId="0" borderId="0" xfId="0" quotePrefix="1" applyFont="1" applyFill="1" applyAlignment="1">
      <alignment horizontal="left" vertical="top"/>
    </xf>
    <xf numFmtId="0" fontId="55" fillId="0" borderId="0" xfId="0" quotePrefix="1" applyFont="1" applyFill="1" applyAlignment="1">
      <alignment horizontal="left" vertical="top"/>
    </xf>
    <xf numFmtId="0" fontId="36" fillId="0" borderId="0" xfId="0" applyFont="1" applyFill="1" applyAlignment="1">
      <alignment vertical="top"/>
    </xf>
    <xf numFmtId="49" fontId="36" fillId="0" borderId="0" xfId="0" applyNumberFormat="1" applyFont="1" applyFill="1" applyAlignment="1">
      <alignment vertical="top"/>
    </xf>
    <xf numFmtId="0" fontId="36" fillId="0" borderId="0" xfId="0" applyFont="1" applyFill="1" applyAlignment="1">
      <alignment horizontal="right" vertical="top"/>
    </xf>
    <xf numFmtId="0" fontId="18" fillId="0" borderId="0" xfId="0" applyFont="1" applyAlignment="1">
      <alignment vertical="top" wrapText="1"/>
    </xf>
    <xf numFmtId="0" fontId="18" fillId="0" borderId="0" xfId="10" applyFont="1" applyFill="1" applyBorder="1" applyAlignment="1"/>
    <xf numFmtId="0" fontId="18" fillId="0" borderId="0" xfId="0" applyFont="1" applyBorder="1"/>
    <xf numFmtId="0" fontId="18" fillId="0" borderId="0" xfId="0" quotePrefix="1" applyFont="1" applyAlignment="1">
      <alignment horizontal="left" vertical="top"/>
    </xf>
    <xf numFmtId="0" fontId="55" fillId="0" borderId="0" xfId="0" applyFont="1" applyFill="1" applyAlignment="1">
      <alignment vertical="top"/>
    </xf>
    <xf numFmtId="0" fontId="57" fillId="4" borderId="1" xfId="0" applyFont="1" applyFill="1" applyBorder="1" applyAlignment="1">
      <alignment horizontal="center" vertical="top"/>
    </xf>
    <xf numFmtId="0" fontId="57" fillId="4" borderId="14" xfId="0" applyFont="1" applyFill="1" applyBorder="1" applyAlignment="1">
      <alignment horizontal="center" vertical="top"/>
    </xf>
    <xf numFmtId="0" fontId="57" fillId="4" borderId="2" xfId="0" applyFont="1" applyFill="1" applyBorder="1" applyAlignment="1">
      <alignment horizontal="center" vertical="top"/>
    </xf>
    <xf numFmtId="0" fontId="57" fillId="4" borderId="6" xfId="0" quotePrefix="1" applyFont="1" applyFill="1" applyBorder="1" applyAlignment="1">
      <alignment horizontal="center" vertical="top"/>
    </xf>
    <xf numFmtId="0" fontId="57" fillId="4" borderId="7" xfId="0" applyFont="1" applyFill="1" applyBorder="1" applyAlignment="1">
      <alignment horizontal="center" vertical="top"/>
    </xf>
    <xf numFmtId="0" fontId="57" fillId="4" borderId="8" xfId="0" applyFont="1" applyFill="1" applyBorder="1" applyAlignment="1">
      <alignment horizontal="center" vertical="top"/>
    </xf>
    <xf numFmtId="0" fontId="58" fillId="4" borderId="6" xfId="0" quotePrefix="1" applyFont="1" applyFill="1" applyBorder="1" applyAlignment="1">
      <alignment horizontal="center" vertical="top"/>
    </xf>
    <xf numFmtId="0" fontId="58" fillId="4" borderId="7" xfId="0" applyFont="1" applyFill="1" applyBorder="1" applyAlignment="1">
      <alignment horizontal="center" vertical="top"/>
    </xf>
    <xf numFmtId="0" fontId="58" fillId="4" borderId="8" xfId="0" applyFont="1" applyFill="1" applyBorder="1" applyAlignment="1">
      <alignment horizontal="center" vertical="top"/>
    </xf>
    <xf numFmtId="0" fontId="59" fillId="0" borderId="0" xfId="0" applyFont="1" applyFill="1" applyAlignment="1">
      <alignment vertical="top"/>
    </xf>
    <xf numFmtId="0" fontId="2" fillId="4" borderId="12" xfId="0" applyFont="1" applyFill="1" applyBorder="1" applyAlignment="1">
      <alignment horizontal="center" vertical="top"/>
    </xf>
    <xf numFmtId="0" fontId="2" fillId="4" borderId="15" xfId="0" applyFont="1" applyFill="1" applyBorder="1" applyAlignment="1">
      <alignment horizontal="center" vertical="top"/>
    </xf>
    <xf numFmtId="0" fontId="2" fillId="4" borderId="0" xfId="0" applyFont="1" applyFill="1" applyBorder="1" applyAlignment="1">
      <alignment horizontal="center" vertical="top"/>
    </xf>
    <xf numFmtId="0" fontId="46" fillId="4" borderId="6" xfId="8" applyFill="1" applyBorder="1" applyAlignment="1">
      <alignment horizontal="center" vertical="top"/>
    </xf>
    <xf numFmtId="0" fontId="46" fillId="4" borderId="7" xfId="8" applyFill="1" applyBorder="1" applyAlignment="1">
      <alignment horizontal="center" vertical="top"/>
    </xf>
    <xf numFmtId="0" fontId="46" fillId="4" borderId="8" xfId="8" applyFill="1" applyBorder="1" applyAlignment="1">
      <alignment horizontal="center" vertical="top"/>
    </xf>
    <xf numFmtId="0" fontId="60" fillId="4" borderId="6" xfId="0" applyFont="1" applyFill="1" applyBorder="1" applyAlignment="1">
      <alignment horizontal="center"/>
    </xf>
    <xf numFmtId="0" fontId="60" fillId="4" borderId="7" xfId="0" applyFont="1" applyFill="1" applyBorder="1" applyAlignment="1">
      <alignment horizontal="center"/>
    </xf>
    <xf numFmtId="0" fontId="60" fillId="4" borderId="8" xfId="0" applyFont="1" applyFill="1" applyBorder="1" applyAlignment="1">
      <alignment horizontal="center"/>
    </xf>
    <xf numFmtId="0" fontId="13" fillId="4" borderId="3" xfId="0" quotePrefix="1" applyNumberFormat="1" applyFont="1" applyFill="1" applyBorder="1" applyAlignment="1">
      <alignment horizontal="center" vertical="top"/>
    </xf>
    <xf numFmtId="0" fontId="13" fillId="4" borderId="13" xfId="0" quotePrefix="1" applyNumberFormat="1" applyFont="1" applyFill="1" applyBorder="1" applyAlignment="1">
      <alignment horizontal="center" vertical="top"/>
    </xf>
    <xf numFmtId="0" fontId="13" fillId="4" borderId="13" xfId="0" quotePrefix="1" applyNumberFormat="1" applyFont="1" applyFill="1" applyBorder="1" applyAlignment="1">
      <alignment horizontal="center" vertical="top"/>
    </xf>
    <xf numFmtId="0" fontId="13" fillId="4" borderId="9" xfId="0" quotePrefix="1" applyNumberFormat="1" applyFont="1" applyFill="1" applyBorder="1" applyAlignment="1">
      <alignment horizontal="center" vertical="top"/>
    </xf>
    <xf numFmtId="0" fontId="11" fillId="4" borderId="9" xfId="0" quotePrefix="1" applyNumberFormat="1" applyFont="1" applyFill="1" applyBorder="1" applyAlignment="1">
      <alignment horizontal="center" vertical="top"/>
    </xf>
    <xf numFmtId="0" fontId="0" fillId="0" borderId="0" xfId="0" applyFill="1" applyAlignment="1">
      <alignment horizontal="center" vertical="top"/>
    </xf>
    <xf numFmtId="3" fontId="14" fillId="0" borderId="6" xfId="0" applyNumberFormat="1" applyFont="1" applyFill="1" applyBorder="1" applyAlignment="1">
      <alignment horizontal="left" vertical="top"/>
    </xf>
    <xf numFmtId="3" fontId="14" fillId="0" borderId="8" xfId="0" applyNumberFormat="1" applyFont="1" applyFill="1" applyBorder="1" applyAlignment="1">
      <alignment horizontal="left" vertical="top"/>
    </xf>
    <xf numFmtId="41" fontId="1" fillId="0" borderId="9" xfId="9" applyNumberFormat="1" applyFont="1" applyFill="1" applyBorder="1" applyAlignment="1">
      <alignment vertical="top"/>
    </xf>
    <xf numFmtId="165" fontId="8" fillId="2" borderId="9" xfId="0" quotePrefix="1" applyNumberFormat="1" applyFont="1" applyFill="1" applyBorder="1" applyAlignment="1">
      <alignment horizontal="right" vertical="top"/>
    </xf>
    <xf numFmtId="3" fontId="14" fillId="0" borderId="6" xfId="0" quotePrefix="1" applyNumberFormat="1" applyFont="1" applyFill="1" applyBorder="1" applyAlignment="1">
      <alignment horizontal="left" vertical="top"/>
    </xf>
    <xf numFmtId="3" fontId="13" fillId="0" borderId="6" xfId="0" quotePrefix="1" applyNumberFormat="1" applyFont="1" applyFill="1" applyBorder="1" applyAlignment="1">
      <alignment horizontal="left" vertical="top"/>
    </xf>
    <xf numFmtId="3" fontId="13" fillId="0" borderId="8" xfId="0" applyNumberFormat="1" applyFont="1" applyFill="1" applyBorder="1" applyAlignment="1">
      <alignment horizontal="left" vertical="top"/>
    </xf>
    <xf numFmtId="3" fontId="13" fillId="0" borderId="8" xfId="0" applyNumberFormat="1" applyFont="1" applyFill="1" applyBorder="1" applyAlignment="1">
      <alignment horizontal="left" vertical="top"/>
    </xf>
    <xf numFmtId="41" fontId="2" fillId="0" borderId="9" xfId="9" applyNumberFormat="1" applyFont="1" applyFill="1" applyBorder="1" applyAlignment="1">
      <alignment vertical="top"/>
    </xf>
    <xf numFmtId="165" fontId="11" fillId="2" borderId="9" xfId="0" quotePrefix="1" applyNumberFormat="1" applyFont="1" applyFill="1" applyBorder="1" applyAlignment="1">
      <alignment horizontal="right" vertical="top"/>
    </xf>
    <xf numFmtId="0" fontId="2" fillId="0" borderId="0" xfId="0" applyFont="1" applyFill="1" applyAlignment="1">
      <alignment vertical="top"/>
    </xf>
    <xf numFmtId="3" fontId="19" fillId="0" borderId="1" xfId="0" quotePrefix="1" applyNumberFormat="1" applyFont="1" applyFill="1" applyBorder="1" applyAlignment="1">
      <alignment horizontal="left" vertical="top"/>
    </xf>
    <xf numFmtId="3" fontId="19" fillId="0" borderId="14" xfId="0" quotePrefix="1" applyNumberFormat="1" applyFont="1" applyFill="1" applyBorder="1" applyAlignment="1">
      <alignment horizontal="left" vertical="top"/>
    </xf>
    <xf numFmtId="3" fontId="19" fillId="0" borderId="14" xfId="0" quotePrefix="1" applyNumberFormat="1" applyFont="1" applyFill="1" applyBorder="1" applyAlignment="1">
      <alignment horizontal="left" vertical="top"/>
    </xf>
    <xf numFmtId="3" fontId="19" fillId="0" borderId="5" xfId="0" applyNumberFormat="1" applyFont="1" applyFill="1" applyBorder="1" applyAlignment="1">
      <alignment horizontal="right" vertical="top"/>
    </xf>
    <xf numFmtId="3" fontId="19" fillId="2" borderId="5" xfId="0" applyNumberFormat="1" applyFont="1" applyFill="1" applyBorder="1" applyAlignment="1">
      <alignment horizontal="right" vertical="top"/>
    </xf>
    <xf numFmtId="0" fontId="61" fillId="0" borderId="0" xfId="0" applyFont="1" applyFill="1" applyBorder="1" applyAlignment="1">
      <alignment vertical="top"/>
    </xf>
    <xf numFmtId="3" fontId="19" fillId="0" borderId="3" xfId="0" quotePrefix="1" applyNumberFormat="1" applyFont="1" applyFill="1" applyBorder="1" applyAlignment="1">
      <alignment horizontal="left" vertical="top"/>
    </xf>
    <xf numFmtId="3" fontId="19" fillId="0" borderId="13" xfId="0" quotePrefix="1" applyNumberFormat="1" applyFont="1" applyFill="1" applyBorder="1" applyAlignment="1">
      <alignment horizontal="left" vertical="top"/>
    </xf>
    <xf numFmtId="3" fontId="19" fillId="0" borderId="13" xfId="0" quotePrefix="1" applyNumberFormat="1" applyFont="1" applyFill="1" applyBorder="1" applyAlignment="1">
      <alignment horizontal="left" vertical="top"/>
    </xf>
    <xf numFmtId="3" fontId="19" fillId="0" borderId="10" xfId="0" applyNumberFormat="1" applyFont="1" applyFill="1" applyBorder="1" applyAlignment="1">
      <alignment horizontal="right" vertical="top"/>
    </xf>
    <xf numFmtId="165" fontId="19" fillId="2" borderId="10" xfId="0" applyNumberFormat="1" applyFont="1" applyFill="1" applyBorder="1" applyAlignment="1">
      <alignment horizontal="right" vertical="top"/>
    </xf>
    <xf numFmtId="0" fontId="57" fillId="4" borderId="14" xfId="0" applyFont="1" applyFill="1" applyBorder="1" applyAlignment="1">
      <alignment horizontal="center" vertical="top"/>
    </xf>
    <xf numFmtId="0" fontId="57" fillId="4" borderId="9" xfId="0" quotePrefix="1" applyFont="1" applyFill="1" applyBorder="1" applyAlignment="1">
      <alignment horizontal="center" vertical="top"/>
    </xf>
    <xf numFmtId="0" fontId="57" fillId="4" borderId="9" xfId="0" applyFont="1" applyFill="1" applyBorder="1" applyAlignment="1">
      <alignment horizontal="center" vertical="top"/>
    </xf>
    <xf numFmtId="0" fontId="58" fillId="4" borderId="9" xfId="0" quotePrefix="1" applyFont="1" applyFill="1" applyBorder="1" applyAlignment="1">
      <alignment horizontal="center" vertical="top"/>
    </xf>
    <xf numFmtId="0" fontId="58" fillId="4" borderId="9" xfId="0" applyFont="1" applyFill="1" applyBorder="1" applyAlignment="1">
      <alignment horizontal="center" vertical="top"/>
    </xf>
    <xf numFmtId="0" fontId="13" fillId="4" borderId="9" xfId="0" applyNumberFormat="1" applyFont="1" applyFill="1" applyBorder="1" applyAlignment="1">
      <alignment horizontal="center" vertical="top"/>
    </xf>
    <xf numFmtId="0" fontId="13" fillId="4" borderId="9" xfId="0" applyFont="1" applyFill="1" applyBorder="1" applyAlignment="1">
      <alignment horizontal="center" vertical="top"/>
    </xf>
    <xf numFmtId="0" fontId="11" fillId="4" borderId="9" xfId="0" applyNumberFormat="1" applyFont="1" applyFill="1" applyBorder="1" applyAlignment="1">
      <alignment horizontal="center" vertical="top"/>
    </xf>
    <xf numFmtId="0" fontId="11" fillId="4" borderId="9" xfId="0" applyFont="1" applyFill="1" applyBorder="1" applyAlignment="1">
      <alignment horizontal="center" vertical="top"/>
    </xf>
    <xf numFmtId="168" fontId="61" fillId="0" borderId="5" xfId="0" applyNumberFormat="1" applyFont="1" applyFill="1" applyBorder="1" applyAlignment="1">
      <alignment vertical="top"/>
    </xf>
    <xf numFmtId="168" fontId="61" fillId="2" borderId="5" xfId="0" applyNumberFormat="1" applyFont="1" applyFill="1" applyBorder="1" applyAlignment="1">
      <alignment vertical="top"/>
    </xf>
    <xf numFmtId="0" fontId="46" fillId="4" borderId="6" xfId="8" quotePrefix="1" applyFill="1" applyBorder="1" applyAlignment="1">
      <alignment horizontal="center" vertical="top"/>
    </xf>
    <xf numFmtId="0" fontId="46" fillId="4" borderId="7" xfId="8" quotePrefix="1" applyFill="1" applyBorder="1" applyAlignment="1">
      <alignment horizontal="center" vertical="top"/>
    </xf>
    <xf numFmtId="0" fontId="46" fillId="4" borderId="8" xfId="8" quotePrefix="1" applyFill="1" applyBorder="1" applyAlignment="1">
      <alignment horizontal="center" vertical="top"/>
    </xf>
    <xf numFmtId="0" fontId="2" fillId="4" borderId="9" xfId="0" applyFont="1" applyFill="1" applyBorder="1" applyAlignment="1">
      <alignment horizontal="center" vertical="top"/>
    </xf>
    <xf numFmtId="0" fontId="62" fillId="4" borderId="9" xfId="0" applyFont="1" applyFill="1" applyBorder="1" applyAlignment="1">
      <alignment horizontal="center" vertical="top"/>
    </xf>
    <xf numFmtId="0" fontId="0" fillId="0" borderId="9" xfId="0" applyFill="1" applyBorder="1" applyAlignment="1">
      <alignment horizontal="center" vertical="top"/>
    </xf>
    <xf numFmtId="168" fontId="1" fillId="0" borderId="9" xfId="9" applyNumberFormat="1" applyFont="1" applyBorder="1" applyAlignment="1">
      <alignment vertical="top"/>
    </xf>
    <xf numFmtId="0" fontId="60" fillId="2" borderId="9" xfId="0" applyFont="1" applyFill="1" applyBorder="1" applyAlignment="1">
      <alignment horizontal="center" vertical="top"/>
    </xf>
    <xf numFmtId="175" fontId="60" fillId="2" borderId="9" xfId="9" applyNumberFormat="1" applyFont="1" applyFill="1" applyBorder="1" applyAlignment="1">
      <alignment vertical="top"/>
    </xf>
    <xf numFmtId="0" fontId="61" fillId="0" borderId="5" xfId="0" applyFont="1" applyFill="1" applyBorder="1" applyAlignment="1">
      <alignment horizontal="center" vertical="top"/>
    </xf>
    <xf numFmtId="0" fontId="61" fillId="2" borderId="5" xfId="0" applyFont="1" applyFill="1" applyBorder="1" applyAlignment="1">
      <alignment horizontal="center" vertical="top"/>
    </xf>
    <xf numFmtId="0" fontId="61" fillId="0" borderId="10" xfId="0" applyFont="1" applyFill="1" applyBorder="1" applyAlignment="1">
      <alignment horizontal="center" vertical="top"/>
    </xf>
    <xf numFmtId="0" fontId="61" fillId="2" borderId="10" xfId="0" applyFont="1" applyFill="1" applyBorder="1" applyAlignment="1">
      <alignment horizontal="center" vertical="top"/>
    </xf>
    <xf numFmtId="3" fontId="19" fillId="2" borderId="10" xfId="0" applyNumberFormat="1" applyFont="1" applyFill="1" applyBorder="1" applyAlignment="1">
      <alignment horizontal="right" vertical="top"/>
    </xf>
    <xf numFmtId="0" fontId="63" fillId="4" borderId="9" xfId="2" quotePrefix="1" applyFont="1" applyFill="1" applyBorder="1" applyAlignment="1">
      <alignment horizontal="center" vertical="top" wrapText="1"/>
    </xf>
    <xf numFmtId="0" fontId="63" fillId="4" borderId="6" xfId="2" quotePrefix="1" applyFont="1" applyFill="1" applyBorder="1" applyAlignment="1">
      <alignment horizontal="center" vertical="top" wrapText="1"/>
    </xf>
    <xf numFmtId="0" fontId="63" fillId="4" borderId="7" xfId="2" quotePrefix="1" applyFont="1" applyFill="1" applyBorder="1" applyAlignment="1">
      <alignment horizontal="center" vertical="top" wrapText="1"/>
    </xf>
    <xf numFmtId="0" fontId="63" fillId="4" borderId="8" xfId="2" quotePrefix="1" applyFont="1" applyFill="1" applyBorder="1" applyAlignment="1">
      <alignment horizontal="center" vertical="top" wrapText="1"/>
    </xf>
    <xf numFmtId="0" fontId="19" fillId="4" borderId="6" xfId="2" quotePrefix="1" applyFont="1" applyFill="1" applyBorder="1" applyAlignment="1">
      <alignment horizontal="center" vertical="top" wrapText="1"/>
    </xf>
    <xf numFmtId="0" fontId="19" fillId="4" borderId="7" xfId="2" quotePrefix="1" applyFont="1" applyFill="1" applyBorder="1" applyAlignment="1">
      <alignment horizontal="center" vertical="top" wrapText="1"/>
    </xf>
    <xf numFmtId="0" fontId="19" fillId="4" borderId="8" xfId="2" quotePrefix="1" applyFont="1" applyFill="1" applyBorder="1" applyAlignment="1">
      <alignment horizontal="center" vertical="top" wrapText="1"/>
    </xf>
    <xf numFmtId="168" fontId="60" fillId="2" borderId="9" xfId="9" applyNumberFormat="1" applyFont="1" applyFill="1" applyBorder="1" applyAlignment="1">
      <alignment vertical="top"/>
    </xf>
    <xf numFmtId="168" fontId="61" fillId="2" borderId="5" xfId="9" applyNumberFormat="1" applyFont="1" applyFill="1" applyBorder="1" applyAlignment="1">
      <alignment vertical="top"/>
    </xf>
    <xf numFmtId="175" fontId="61" fillId="2" borderId="5" xfId="9" applyNumberFormat="1" applyFont="1" applyFill="1" applyBorder="1" applyAlignment="1">
      <alignment vertical="top"/>
    </xf>
    <xf numFmtId="0" fontId="0" fillId="0" borderId="0" xfId="0" applyFill="1" applyBorder="1" applyAlignment="1">
      <alignment vertical="top"/>
    </xf>
    <xf numFmtId="168" fontId="61" fillId="2" borderId="10" xfId="9" applyNumberFormat="1" applyFont="1" applyFill="1" applyBorder="1" applyAlignment="1">
      <alignment vertical="top"/>
    </xf>
    <xf numFmtId="175" fontId="60" fillId="2" borderId="10" xfId="9" applyNumberFormat="1" applyFont="1" applyFill="1" applyBorder="1" applyAlignment="1">
      <alignment vertical="top"/>
    </xf>
    <xf numFmtId="3" fontId="19" fillId="0" borderId="0" xfId="0" quotePrefix="1" applyNumberFormat="1" applyFont="1" applyFill="1" applyBorder="1" applyAlignment="1">
      <alignment horizontal="left" vertical="top"/>
    </xf>
    <xf numFmtId="0" fontId="61" fillId="0" borderId="0" xfId="0" applyFont="1" applyFill="1" applyBorder="1" applyAlignment="1">
      <alignment horizontal="center" vertical="top"/>
    </xf>
    <xf numFmtId="168" fontId="61" fillId="0" borderId="0" xfId="9" applyNumberFormat="1" applyFont="1" applyFill="1" applyBorder="1" applyAlignment="1">
      <alignment vertical="top"/>
    </xf>
    <xf numFmtId="175" fontId="60" fillId="0" borderId="0" xfId="9" applyNumberFormat="1" applyFont="1" applyFill="1" applyBorder="1" applyAlignment="1">
      <alignment vertical="top"/>
    </xf>
    <xf numFmtId="0" fontId="61" fillId="0" borderId="0" xfId="0" applyFont="1" applyFill="1" applyAlignment="1">
      <alignment vertical="top"/>
    </xf>
    <xf numFmtId="0" fontId="33" fillId="0" borderId="9" xfId="0" applyFont="1" applyFill="1" applyBorder="1" applyAlignment="1">
      <alignment horizontal="center" vertical="top"/>
    </xf>
    <xf numFmtId="0" fontId="33" fillId="0" borderId="0" xfId="0" applyFont="1" applyFill="1" applyAlignment="1">
      <alignment vertical="top"/>
    </xf>
    <xf numFmtId="0" fontId="63" fillId="4" borderId="9" xfId="0" quotePrefix="1" applyFont="1" applyFill="1" applyBorder="1" applyAlignment="1">
      <alignment horizontal="center" vertical="top"/>
    </xf>
    <xf numFmtId="0" fontId="58" fillId="4" borderId="6" xfId="0" quotePrefix="1" applyFont="1" applyFill="1" applyBorder="1" applyAlignment="1">
      <alignment horizontal="center" vertical="top" wrapText="1"/>
    </xf>
    <xf numFmtId="0" fontId="58" fillId="4" borderId="7" xfId="0" quotePrefix="1" applyFont="1" applyFill="1" applyBorder="1" applyAlignment="1">
      <alignment horizontal="center" vertical="top" wrapText="1"/>
    </xf>
    <xf numFmtId="0" fontId="58" fillId="4" borderId="8" xfId="0" quotePrefix="1" applyFont="1" applyFill="1" applyBorder="1" applyAlignment="1">
      <alignment horizontal="center" vertical="top" wrapText="1"/>
    </xf>
    <xf numFmtId="0" fontId="2" fillId="4" borderId="15" xfId="0" applyFont="1" applyFill="1" applyBorder="1" applyAlignment="1">
      <alignment horizontal="center" vertical="top"/>
    </xf>
    <xf numFmtId="0" fontId="19" fillId="4" borderId="9" xfId="2" quotePrefix="1" applyFont="1" applyFill="1" applyBorder="1" applyAlignment="1">
      <alignment horizontal="center" vertical="top" wrapText="1"/>
    </xf>
    <xf numFmtId="0" fontId="62" fillId="4" borderId="9" xfId="0" applyFont="1" applyFill="1" applyBorder="1" applyAlignment="1">
      <alignment horizontal="center" vertical="top" wrapText="1"/>
    </xf>
    <xf numFmtId="3" fontId="14" fillId="2" borderId="8" xfId="0" applyNumberFormat="1" applyFont="1" applyFill="1" applyBorder="1" applyAlignment="1">
      <alignment horizontal="left" vertical="top"/>
    </xf>
    <xf numFmtId="0" fontId="60" fillId="2" borderId="9" xfId="0" applyFont="1" applyFill="1" applyBorder="1" applyAlignment="1">
      <alignment vertical="top"/>
    </xf>
    <xf numFmtId="167" fontId="60" fillId="2" borderId="9" xfId="0" applyNumberFormat="1" applyFont="1" applyFill="1" applyBorder="1" applyAlignment="1">
      <alignment vertical="top"/>
    </xf>
    <xf numFmtId="166" fontId="60" fillId="2" borderId="9" xfId="1" applyNumberFormat="1" applyFont="1" applyFill="1" applyBorder="1" applyAlignment="1">
      <alignment vertical="top"/>
    </xf>
    <xf numFmtId="3" fontId="19" fillId="2" borderId="14" xfId="0" quotePrefix="1" applyNumberFormat="1" applyFont="1" applyFill="1" applyBorder="1" applyAlignment="1">
      <alignment horizontal="left" vertical="top"/>
    </xf>
    <xf numFmtId="0" fontId="61" fillId="2" borderId="5" xfId="0" applyFont="1" applyFill="1" applyBorder="1" applyAlignment="1">
      <alignment vertical="top"/>
    </xf>
    <xf numFmtId="166" fontId="60" fillId="2" borderId="5" xfId="1" applyNumberFormat="1" applyFont="1" applyFill="1" applyBorder="1" applyAlignment="1">
      <alignment vertical="top"/>
    </xf>
    <xf numFmtId="3" fontId="19" fillId="2" borderId="13" xfId="0" quotePrefix="1" applyNumberFormat="1" applyFont="1" applyFill="1" applyBorder="1" applyAlignment="1">
      <alignment horizontal="left" vertical="top"/>
    </xf>
    <xf numFmtId="0" fontId="60" fillId="2" borderId="10" xfId="0" applyFont="1" applyFill="1" applyBorder="1" applyAlignment="1">
      <alignment vertical="top"/>
    </xf>
    <xf numFmtId="167" fontId="60" fillId="2" borderId="10" xfId="0" applyNumberFormat="1" applyFont="1" applyFill="1" applyBorder="1" applyAlignment="1">
      <alignment vertical="top"/>
    </xf>
    <xf numFmtId="166" fontId="60" fillId="2" borderId="10" xfId="1" applyNumberFormat="1" applyFont="1" applyFill="1" applyBorder="1" applyAlignment="1">
      <alignment vertical="top"/>
    </xf>
    <xf numFmtId="168" fontId="36" fillId="0" borderId="0" xfId="0" applyNumberFormat="1" applyFont="1" applyFill="1" applyAlignment="1">
      <alignment vertical="top"/>
    </xf>
    <xf numFmtId="168" fontId="36" fillId="0" borderId="0" xfId="9" applyNumberFormat="1" applyFont="1" applyFill="1" applyAlignment="1">
      <alignment vertical="top"/>
    </xf>
    <xf numFmtId="0" fontId="37" fillId="0" borderId="0" xfId="0" quotePrefix="1" applyFont="1" applyAlignment="1">
      <alignment horizontal="left"/>
    </xf>
    <xf numFmtId="0" fontId="4" fillId="0" borderId="0" xfId="0" quotePrefix="1" applyFont="1" applyAlignment="1">
      <alignment horizontal="left"/>
    </xf>
    <xf numFmtId="0" fontId="64" fillId="8" borderId="14" xfId="2" applyFont="1" applyFill="1" applyBorder="1" applyAlignment="1">
      <alignment horizontal="center" vertical="center"/>
    </xf>
    <xf numFmtId="0" fontId="64" fillId="8" borderId="13" xfId="2" applyFont="1" applyFill="1" applyBorder="1" applyAlignment="1">
      <alignment horizontal="center" vertical="center"/>
    </xf>
    <xf numFmtId="3" fontId="14" fillId="0" borderId="6" xfId="0" quotePrefix="1" applyNumberFormat="1" applyFont="1" applyFill="1" applyBorder="1" applyAlignment="1">
      <alignment vertical="top"/>
    </xf>
    <xf numFmtId="176" fontId="14" fillId="2" borderId="9" xfId="0" applyNumberFormat="1" applyFont="1" applyFill="1" applyBorder="1" applyAlignment="1">
      <alignment vertical="top"/>
    </xf>
    <xf numFmtId="176" fontId="7" fillId="2" borderId="9" xfId="4" applyNumberFormat="1" applyFont="1" applyFill="1" applyBorder="1" applyAlignment="1">
      <alignment vertical="top"/>
    </xf>
    <xf numFmtId="164" fontId="7" fillId="2" borderId="9" xfId="2" applyNumberFormat="1" applyFont="1" applyFill="1" applyBorder="1"/>
    <xf numFmtId="3" fontId="14" fillId="0" borderId="6" xfId="0" quotePrefix="1" applyNumberFormat="1" applyFont="1" applyFill="1" applyBorder="1" applyAlignment="1">
      <alignment horizontal="left" vertical="top"/>
    </xf>
    <xf numFmtId="176" fontId="13" fillId="2" borderId="9" xfId="0" applyNumberFormat="1" applyFont="1" applyFill="1" applyBorder="1" applyAlignment="1">
      <alignment vertical="top"/>
    </xf>
    <xf numFmtId="176" fontId="10" fillId="2" borderId="9" xfId="4" applyNumberFormat="1" applyFont="1" applyFill="1" applyBorder="1" applyAlignment="1">
      <alignment vertical="top"/>
    </xf>
    <xf numFmtId="164" fontId="10" fillId="2" borderId="9" xfId="2" applyNumberFormat="1" applyFont="1" applyFill="1" applyBorder="1"/>
    <xf numFmtId="164" fontId="18" fillId="0" borderId="0" xfId="2" applyNumberFormat="1" applyFont="1" applyAlignment="1">
      <alignment vertical="top"/>
    </xf>
    <xf numFmtId="164" fontId="18" fillId="0" borderId="0" xfId="9" applyNumberFormat="1" applyFont="1" applyAlignment="1">
      <alignment vertical="top"/>
    </xf>
    <xf numFmtId="176" fontId="18" fillId="0" borderId="0" xfId="2" applyNumberFormat="1" applyFont="1" applyAlignment="1">
      <alignment vertical="top"/>
    </xf>
    <xf numFmtId="0" fontId="22" fillId="4" borderId="6" xfId="2" quotePrefix="1" applyFont="1" applyFill="1" applyBorder="1" applyAlignment="1">
      <alignment horizontal="center" vertical="top" wrapText="1"/>
    </xf>
    <xf numFmtId="0" fontId="22" fillId="4" borderId="8" xfId="2" quotePrefix="1" applyFont="1" applyFill="1" applyBorder="1" applyAlignment="1">
      <alignment horizontal="center" vertical="top" wrapText="1"/>
    </xf>
    <xf numFmtId="0" fontId="65" fillId="4" borderId="9" xfId="2" quotePrefix="1" applyFont="1" applyFill="1" applyBorder="1" applyAlignment="1">
      <alignment horizontal="center" vertical="top" wrapText="1"/>
    </xf>
    <xf numFmtId="166" fontId="65" fillId="4" borderId="9" xfId="2" quotePrefix="1" applyNumberFormat="1" applyFont="1" applyFill="1" applyBorder="1" applyAlignment="1">
      <alignment horizontal="center" vertical="top" wrapText="1"/>
    </xf>
    <xf numFmtId="10" fontId="23" fillId="2" borderId="9" xfId="4" applyNumberFormat="1" applyFont="1" applyFill="1" applyBorder="1"/>
    <xf numFmtId="0" fontId="0" fillId="0" borderId="0" xfId="0" applyBorder="1"/>
    <xf numFmtId="0" fontId="14" fillId="0" borderId="4" xfId="0" quotePrefix="1" applyFont="1" applyFill="1" applyBorder="1" applyAlignment="1">
      <alignment horizontal="center" vertical="top" wrapText="1"/>
    </xf>
    <xf numFmtId="10" fontId="23" fillId="0" borderId="4" xfId="4" applyNumberFormat="1" applyFont="1" applyFill="1" applyBorder="1"/>
    <xf numFmtId="0" fontId="64" fillId="0" borderId="0" xfId="2" applyFont="1" applyFill="1" applyBorder="1" applyAlignment="1">
      <alignment vertical="center"/>
    </xf>
    <xf numFmtId="0" fontId="64" fillId="8" borderId="9" xfId="2" applyFont="1" applyFill="1" applyBorder="1" applyAlignment="1">
      <alignment horizontal="center" vertical="center"/>
    </xf>
    <xf numFmtId="166" fontId="14" fillId="2" borderId="9" xfId="4" applyNumberFormat="1" applyFont="1" applyFill="1" applyBorder="1"/>
    <xf numFmtId="10" fontId="4" fillId="2" borderId="9" xfId="4" applyNumberFormat="1" applyFont="1" applyFill="1" applyBorder="1"/>
    <xf numFmtId="0" fontId="13" fillId="0" borderId="9" xfId="2" quotePrefix="1" applyFont="1" applyFill="1" applyBorder="1" applyAlignment="1">
      <alignment horizontal="left" vertical="top"/>
    </xf>
    <xf numFmtId="166" fontId="13" fillId="2" borderId="9" xfId="4" applyNumberFormat="1" applyFont="1" applyFill="1" applyBorder="1"/>
    <xf numFmtId="0" fontId="2" fillId="0" borderId="0" xfId="0" applyFont="1"/>
    <xf numFmtId="0" fontId="64" fillId="8" borderId="9" xfId="0" quotePrefix="1" applyFont="1" applyFill="1" applyBorder="1" applyAlignment="1">
      <alignment horizontal="center" vertical="top" wrapText="1"/>
    </xf>
    <xf numFmtId="166" fontId="13" fillId="0" borderId="9" xfId="4" applyNumberFormat="1" applyFont="1" applyBorder="1"/>
    <xf numFmtId="0" fontId="0" fillId="0" borderId="0" xfId="0" applyAlignment="1">
      <alignment horizontal="center"/>
    </xf>
    <xf numFmtId="4" fontId="7" fillId="2" borderId="9" xfId="0" applyNumberFormat="1" applyFont="1" applyFill="1" applyBorder="1" applyAlignment="1">
      <alignment horizontal="right" vertical="top"/>
    </xf>
    <xf numFmtId="165" fontId="7" fillId="2" borderId="9" xfId="0" applyNumberFormat="1" applyFont="1" applyFill="1" applyBorder="1" applyAlignment="1">
      <alignment horizontal="right" vertical="top"/>
    </xf>
    <xf numFmtId="2" fontId="0" fillId="0" borderId="0" xfId="0" applyNumberFormat="1"/>
    <xf numFmtId="0" fontId="32" fillId="0" borderId="0" xfId="0" applyFont="1" applyFill="1"/>
    <xf numFmtId="0" fontId="2" fillId="0" borderId="0" xfId="0" applyFont="1" applyFill="1"/>
    <xf numFmtId="0" fontId="33" fillId="0" borderId="0" xfId="0" applyFont="1"/>
    <xf numFmtId="0" fontId="54" fillId="8" borderId="9" xfId="0" applyFont="1" applyFill="1" applyBorder="1" applyAlignment="1">
      <alignment horizontal="center"/>
    </xf>
    <xf numFmtId="0" fontId="2" fillId="19" borderId="9" xfId="0" applyFont="1" applyFill="1" applyBorder="1" applyAlignment="1">
      <alignment horizontal="center"/>
    </xf>
    <xf numFmtId="0" fontId="0" fillId="0" borderId="6" xfId="0" quotePrefix="1" applyBorder="1" applyAlignment="1">
      <alignment horizontal="left" wrapText="1"/>
    </xf>
    <xf numFmtId="0" fontId="0" fillId="0" borderId="6" xfId="0" quotePrefix="1" applyBorder="1" applyAlignment="1">
      <alignment horizontal="left"/>
    </xf>
  </cellXfs>
  <cellStyles count="11">
    <cellStyle name="Comma" xfId="9" builtinId="3"/>
    <cellStyle name="Comma 2" xfId="3"/>
    <cellStyle name="Comma 3" xfId="7"/>
    <cellStyle name="Hyperlink" xfId="6" builtinId="8"/>
    <cellStyle name="Hyperlink 2" xfId="8"/>
    <cellStyle name="Normal" xfId="0" builtinId="0"/>
    <cellStyle name="Normal 2" xfId="2"/>
    <cellStyle name="Normal 3" xfId="5"/>
    <cellStyle name="Normal_ALL_FOOTNOTES" xfId="10"/>
    <cellStyle name="Percent" xfId="1" builtinId="5"/>
    <cellStyle name="Percent 2" xfId="4"/>
  </cellStyles>
  <dxfs count="0"/>
  <tableStyles count="0" defaultTableStyle="TableStyleMedium2" defaultPivotStyle="PivotStyleLight16"/>
  <colors>
    <mruColors>
      <color rgb="FFFFFF99"/>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1990-2000</a:t>
            </a:r>
          </a:p>
        </c:rich>
      </c:tx>
      <c:layout/>
      <c:overlay val="0"/>
    </c:title>
    <c:autoTitleDeleted val="0"/>
    <c:plotArea>
      <c:layout/>
      <c:bubbleChart>
        <c:varyColors val="0"/>
        <c:ser>
          <c:idx val="0"/>
          <c:order val="0"/>
          <c:tx>
            <c:v>Agriculture</c:v>
          </c:tx>
          <c:spPr>
            <a:solidFill>
              <a:srgbClr val="0000FF"/>
            </a:solidFill>
          </c:spPr>
          <c:invertIfNegative val="0"/>
          <c:xVal>
            <c:numRef>
              <c:f>'Rel. prod. cf employment1'!$B$6</c:f>
              <c:numCache>
                <c:formatCode>0.0</c:formatCode>
                <c:ptCount val="1"/>
                <c:pt idx="0">
                  <c:v>-15.151132549418961</c:v>
                </c:pt>
              </c:numCache>
            </c:numRef>
          </c:xVal>
          <c:yVal>
            <c:numRef>
              <c:f>'Rel. prod. cf employment1'!$C$6</c:f>
              <c:numCache>
                <c:formatCode>0.0</c:formatCode>
                <c:ptCount val="1"/>
                <c:pt idx="0">
                  <c:v>0.50073369655766464</c:v>
                </c:pt>
              </c:numCache>
            </c:numRef>
          </c:yVal>
          <c:bubbleSize>
            <c:numRef>
              <c:f>'Rel. prod. cf employment1'!$E$6</c:f>
              <c:numCache>
                <c:formatCode>#,##0</c:formatCode>
                <c:ptCount val="1"/>
                <c:pt idx="0">
                  <c:v>6484.8056996344303</c:v>
                </c:pt>
              </c:numCache>
            </c:numRef>
          </c:bubbleSize>
          <c:bubble3D val="1"/>
        </c:ser>
        <c:ser>
          <c:idx val="1"/>
          <c:order val="1"/>
          <c:tx>
            <c:v>Mining</c:v>
          </c:tx>
          <c:spPr>
            <a:solidFill>
              <a:srgbClr val="FF0000"/>
            </a:solidFill>
            <a:ln w="25400">
              <a:noFill/>
            </a:ln>
          </c:spPr>
          <c:invertIfNegative val="0"/>
          <c:xVal>
            <c:numRef>
              <c:f>'Rel. prod. cf employment1'!$B$7</c:f>
              <c:numCache>
                <c:formatCode>0.0</c:formatCode>
                <c:ptCount val="1"/>
                <c:pt idx="0">
                  <c:v>0.41570774639763064</c:v>
                </c:pt>
              </c:numCache>
            </c:numRef>
          </c:xVal>
          <c:yVal>
            <c:numRef>
              <c:f>'Rel. prod. cf employment1'!$C$7</c:f>
              <c:numCache>
                <c:formatCode>0.0</c:formatCode>
                <c:ptCount val="1"/>
                <c:pt idx="0">
                  <c:v>1.1406675434842233</c:v>
                </c:pt>
              </c:numCache>
            </c:numRef>
          </c:yVal>
          <c:bubbleSize>
            <c:numRef>
              <c:f>'Rel. prod. cf employment1'!$E$7</c:f>
              <c:numCache>
                <c:formatCode>#,##0</c:formatCode>
                <c:ptCount val="1"/>
                <c:pt idx="0">
                  <c:v>56.563401639004084</c:v>
                </c:pt>
              </c:numCache>
            </c:numRef>
          </c:bubbleSize>
          <c:bubble3D val="1"/>
        </c:ser>
        <c:ser>
          <c:idx val="2"/>
          <c:order val="2"/>
          <c:tx>
            <c:v>Manufacturing</c:v>
          </c:tx>
          <c:spPr>
            <a:solidFill>
              <a:srgbClr val="00B050"/>
            </a:solidFill>
            <a:ln w="25400">
              <a:noFill/>
            </a:ln>
          </c:spPr>
          <c:invertIfNegative val="0"/>
          <c:xVal>
            <c:numRef>
              <c:f>'Rel. prod. cf employment1'!$B$8</c:f>
              <c:numCache>
                <c:formatCode>0.0</c:formatCode>
                <c:ptCount val="1"/>
                <c:pt idx="0">
                  <c:v>4.7042656965326168</c:v>
                </c:pt>
              </c:numCache>
            </c:numRef>
          </c:xVal>
          <c:yVal>
            <c:numRef>
              <c:f>'Rel. prod. cf employment1'!$C$8</c:f>
              <c:numCache>
                <c:formatCode>0.0</c:formatCode>
                <c:ptCount val="1"/>
                <c:pt idx="0">
                  <c:v>1.2154138811551602</c:v>
                </c:pt>
              </c:numCache>
            </c:numRef>
          </c:yVal>
          <c:bubbleSize>
            <c:numRef>
              <c:f>'Rel. prod. cf employment1'!$E$8</c:f>
              <c:numCache>
                <c:formatCode>#,##0</c:formatCode>
                <c:ptCount val="1"/>
                <c:pt idx="0">
                  <c:v>1161.9000000000001</c:v>
                </c:pt>
              </c:numCache>
            </c:numRef>
          </c:bubbleSize>
          <c:bubble3D val="1"/>
        </c:ser>
        <c:ser>
          <c:idx val="3"/>
          <c:order val="3"/>
          <c:tx>
            <c:v>Utilities</c:v>
          </c:tx>
          <c:spPr>
            <a:solidFill>
              <a:srgbClr val="FFFF00"/>
            </a:solidFill>
            <a:ln w="25400">
              <a:noFill/>
            </a:ln>
          </c:spPr>
          <c:invertIfNegative val="0"/>
          <c:xVal>
            <c:numRef>
              <c:f>'Rel. prod. cf employment1'!$B$9</c:f>
              <c:numCache>
                <c:formatCode>0.0</c:formatCode>
                <c:ptCount val="1"/>
                <c:pt idx="0">
                  <c:v>-4.9373280078220672E-2</c:v>
                </c:pt>
              </c:numCache>
            </c:numRef>
          </c:xVal>
          <c:yVal>
            <c:numRef>
              <c:f>'Rel. prod. cf employment1'!$C$9</c:f>
              <c:numCache>
                <c:formatCode>0.0</c:formatCode>
                <c:ptCount val="1"/>
                <c:pt idx="0">
                  <c:v>6.9345243176688678</c:v>
                </c:pt>
              </c:numCache>
            </c:numRef>
          </c:yVal>
          <c:bubbleSize>
            <c:numRef>
              <c:f>'Rel. prod. cf employment1'!$E$9</c:f>
              <c:numCache>
                <c:formatCode>#,##0</c:formatCode>
                <c:ptCount val="1"/>
                <c:pt idx="0">
                  <c:v>31.026648286069474</c:v>
                </c:pt>
              </c:numCache>
            </c:numRef>
          </c:bubbleSize>
          <c:bubble3D val="1"/>
        </c:ser>
        <c:ser>
          <c:idx val="4"/>
          <c:order val="4"/>
          <c:tx>
            <c:v>Construction</c:v>
          </c:tx>
          <c:spPr>
            <a:solidFill>
              <a:srgbClr val="6600FF"/>
            </a:solidFill>
            <a:ln w="25400">
              <a:noFill/>
            </a:ln>
          </c:spPr>
          <c:invertIfNegative val="0"/>
          <c:xVal>
            <c:numRef>
              <c:f>'Rel. prod. cf employment1'!$B$10</c:f>
              <c:numCache>
                <c:formatCode>0.0</c:formatCode>
                <c:ptCount val="1"/>
                <c:pt idx="0">
                  <c:v>0.91259931757350476</c:v>
                </c:pt>
              </c:numCache>
            </c:numRef>
          </c:xVal>
          <c:yVal>
            <c:numRef>
              <c:f>'Rel. prod. cf employment1'!$C$10</c:f>
              <c:numCache>
                <c:formatCode>0.0</c:formatCode>
                <c:ptCount val="1"/>
                <c:pt idx="0">
                  <c:v>2.0096044207901551</c:v>
                </c:pt>
              </c:numCache>
            </c:numRef>
          </c:yVal>
          <c:bubbleSize>
            <c:numRef>
              <c:f>'Rel. prod. cf employment1'!$E$10</c:f>
              <c:numCache>
                <c:formatCode>#,##0</c:formatCode>
                <c:ptCount val="1"/>
                <c:pt idx="0">
                  <c:v>269.72213666990979</c:v>
                </c:pt>
              </c:numCache>
            </c:numRef>
          </c:bubbleSize>
          <c:bubble3D val="1"/>
        </c:ser>
        <c:ser>
          <c:idx val="5"/>
          <c:order val="5"/>
          <c:tx>
            <c:v>Trade services</c:v>
          </c:tx>
          <c:spPr>
            <a:solidFill>
              <a:srgbClr val="66FFFF"/>
            </a:solidFill>
            <a:ln w="25400">
              <a:noFill/>
            </a:ln>
          </c:spPr>
          <c:invertIfNegative val="0"/>
          <c:xVal>
            <c:numRef>
              <c:f>'Rel. prod. cf employment1'!$B$11</c:f>
              <c:numCache>
                <c:formatCode>0.0</c:formatCode>
                <c:ptCount val="1"/>
                <c:pt idx="0">
                  <c:v>3.8132107672001379</c:v>
                </c:pt>
              </c:numCache>
            </c:numRef>
          </c:xVal>
          <c:yVal>
            <c:numRef>
              <c:f>'Rel. prod. cf employment1'!$C$11</c:f>
              <c:numCache>
                <c:formatCode>0.0</c:formatCode>
                <c:ptCount val="1"/>
                <c:pt idx="0">
                  <c:v>0.97701613047752878</c:v>
                </c:pt>
              </c:numCache>
            </c:numRef>
          </c:yVal>
          <c:bubbleSize>
            <c:numRef>
              <c:f>'Rel. prod. cf employment1'!$E$11</c:f>
              <c:numCache>
                <c:formatCode>#,##0</c:formatCode>
                <c:ptCount val="1"/>
                <c:pt idx="0">
                  <c:v>1417.0355824307769</c:v>
                </c:pt>
              </c:numCache>
            </c:numRef>
          </c:bubbleSize>
          <c:bubble3D val="1"/>
        </c:ser>
        <c:ser>
          <c:idx val="6"/>
          <c:order val="6"/>
          <c:tx>
            <c:v>Transport services</c:v>
          </c:tx>
          <c:spPr>
            <a:solidFill>
              <a:srgbClr val="FF00FF"/>
            </a:solidFill>
            <a:ln w="25400">
              <a:noFill/>
            </a:ln>
          </c:spPr>
          <c:invertIfNegative val="0"/>
          <c:xVal>
            <c:numRef>
              <c:f>'Rel. prod. cf employment1'!$B$12</c:f>
              <c:numCache>
                <c:formatCode>0.0</c:formatCode>
                <c:ptCount val="1"/>
                <c:pt idx="0">
                  <c:v>2.159704374398788</c:v>
                </c:pt>
              </c:numCache>
            </c:numRef>
          </c:xVal>
          <c:yVal>
            <c:numRef>
              <c:f>'Rel. prod. cf employment1'!$C$12</c:f>
              <c:numCache>
                <c:formatCode>0.0</c:formatCode>
                <c:ptCount val="1"/>
                <c:pt idx="0">
                  <c:v>2.5796652048632498</c:v>
                </c:pt>
              </c:numCache>
            </c:numRef>
          </c:yVal>
          <c:bubbleSize>
            <c:numRef>
              <c:f>'Rel. prod. cf employment1'!$E$12</c:f>
              <c:numCache>
                <c:formatCode>#,##0</c:formatCode>
                <c:ptCount val="1"/>
                <c:pt idx="0">
                  <c:v>420.04110962143181</c:v>
                </c:pt>
              </c:numCache>
            </c:numRef>
          </c:bubbleSize>
          <c:bubble3D val="1"/>
        </c:ser>
        <c:ser>
          <c:idx val="7"/>
          <c:order val="7"/>
          <c:tx>
            <c:v>Business services</c:v>
          </c:tx>
          <c:spPr>
            <a:solidFill>
              <a:srgbClr val="99FF66"/>
            </a:solidFill>
            <a:ln w="25400">
              <a:noFill/>
            </a:ln>
          </c:spPr>
          <c:invertIfNegative val="0"/>
          <c:xVal>
            <c:numRef>
              <c:f>'Rel. prod. cf employment1'!$B$13</c:f>
              <c:numCache>
                <c:formatCode>0.0</c:formatCode>
                <c:ptCount val="1"/>
                <c:pt idx="0">
                  <c:v>0.68353958785063396</c:v>
                </c:pt>
              </c:numCache>
            </c:numRef>
          </c:xVal>
          <c:yVal>
            <c:numRef>
              <c:f>'Rel. prod. cf employment1'!$C$13</c:f>
              <c:numCache>
                <c:formatCode>0.0</c:formatCode>
                <c:ptCount val="1"/>
                <c:pt idx="0">
                  <c:v>5.0038075352024221</c:v>
                </c:pt>
              </c:numCache>
            </c:numRef>
          </c:yVal>
          <c:bubbleSize>
            <c:numRef>
              <c:f>'Rel. prod. cf employment1'!$E$13</c:f>
              <c:numCache>
                <c:formatCode>#,##0</c:formatCode>
                <c:ptCount val="1"/>
                <c:pt idx="0">
                  <c:v>190.27969296287426</c:v>
                </c:pt>
              </c:numCache>
            </c:numRef>
          </c:bubbleSize>
          <c:bubble3D val="1"/>
        </c:ser>
        <c:ser>
          <c:idx val="8"/>
          <c:order val="8"/>
          <c:tx>
            <c:v>Govt services</c:v>
          </c:tx>
          <c:spPr>
            <a:solidFill>
              <a:srgbClr val="984807"/>
            </a:solidFill>
            <a:ln w="25400">
              <a:noFill/>
            </a:ln>
          </c:spPr>
          <c:invertIfNegative val="0"/>
          <c:xVal>
            <c:numRef>
              <c:f>'Rel. prod. cf employment1'!$B$14</c:f>
              <c:numCache>
                <c:formatCode>0.0</c:formatCode>
                <c:ptCount val="1"/>
                <c:pt idx="0">
                  <c:v>1.1134275270515452</c:v>
                </c:pt>
              </c:numCache>
            </c:numRef>
          </c:xVal>
          <c:yVal>
            <c:numRef>
              <c:f>'Rel. prod. cf employment1'!$C$14</c:f>
              <c:numCache>
                <c:formatCode>0.0</c:formatCode>
                <c:ptCount val="1"/>
                <c:pt idx="0">
                  <c:v>2.7748865079394949</c:v>
                </c:pt>
              </c:numCache>
            </c:numRef>
          </c:yVal>
          <c:bubbleSize>
            <c:numRef>
              <c:f>'Rel. prod. cf employment1'!$E$14</c:f>
              <c:numCache>
                <c:formatCode>#,##0</c:formatCode>
                <c:ptCount val="1"/>
                <c:pt idx="0">
                  <c:v>751.58644365367013</c:v>
                </c:pt>
              </c:numCache>
            </c:numRef>
          </c:bubbleSize>
          <c:bubble3D val="1"/>
        </c:ser>
        <c:ser>
          <c:idx val="9"/>
          <c:order val="9"/>
          <c:tx>
            <c:v>Personal services</c:v>
          </c:tx>
          <c:spPr>
            <a:solidFill>
              <a:srgbClr val="9999FF"/>
            </a:solidFill>
            <a:ln w="25400">
              <a:noFill/>
            </a:ln>
          </c:spPr>
          <c:invertIfNegative val="0"/>
          <c:xVal>
            <c:numRef>
              <c:f>'Rel. prod. cf employment1'!$B$15</c:f>
              <c:numCache>
                <c:formatCode>0.0</c:formatCode>
                <c:ptCount val="1"/>
                <c:pt idx="0">
                  <c:v>1.3980508124923086</c:v>
                </c:pt>
              </c:numCache>
            </c:numRef>
          </c:xVal>
          <c:yVal>
            <c:numRef>
              <c:f>'Rel. prod. cf employment1'!$C$15</c:f>
              <c:numCache>
                <c:formatCode>0.0</c:formatCode>
                <c:ptCount val="1"/>
                <c:pt idx="0">
                  <c:v>0.74020496784948198</c:v>
                </c:pt>
              </c:numCache>
            </c:numRef>
          </c:yVal>
          <c:bubbleSize>
            <c:numRef>
              <c:f>'Rel. prod. cf employment1'!$E$15</c:f>
              <c:numCache>
                <c:formatCode>#,##0</c:formatCode>
                <c:ptCount val="1"/>
                <c:pt idx="0">
                  <c:v>784.54689114903726</c:v>
                </c:pt>
              </c:numCache>
            </c:numRef>
          </c:bubbleSize>
          <c:bubble3D val="1"/>
        </c:ser>
        <c:dLbls>
          <c:showLegendKey val="0"/>
          <c:showVal val="0"/>
          <c:showCatName val="0"/>
          <c:showSerName val="0"/>
          <c:showPercent val="0"/>
          <c:showBubbleSize val="0"/>
        </c:dLbls>
        <c:bubbleScale val="100"/>
        <c:showNegBubbles val="0"/>
        <c:axId val="424383616"/>
        <c:axId val="424385920"/>
      </c:bubbleChart>
      <c:valAx>
        <c:axId val="424383616"/>
        <c:scaling>
          <c:orientation val="minMax"/>
        </c:scaling>
        <c:delete val="0"/>
        <c:axPos val="b"/>
        <c:title>
          <c:tx>
            <c:rich>
              <a:bodyPr/>
              <a:lstStyle/>
              <a:p>
                <a:pPr>
                  <a:defRPr sz="800" b="0"/>
                </a:pPr>
                <a:r>
                  <a:rPr lang="en-US" sz="800" b="0"/>
                  <a:t>Percentage point change in share of persons engaged, 1990-2000</a:t>
                </a:r>
              </a:p>
            </c:rich>
          </c:tx>
          <c:layout/>
          <c:overlay val="0"/>
        </c:title>
        <c:numFmt formatCode="0.0" sourceLinked="1"/>
        <c:majorTickMark val="out"/>
        <c:minorTickMark val="none"/>
        <c:tickLblPos val="low"/>
        <c:crossAx val="424385920"/>
        <c:crosses val="autoZero"/>
        <c:crossBetween val="midCat"/>
      </c:valAx>
      <c:valAx>
        <c:axId val="424385920"/>
        <c:scaling>
          <c:orientation val="minMax"/>
        </c:scaling>
        <c:delete val="0"/>
        <c:axPos val="l"/>
        <c:majorGridlines/>
        <c:title>
          <c:tx>
            <c:rich>
              <a:bodyPr rot="-5400000" vert="horz"/>
              <a:lstStyle/>
              <a:p>
                <a:pPr>
                  <a:defRPr sz="800" b="0"/>
                </a:pPr>
                <a:r>
                  <a:rPr lang="en-US" sz="800" b="0"/>
                  <a:t>Relative productivity level, 2000</a:t>
                </a:r>
              </a:p>
            </c:rich>
          </c:tx>
          <c:layout/>
          <c:overlay val="0"/>
        </c:title>
        <c:numFmt formatCode="0.0" sourceLinked="1"/>
        <c:majorTickMark val="out"/>
        <c:minorTickMark val="none"/>
        <c:tickLblPos val="low"/>
        <c:crossAx val="424383616"/>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Utilities</a:t>
            </a:r>
          </a:p>
        </c:rich>
      </c:tx>
      <c:layout/>
      <c:overlay val="0"/>
    </c:title>
    <c:autoTitleDeleted val="0"/>
    <c:plotArea>
      <c:layout/>
      <c:barChart>
        <c:barDir val="col"/>
        <c:grouping val="clustered"/>
        <c:varyColors val="0"/>
        <c:ser>
          <c:idx val="0"/>
          <c:order val="0"/>
          <c:tx>
            <c:v>Male</c:v>
          </c:tx>
          <c:spPr>
            <a:solidFill>
              <a:srgbClr val="006C67"/>
            </a:solidFill>
          </c:spPr>
          <c:invertIfNegative val="0"/>
          <c:cat>
            <c:numRef>
              <c:f>'Sector emp1'!$C$4:$H$4</c:f>
              <c:numCache>
                <c:formatCode>General</c:formatCode>
                <c:ptCount val="6"/>
                <c:pt idx="0">
                  <c:v>1969</c:v>
                </c:pt>
                <c:pt idx="1">
                  <c:v>1975</c:v>
                </c:pt>
                <c:pt idx="2">
                  <c:v>1990</c:v>
                </c:pt>
                <c:pt idx="3">
                  <c:v>2000</c:v>
                </c:pt>
                <c:pt idx="4">
                  <c:v>2005</c:v>
                </c:pt>
                <c:pt idx="5">
                  <c:v>2010</c:v>
                </c:pt>
              </c:numCache>
            </c:numRef>
          </c:cat>
          <c:val>
            <c:numRef>
              <c:f>'Sector emp1'!$C$8:$H$8</c:f>
              <c:numCache>
                <c:formatCode>0%</c:formatCode>
                <c:ptCount val="6"/>
                <c:pt idx="0">
                  <c:v>0.32351018169189111</c:v>
                </c:pt>
                <c:pt idx="1">
                  <c:v>0.32351018169189111</c:v>
                </c:pt>
                <c:pt idx="2">
                  <c:v>0.55863193797103083</c:v>
                </c:pt>
                <c:pt idx="3">
                  <c:v>0.87220821925436276</c:v>
                </c:pt>
                <c:pt idx="4">
                  <c:v>0.86611176378619203</c:v>
                </c:pt>
                <c:pt idx="5">
                  <c:v>0.86489759572573466</c:v>
                </c:pt>
              </c:numCache>
            </c:numRef>
          </c:val>
        </c:ser>
        <c:ser>
          <c:idx val="1"/>
          <c:order val="1"/>
          <c:tx>
            <c:v>Female</c:v>
          </c:tx>
          <c:spPr>
            <a:solidFill>
              <a:srgbClr val="F7941E"/>
            </a:solidFill>
          </c:spPr>
          <c:invertIfNegative val="0"/>
          <c:cat>
            <c:numRef>
              <c:f>'Sector emp1'!$C$4:$H$4</c:f>
              <c:numCache>
                <c:formatCode>General</c:formatCode>
                <c:ptCount val="6"/>
                <c:pt idx="0">
                  <c:v>1969</c:v>
                </c:pt>
                <c:pt idx="1">
                  <c:v>1975</c:v>
                </c:pt>
                <c:pt idx="2">
                  <c:v>1990</c:v>
                </c:pt>
                <c:pt idx="3">
                  <c:v>2000</c:v>
                </c:pt>
                <c:pt idx="4">
                  <c:v>2005</c:v>
                </c:pt>
                <c:pt idx="5">
                  <c:v>2010</c:v>
                </c:pt>
              </c:numCache>
            </c:numRef>
          </c:cat>
          <c:val>
            <c:numRef>
              <c:f>'Sector emp1'!$J$8:$O$8</c:f>
              <c:numCache>
                <c:formatCode>0%</c:formatCode>
                <c:ptCount val="6"/>
                <c:pt idx="0">
                  <c:v>0.67648981830810884</c:v>
                </c:pt>
                <c:pt idx="1">
                  <c:v>0.67648981830810884</c:v>
                </c:pt>
                <c:pt idx="2">
                  <c:v>0.44136806202896917</c:v>
                </c:pt>
                <c:pt idx="3">
                  <c:v>0.12779178074563721</c:v>
                </c:pt>
                <c:pt idx="4">
                  <c:v>0.13388823621380794</c:v>
                </c:pt>
                <c:pt idx="5">
                  <c:v>0.13510240427426537</c:v>
                </c:pt>
              </c:numCache>
            </c:numRef>
          </c:val>
        </c:ser>
        <c:dLbls>
          <c:showLegendKey val="0"/>
          <c:showVal val="0"/>
          <c:showCatName val="0"/>
          <c:showSerName val="0"/>
          <c:showPercent val="0"/>
          <c:showBubbleSize val="0"/>
        </c:dLbls>
        <c:gapWidth val="150"/>
        <c:axId val="335882496"/>
        <c:axId val="336044032"/>
      </c:barChart>
      <c:catAx>
        <c:axId val="335882496"/>
        <c:scaling>
          <c:orientation val="minMax"/>
        </c:scaling>
        <c:delete val="0"/>
        <c:axPos val="b"/>
        <c:numFmt formatCode="General" sourceLinked="1"/>
        <c:majorTickMark val="out"/>
        <c:minorTickMark val="none"/>
        <c:tickLblPos val="nextTo"/>
        <c:crossAx val="336044032"/>
        <c:crosses val="autoZero"/>
        <c:auto val="1"/>
        <c:lblAlgn val="ctr"/>
        <c:lblOffset val="100"/>
        <c:noMultiLvlLbl val="0"/>
      </c:catAx>
      <c:valAx>
        <c:axId val="336044032"/>
        <c:scaling>
          <c:orientation val="minMax"/>
          <c:max val="1"/>
        </c:scaling>
        <c:delete val="0"/>
        <c:axPos val="l"/>
        <c:majorGridlines/>
        <c:numFmt formatCode="0%" sourceLinked="1"/>
        <c:majorTickMark val="out"/>
        <c:minorTickMark val="none"/>
        <c:tickLblPos val="nextTo"/>
        <c:crossAx val="335882496"/>
        <c:crosses val="autoZero"/>
        <c:crossBetween val="between"/>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Government</a:t>
            </a:r>
            <a:r>
              <a:rPr lang="en-US" sz="800" b="1" baseline="0"/>
              <a:t> services</a:t>
            </a:r>
            <a:endParaRPr lang="en-US" sz="800" b="1"/>
          </a:p>
        </c:rich>
      </c:tx>
      <c:layout/>
      <c:overlay val="0"/>
    </c:title>
    <c:autoTitleDeleted val="0"/>
    <c:plotArea>
      <c:layout/>
      <c:barChart>
        <c:barDir val="col"/>
        <c:grouping val="clustered"/>
        <c:varyColors val="0"/>
        <c:ser>
          <c:idx val="0"/>
          <c:order val="0"/>
          <c:tx>
            <c:v>Male</c:v>
          </c:tx>
          <c:spPr>
            <a:solidFill>
              <a:srgbClr val="006C67"/>
            </a:solidFill>
          </c:spPr>
          <c:invertIfNegative val="0"/>
          <c:cat>
            <c:numRef>
              <c:f>'Sector emp1'!$C$4:$H$4</c:f>
              <c:numCache>
                <c:formatCode>General</c:formatCode>
                <c:ptCount val="6"/>
                <c:pt idx="0">
                  <c:v>1969</c:v>
                </c:pt>
                <c:pt idx="1">
                  <c:v>1975</c:v>
                </c:pt>
                <c:pt idx="2">
                  <c:v>1990</c:v>
                </c:pt>
                <c:pt idx="3">
                  <c:v>2000</c:v>
                </c:pt>
                <c:pt idx="4">
                  <c:v>2005</c:v>
                </c:pt>
                <c:pt idx="5">
                  <c:v>2010</c:v>
                </c:pt>
              </c:numCache>
            </c:numRef>
          </c:cat>
          <c:val>
            <c:numRef>
              <c:f>'Sector emp1'!$C$13:$H$13</c:f>
              <c:numCache>
                <c:formatCode>0%</c:formatCode>
                <c:ptCount val="6"/>
                <c:pt idx="0">
                  <c:v>0.77820890882778415</c:v>
                </c:pt>
                <c:pt idx="1">
                  <c:v>0.77820890882778415</c:v>
                </c:pt>
                <c:pt idx="2">
                  <c:v>0.68648810074751698</c:v>
                </c:pt>
                <c:pt idx="3">
                  <c:v>0.6142625251515289</c:v>
                </c:pt>
                <c:pt idx="4">
                  <c:v>0.58852239264497919</c:v>
                </c:pt>
                <c:pt idx="5">
                  <c:v>0.58350527454966583</c:v>
                </c:pt>
              </c:numCache>
            </c:numRef>
          </c:val>
        </c:ser>
        <c:ser>
          <c:idx val="1"/>
          <c:order val="1"/>
          <c:tx>
            <c:v>Female</c:v>
          </c:tx>
          <c:spPr>
            <a:solidFill>
              <a:srgbClr val="F7941E"/>
            </a:solidFill>
          </c:spPr>
          <c:invertIfNegative val="0"/>
          <c:cat>
            <c:numRef>
              <c:f>'Sector emp1'!$C$4:$H$4</c:f>
              <c:numCache>
                <c:formatCode>General</c:formatCode>
                <c:ptCount val="6"/>
                <c:pt idx="0">
                  <c:v>1969</c:v>
                </c:pt>
                <c:pt idx="1">
                  <c:v>1975</c:v>
                </c:pt>
                <c:pt idx="2">
                  <c:v>1990</c:v>
                </c:pt>
                <c:pt idx="3">
                  <c:v>2000</c:v>
                </c:pt>
                <c:pt idx="4">
                  <c:v>2005</c:v>
                </c:pt>
                <c:pt idx="5">
                  <c:v>2010</c:v>
                </c:pt>
              </c:numCache>
            </c:numRef>
          </c:cat>
          <c:val>
            <c:numRef>
              <c:f>'Sector emp1'!$J$13:$O$13</c:f>
              <c:numCache>
                <c:formatCode>0%</c:formatCode>
                <c:ptCount val="6"/>
                <c:pt idx="0">
                  <c:v>0.22179109117221582</c:v>
                </c:pt>
                <c:pt idx="1">
                  <c:v>0.22179109117221585</c:v>
                </c:pt>
                <c:pt idx="2">
                  <c:v>0.31351189925248307</c:v>
                </c:pt>
                <c:pt idx="3">
                  <c:v>0.3857374748484711</c:v>
                </c:pt>
                <c:pt idx="4">
                  <c:v>0.41147760735502087</c:v>
                </c:pt>
                <c:pt idx="5">
                  <c:v>0.41649472545033422</c:v>
                </c:pt>
              </c:numCache>
            </c:numRef>
          </c:val>
        </c:ser>
        <c:dLbls>
          <c:showLegendKey val="0"/>
          <c:showVal val="0"/>
          <c:showCatName val="0"/>
          <c:showSerName val="0"/>
          <c:showPercent val="0"/>
          <c:showBubbleSize val="0"/>
        </c:dLbls>
        <c:gapWidth val="150"/>
        <c:axId val="336126720"/>
        <c:axId val="336128256"/>
      </c:barChart>
      <c:catAx>
        <c:axId val="336126720"/>
        <c:scaling>
          <c:orientation val="minMax"/>
        </c:scaling>
        <c:delete val="0"/>
        <c:axPos val="b"/>
        <c:numFmt formatCode="General" sourceLinked="1"/>
        <c:majorTickMark val="out"/>
        <c:minorTickMark val="none"/>
        <c:tickLblPos val="nextTo"/>
        <c:txPr>
          <a:bodyPr/>
          <a:lstStyle/>
          <a:p>
            <a:pPr>
              <a:defRPr sz="700"/>
            </a:pPr>
            <a:endParaRPr lang="en-US"/>
          </a:p>
        </c:txPr>
        <c:crossAx val="336128256"/>
        <c:crosses val="autoZero"/>
        <c:auto val="1"/>
        <c:lblAlgn val="ctr"/>
        <c:lblOffset val="100"/>
        <c:noMultiLvlLbl val="0"/>
      </c:catAx>
      <c:valAx>
        <c:axId val="336128256"/>
        <c:scaling>
          <c:orientation val="minMax"/>
          <c:max val="1"/>
        </c:scaling>
        <c:delete val="0"/>
        <c:axPos val="l"/>
        <c:majorGridlines/>
        <c:numFmt formatCode="0%" sourceLinked="1"/>
        <c:majorTickMark val="out"/>
        <c:minorTickMark val="none"/>
        <c:tickLblPos val="nextTo"/>
        <c:txPr>
          <a:bodyPr/>
          <a:lstStyle/>
          <a:p>
            <a:pPr>
              <a:defRPr sz="700"/>
            </a:pPr>
            <a:endParaRPr lang="en-US"/>
          </a:p>
        </c:txPr>
        <c:crossAx val="336126720"/>
        <c:crosses val="autoZero"/>
        <c:crossBetween val="between"/>
      </c:valAx>
    </c:plotArea>
    <c:legend>
      <c:legendPos val="r"/>
      <c:layout/>
      <c:overlay val="0"/>
      <c:txPr>
        <a:bodyPr/>
        <a:lstStyle/>
        <a:p>
          <a:pPr>
            <a:defRPr sz="700"/>
          </a:pPr>
          <a:endParaRPr lang="en-US"/>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Personal services</a:t>
            </a:r>
          </a:p>
        </c:rich>
      </c:tx>
      <c:layout/>
      <c:overlay val="0"/>
    </c:title>
    <c:autoTitleDeleted val="0"/>
    <c:plotArea>
      <c:layout/>
      <c:barChart>
        <c:barDir val="col"/>
        <c:grouping val="clustered"/>
        <c:varyColors val="0"/>
        <c:ser>
          <c:idx val="0"/>
          <c:order val="0"/>
          <c:tx>
            <c:v>Male</c:v>
          </c:tx>
          <c:spPr>
            <a:solidFill>
              <a:srgbClr val="006C67"/>
            </a:solidFill>
          </c:spPr>
          <c:invertIfNegative val="0"/>
          <c:cat>
            <c:numRef>
              <c:f>'Sector emp1'!$C$4:$H$4</c:f>
              <c:numCache>
                <c:formatCode>General</c:formatCode>
                <c:ptCount val="6"/>
                <c:pt idx="0">
                  <c:v>1969</c:v>
                </c:pt>
                <c:pt idx="1">
                  <c:v>1975</c:v>
                </c:pt>
                <c:pt idx="2">
                  <c:v>1990</c:v>
                </c:pt>
                <c:pt idx="3">
                  <c:v>2000</c:v>
                </c:pt>
                <c:pt idx="4">
                  <c:v>2005</c:v>
                </c:pt>
                <c:pt idx="5">
                  <c:v>2010</c:v>
                </c:pt>
              </c:numCache>
            </c:numRef>
          </c:cat>
          <c:val>
            <c:numRef>
              <c:f>'Sector emp1'!$C$14:$H$14</c:f>
              <c:numCache>
                <c:formatCode>0%</c:formatCode>
                <c:ptCount val="6"/>
                <c:pt idx="0">
                  <c:v>0.77820890882778426</c:v>
                </c:pt>
                <c:pt idx="1">
                  <c:v>0.77820890882778437</c:v>
                </c:pt>
                <c:pt idx="2">
                  <c:v>0.61380313400352071</c:v>
                </c:pt>
                <c:pt idx="3">
                  <c:v>0.50693870812914732</c:v>
                </c:pt>
                <c:pt idx="4">
                  <c:v>0.51431043686887745</c:v>
                </c:pt>
                <c:pt idx="5">
                  <c:v>0.51579759671620518</c:v>
                </c:pt>
              </c:numCache>
            </c:numRef>
          </c:val>
        </c:ser>
        <c:ser>
          <c:idx val="1"/>
          <c:order val="1"/>
          <c:tx>
            <c:v>Female</c:v>
          </c:tx>
          <c:spPr>
            <a:solidFill>
              <a:srgbClr val="F7941E"/>
            </a:solidFill>
          </c:spPr>
          <c:invertIfNegative val="0"/>
          <c:cat>
            <c:numRef>
              <c:f>'Sector emp1'!$C$4:$H$4</c:f>
              <c:numCache>
                <c:formatCode>General</c:formatCode>
                <c:ptCount val="6"/>
                <c:pt idx="0">
                  <c:v>1969</c:v>
                </c:pt>
                <c:pt idx="1">
                  <c:v>1975</c:v>
                </c:pt>
                <c:pt idx="2">
                  <c:v>1990</c:v>
                </c:pt>
                <c:pt idx="3">
                  <c:v>2000</c:v>
                </c:pt>
                <c:pt idx="4">
                  <c:v>2005</c:v>
                </c:pt>
                <c:pt idx="5">
                  <c:v>2010</c:v>
                </c:pt>
              </c:numCache>
            </c:numRef>
          </c:cat>
          <c:val>
            <c:numRef>
              <c:f>'Sector emp1'!$J$14:$O$14</c:f>
              <c:numCache>
                <c:formatCode>0%</c:formatCode>
                <c:ptCount val="6"/>
                <c:pt idx="0">
                  <c:v>0.22179109117221571</c:v>
                </c:pt>
                <c:pt idx="1">
                  <c:v>0.22179109117221568</c:v>
                </c:pt>
                <c:pt idx="2">
                  <c:v>0.38619686599647929</c:v>
                </c:pt>
                <c:pt idx="3">
                  <c:v>0.49306129187085268</c:v>
                </c:pt>
                <c:pt idx="4">
                  <c:v>0.4856895631311226</c:v>
                </c:pt>
                <c:pt idx="5">
                  <c:v>0.48420240328379477</c:v>
                </c:pt>
              </c:numCache>
            </c:numRef>
          </c:val>
        </c:ser>
        <c:dLbls>
          <c:showLegendKey val="0"/>
          <c:showVal val="0"/>
          <c:showCatName val="0"/>
          <c:showSerName val="0"/>
          <c:showPercent val="0"/>
          <c:showBubbleSize val="0"/>
        </c:dLbls>
        <c:gapWidth val="150"/>
        <c:axId val="336305152"/>
        <c:axId val="336548608"/>
      </c:barChart>
      <c:catAx>
        <c:axId val="336305152"/>
        <c:scaling>
          <c:orientation val="minMax"/>
        </c:scaling>
        <c:delete val="0"/>
        <c:axPos val="b"/>
        <c:numFmt formatCode="General" sourceLinked="1"/>
        <c:majorTickMark val="out"/>
        <c:minorTickMark val="none"/>
        <c:tickLblPos val="nextTo"/>
        <c:txPr>
          <a:bodyPr/>
          <a:lstStyle/>
          <a:p>
            <a:pPr>
              <a:defRPr sz="700"/>
            </a:pPr>
            <a:endParaRPr lang="en-US"/>
          </a:p>
        </c:txPr>
        <c:crossAx val="336548608"/>
        <c:crosses val="autoZero"/>
        <c:auto val="1"/>
        <c:lblAlgn val="ctr"/>
        <c:lblOffset val="100"/>
        <c:noMultiLvlLbl val="0"/>
      </c:catAx>
      <c:valAx>
        <c:axId val="336548608"/>
        <c:scaling>
          <c:orientation val="minMax"/>
          <c:max val="1"/>
        </c:scaling>
        <c:delete val="0"/>
        <c:axPos val="l"/>
        <c:majorGridlines/>
        <c:numFmt formatCode="0%" sourceLinked="1"/>
        <c:majorTickMark val="out"/>
        <c:minorTickMark val="none"/>
        <c:tickLblPos val="nextTo"/>
        <c:txPr>
          <a:bodyPr/>
          <a:lstStyle/>
          <a:p>
            <a:pPr>
              <a:defRPr sz="700"/>
            </a:pPr>
            <a:endParaRPr lang="en-US"/>
          </a:p>
        </c:txPr>
        <c:crossAx val="336305152"/>
        <c:crosses val="autoZero"/>
        <c:crossBetween val="between"/>
      </c:valAx>
    </c:plotArea>
    <c:legend>
      <c:legendPos val="r"/>
      <c:layout/>
      <c:overlay val="0"/>
      <c:txPr>
        <a:bodyPr/>
        <a:lstStyle/>
        <a:p>
          <a:pPr>
            <a:defRPr sz="700"/>
          </a:pPr>
          <a:endParaRPr lang="en-US"/>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Construction</a:t>
            </a:r>
          </a:p>
        </c:rich>
      </c:tx>
      <c:layout/>
      <c:overlay val="0"/>
    </c:title>
    <c:autoTitleDeleted val="0"/>
    <c:plotArea>
      <c:layout/>
      <c:barChart>
        <c:barDir val="col"/>
        <c:grouping val="clustered"/>
        <c:varyColors val="0"/>
        <c:ser>
          <c:idx val="0"/>
          <c:order val="0"/>
          <c:tx>
            <c:v>Male</c:v>
          </c:tx>
          <c:spPr>
            <a:solidFill>
              <a:srgbClr val="006C67"/>
            </a:solidFill>
          </c:spPr>
          <c:invertIfNegative val="0"/>
          <c:cat>
            <c:numRef>
              <c:f>'Sector emp1'!$C$4:$H$4</c:f>
              <c:numCache>
                <c:formatCode>General</c:formatCode>
                <c:ptCount val="6"/>
                <c:pt idx="0">
                  <c:v>1969</c:v>
                </c:pt>
                <c:pt idx="1">
                  <c:v>1975</c:v>
                </c:pt>
                <c:pt idx="2">
                  <c:v>1990</c:v>
                </c:pt>
                <c:pt idx="3">
                  <c:v>2000</c:v>
                </c:pt>
                <c:pt idx="4">
                  <c:v>2005</c:v>
                </c:pt>
                <c:pt idx="5">
                  <c:v>2010</c:v>
                </c:pt>
              </c:numCache>
            </c:numRef>
          </c:cat>
          <c:val>
            <c:numRef>
              <c:f>'Sector emp1'!$C$9:$H$9</c:f>
              <c:numCache>
                <c:formatCode>0%</c:formatCode>
                <c:ptCount val="6"/>
                <c:pt idx="0">
                  <c:v>0.97410040020849686</c:v>
                </c:pt>
                <c:pt idx="1">
                  <c:v>0.97410040020849686</c:v>
                </c:pt>
                <c:pt idx="2">
                  <c:v>0.97391456651300568</c:v>
                </c:pt>
                <c:pt idx="3">
                  <c:v>0.97428063813945387</c:v>
                </c:pt>
                <c:pt idx="4">
                  <c:v>0.97687523087113903</c:v>
                </c:pt>
                <c:pt idx="5">
                  <c:v>0.97739497798405328</c:v>
                </c:pt>
              </c:numCache>
            </c:numRef>
          </c:val>
        </c:ser>
        <c:ser>
          <c:idx val="1"/>
          <c:order val="1"/>
          <c:tx>
            <c:v>Female</c:v>
          </c:tx>
          <c:spPr>
            <a:solidFill>
              <a:srgbClr val="F7941E"/>
            </a:solidFill>
          </c:spPr>
          <c:invertIfNegative val="0"/>
          <c:cat>
            <c:numRef>
              <c:f>'Sector emp1'!$C$4:$H$4</c:f>
              <c:numCache>
                <c:formatCode>General</c:formatCode>
                <c:ptCount val="6"/>
                <c:pt idx="0">
                  <c:v>1969</c:v>
                </c:pt>
                <c:pt idx="1">
                  <c:v>1975</c:v>
                </c:pt>
                <c:pt idx="2">
                  <c:v>1990</c:v>
                </c:pt>
                <c:pt idx="3">
                  <c:v>2000</c:v>
                </c:pt>
                <c:pt idx="4">
                  <c:v>2005</c:v>
                </c:pt>
                <c:pt idx="5">
                  <c:v>2010</c:v>
                </c:pt>
              </c:numCache>
            </c:numRef>
          </c:cat>
          <c:val>
            <c:numRef>
              <c:f>'Sector emp1'!$J$9:$O$9</c:f>
              <c:numCache>
                <c:formatCode>0%</c:formatCode>
                <c:ptCount val="6"/>
                <c:pt idx="0">
                  <c:v>2.5899599791503143E-2</c:v>
                </c:pt>
                <c:pt idx="1">
                  <c:v>2.5899599791503122E-2</c:v>
                </c:pt>
                <c:pt idx="2">
                  <c:v>2.6085433486994363E-2</c:v>
                </c:pt>
                <c:pt idx="3">
                  <c:v>2.5719361860546144E-2</c:v>
                </c:pt>
                <c:pt idx="4">
                  <c:v>2.3124769128861002E-2</c:v>
                </c:pt>
                <c:pt idx="5">
                  <c:v>2.2605022015946774E-2</c:v>
                </c:pt>
              </c:numCache>
            </c:numRef>
          </c:val>
        </c:ser>
        <c:dLbls>
          <c:showLegendKey val="0"/>
          <c:showVal val="0"/>
          <c:showCatName val="0"/>
          <c:showSerName val="0"/>
          <c:showPercent val="0"/>
          <c:showBubbleSize val="0"/>
        </c:dLbls>
        <c:gapWidth val="150"/>
        <c:axId val="336737792"/>
        <c:axId val="336739328"/>
      </c:barChart>
      <c:catAx>
        <c:axId val="336737792"/>
        <c:scaling>
          <c:orientation val="minMax"/>
        </c:scaling>
        <c:delete val="0"/>
        <c:axPos val="b"/>
        <c:numFmt formatCode="General" sourceLinked="1"/>
        <c:majorTickMark val="out"/>
        <c:minorTickMark val="none"/>
        <c:tickLblPos val="nextTo"/>
        <c:crossAx val="336739328"/>
        <c:crosses val="autoZero"/>
        <c:auto val="1"/>
        <c:lblAlgn val="ctr"/>
        <c:lblOffset val="100"/>
        <c:noMultiLvlLbl val="0"/>
      </c:catAx>
      <c:valAx>
        <c:axId val="336739328"/>
        <c:scaling>
          <c:orientation val="minMax"/>
          <c:max val="1"/>
        </c:scaling>
        <c:delete val="0"/>
        <c:axPos val="l"/>
        <c:majorGridlines/>
        <c:numFmt formatCode="0%" sourceLinked="1"/>
        <c:majorTickMark val="out"/>
        <c:minorTickMark val="none"/>
        <c:tickLblPos val="nextTo"/>
        <c:crossAx val="336737792"/>
        <c:crosses val="autoZero"/>
        <c:crossBetween val="between"/>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Trade services</a:t>
            </a:r>
          </a:p>
        </c:rich>
      </c:tx>
      <c:layout/>
      <c:overlay val="0"/>
    </c:title>
    <c:autoTitleDeleted val="0"/>
    <c:plotArea>
      <c:layout/>
      <c:barChart>
        <c:barDir val="col"/>
        <c:grouping val="clustered"/>
        <c:varyColors val="0"/>
        <c:ser>
          <c:idx val="0"/>
          <c:order val="0"/>
          <c:tx>
            <c:v>Male</c:v>
          </c:tx>
          <c:spPr>
            <a:solidFill>
              <a:srgbClr val="006C67"/>
            </a:solidFill>
          </c:spPr>
          <c:invertIfNegative val="0"/>
          <c:cat>
            <c:numRef>
              <c:f>'Sector emp1'!$C$4:$H$4</c:f>
              <c:numCache>
                <c:formatCode>General</c:formatCode>
                <c:ptCount val="6"/>
                <c:pt idx="0">
                  <c:v>1969</c:v>
                </c:pt>
                <c:pt idx="1">
                  <c:v>1975</c:v>
                </c:pt>
                <c:pt idx="2">
                  <c:v>1990</c:v>
                </c:pt>
                <c:pt idx="3">
                  <c:v>2000</c:v>
                </c:pt>
                <c:pt idx="4">
                  <c:v>2005</c:v>
                </c:pt>
                <c:pt idx="5">
                  <c:v>2010</c:v>
                </c:pt>
              </c:numCache>
            </c:numRef>
          </c:cat>
          <c:val>
            <c:numRef>
              <c:f>'Sector emp1'!$C$10:$H$10</c:f>
              <c:numCache>
                <c:formatCode>0%</c:formatCode>
                <c:ptCount val="6"/>
                <c:pt idx="0">
                  <c:v>0.72942766227590539</c:v>
                </c:pt>
                <c:pt idx="1">
                  <c:v>0.72942766227590539</c:v>
                </c:pt>
                <c:pt idx="2">
                  <c:v>0.59718131584100465</c:v>
                </c:pt>
                <c:pt idx="3">
                  <c:v>0.49924941544666629</c:v>
                </c:pt>
                <c:pt idx="4">
                  <c:v>0.46214283500322306</c:v>
                </c:pt>
                <c:pt idx="5">
                  <c:v>0.45505925975105072</c:v>
                </c:pt>
              </c:numCache>
            </c:numRef>
          </c:val>
        </c:ser>
        <c:ser>
          <c:idx val="1"/>
          <c:order val="1"/>
          <c:tx>
            <c:v>Female</c:v>
          </c:tx>
          <c:spPr>
            <a:solidFill>
              <a:srgbClr val="F7941E"/>
            </a:solidFill>
          </c:spPr>
          <c:invertIfNegative val="0"/>
          <c:cat>
            <c:numRef>
              <c:f>'Sector emp1'!$C$4:$H$4</c:f>
              <c:numCache>
                <c:formatCode>General</c:formatCode>
                <c:ptCount val="6"/>
                <c:pt idx="0">
                  <c:v>1969</c:v>
                </c:pt>
                <c:pt idx="1">
                  <c:v>1975</c:v>
                </c:pt>
                <c:pt idx="2">
                  <c:v>1990</c:v>
                </c:pt>
                <c:pt idx="3">
                  <c:v>2000</c:v>
                </c:pt>
                <c:pt idx="4">
                  <c:v>2005</c:v>
                </c:pt>
                <c:pt idx="5">
                  <c:v>2010</c:v>
                </c:pt>
              </c:numCache>
            </c:numRef>
          </c:cat>
          <c:val>
            <c:numRef>
              <c:f>'Sector emp1'!$J$10:$O$10</c:f>
              <c:numCache>
                <c:formatCode>0%</c:formatCode>
                <c:ptCount val="6"/>
                <c:pt idx="0">
                  <c:v>0.27057233772409461</c:v>
                </c:pt>
                <c:pt idx="1">
                  <c:v>0.27057233772409461</c:v>
                </c:pt>
                <c:pt idx="2">
                  <c:v>0.40281868415899535</c:v>
                </c:pt>
                <c:pt idx="3">
                  <c:v>0.50075058455333366</c:v>
                </c:pt>
                <c:pt idx="4">
                  <c:v>0.53785716499677694</c:v>
                </c:pt>
                <c:pt idx="5">
                  <c:v>0.54494074024894934</c:v>
                </c:pt>
              </c:numCache>
            </c:numRef>
          </c:val>
        </c:ser>
        <c:dLbls>
          <c:showLegendKey val="0"/>
          <c:showVal val="0"/>
          <c:showCatName val="0"/>
          <c:showSerName val="0"/>
          <c:showPercent val="0"/>
          <c:showBubbleSize val="0"/>
        </c:dLbls>
        <c:gapWidth val="150"/>
        <c:axId val="337167488"/>
        <c:axId val="337169024"/>
      </c:barChart>
      <c:catAx>
        <c:axId val="337167488"/>
        <c:scaling>
          <c:orientation val="minMax"/>
        </c:scaling>
        <c:delete val="0"/>
        <c:axPos val="b"/>
        <c:numFmt formatCode="General" sourceLinked="1"/>
        <c:majorTickMark val="out"/>
        <c:minorTickMark val="none"/>
        <c:tickLblPos val="nextTo"/>
        <c:crossAx val="337169024"/>
        <c:crosses val="autoZero"/>
        <c:auto val="1"/>
        <c:lblAlgn val="ctr"/>
        <c:lblOffset val="100"/>
        <c:noMultiLvlLbl val="0"/>
      </c:catAx>
      <c:valAx>
        <c:axId val="337169024"/>
        <c:scaling>
          <c:orientation val="minMax"/>
          <c:max val="1"/>
        </c:scaling>
        <c:delete val="0"/>
        <c:axPos val="l"/>
        <c:majorGridlines/>
        <c:numFmt formatCode="0%" sourceLinked="1"/>
        <c:majorTickMark val="out"/>
        <c:minorTickMark val="none"/>
        <c:tickLblPos val="nextTo"/>
        <c:crossAx val="337167488"/>
        <c:crosses val="autoZero"/>
        <c:crossBetween val="between"/>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Transport services</a:t>
            </a:r>
          </a:p>
        </c:rich>
      </c:tx>
      <c:layout/>
      <c:overlay val="0"/>
    </c:title>
    <c:autoTitleDeleted val="0"/>
    <c:plotArea>
      <c:layout/>
      <c:barChart>
        <c:barDir val="col"/>
        <c:grouping val="clustered"/>
        <c:varyColors val="0"/>
        <c:ser>
          <c:idx val="0"/>
          <c:order val="0"/>
          <c:tx>
            <c:v>Male</c:v>
          </c:tx>
          <c:spPr>
            <a:solidFill>
              <a:srgbClr val="006C67"/>
            </a:solidFill>
          </c:spPr>
          <c:invertIfNegative val="0"/>
          <c:cat>
            <c:numRef>
              <c:f>'Sector emp1'!$C$4:$H$4</c:f>
              <c:numCache>
                <c:formatCode>General</c:formatCode>
                <c:ptCount val="6"/>
                <c:pt idx="0">
                  <c:v>1969</c:v>
                </c:pt>
                <c:pt idx="1">
                  <c:v>1975</c:v>
                </c:pt>
                <c:pt idx="2">
                  <c:v>1990</c:v>
                </c:pt>
                <c:pt idx="3">
                  <c:v>2000</c:v>
                </c:pt>
                <c:pt idx="4">
                  <c:v>2005</c:v>
                </c:pt>
                <c:pt idx="5">
                  <c:v>2010</c:v>
                </c:pt>
              </c:numCache>
            </c:numRef>
          </c:cat>
          <c:val>
            <c:numRef>
              <c:f>'Sector emp1'!$C$11:$H$11</c:f>
              <c:numCache>
                <c:formatCode>0%</c:formatCode>
                <c:ptCount val="6"/>
                <c:pt idx="0">
                  <c:v>0.94477682051768208</c:v>
                </c:pt>
                <c:pt idx="1">
                  <c:v>0.94477682051768219</c:v>
                </c:pt>
                <c:pt idx="2">
                  <c:v>0.90077837715385067</c:v>
                </c:pt>
                <c:pt idx="3">
                  <c:v>0.87013447782492448</c:v>
                </c:pt>
                <c:pt idx="4">
                  <c:v>0.88952150602552038</c:v>
                </c:pt>
                <c:pt idx="5">
                  <c:v>0.89345044105735327</c:v>
                </c:pt>
              </c:numCache>
            </c:numRef>
          </c:val>
        </c:ser>
        <c:ser>
          <c:idx val="1"/>
          <c:order val="1"/>
          <c:tx>
            <c:v>Female</c:v>
          </c:tx>
          <c:spPr>
            <a:solidFill>
              <a:srgbClr val="F7941E"/>
            </a:solidFill>
          </c:spPr>
          <c:invertIfNegative val="0"/>
          <c:cat>
            <c:numRef>
              <c:f>'Sector emp1'!$C$4:$H$4</c:f>
              <c:numCache>
                <c:formatCode>General</c:formatCode>
                <c:ptCount val="6"/>
                <c:pt idx="0">
                  <c:v>1969</c:v>
                </c:pt>
                <c:pt idx="1">
                  <c:v>1975</c:v>
                </c:pt>
                <c:pt idx="2">
                  <c:v>1990</c:v>
                </c:pt>
                <c:pt idx="3">
                  <c:v>2000</c:v>
                </c:pt>
                <c:pt idx="4">
                  <c:v>2005</c:v>
                </c:pt>
                <c:pt idx="5">
                  <c:v>2010</c:v>
                </c:pt>
              </c:numCache>
            </c:numRef>
          </c:cat>
          <c:val>
            <c:numRef>
              <c:f>'Sector emp1'!$J$11:$O$11</c:f>
              <c:numCache>
                <c:formatCode>0%</c:formatCode>
                <c:ptCount val="6"/>
                <c:pt idx="0">
                  <c:v>5.522317948231787E-2</c:v>
                </c:pt>
                <c:pt idx="1">
                  <c:v>5.522317948231778E-2</c:v>
                </c:pt>
                <c:pt idx="2">
                  <c:v>9.9221622846149368E-2</c:v>
                </c:pt>
                <c:pt idx="3">
                  <c:v>0.12986552217507558</c:v>
                </c:pt>
                <c:pt idx="4">
                  <c:v>0.11047849397447966</c:v>
                </c:pt>
                <c:pt idx="5">
                  <c:v>0.10654955894264674</c:v>
                </c:pt>
              </c:numCache>
            </c:numRef>
          </c:val>
        </c:ser>
        <c:dLbls>
          <c:showLegendKey val="0"/>
          <c:showVal val="0"/>
          <c:showCatName val="0"/>
          <c:showSerName val="0"/>
          <c:showPercent val="0"/>
          <c:showBubbleSize val="0"/>
        </c:dLbls>
        <c:gapWidth val="150"/>
        <c:axId val="337921536"/>
        <c:axId val="337923072"/>
      </c:barChart>
      <c:catAx>
        <c:axId val="337921536"/>
        <c:scaling>
          <c:orientation val="minMax"/>
        </c:scaling>
        <c:delete val="0"/>
        <c:axPos val="b"/>
        <c:numFmt formatCode="General" sourceLinked="1"/>
        <c:majorTickMark val="out"/>
        <c:minorTickMark val="none"/>
        <c:tickLblPos val="nextTo"/>
        <c:crossAx val="337923072"/>
        <c:crosses val="autoZero"/>
        <c:auto val="1"/>
        <c:lblAlgn val="ctr"/>
        <c:lblOffset val="100"/>
        <c:noMultiLvlLbl val="0"/>
      </c:catAx>
      <c:valAx>
        <c:axId val="337923072"/>
        <c:scaling>
          <c:orientation val="minMax"/>
          <c:max val="1"/>
        </c:scaling>
        <c:delete val="0"/>
        <c:axPos val="l"/>
        <c:majorGridlines/>
        <c:numFmt formatCode="0%" sourceLinked="1"/>
        <c:majorTickMark val="out"/>
        <c:minorTickMark val="none"/>
        <c:tickLblPos val="nextTo"/>
        <c:crossAx val="337921536"/>
        <c:crosses val="autoZero"/>
        <c:crossBetween val="between"/>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Business services</a:t>
            </a:r>
          </a:p>
        </c:rich>
      </c:tx>
      <c:layout/>
      <c:overlay val="0"/>
    </c:title>
    <c:autoTitleDeleted val="0"/>
    <c:plotArea>
      <c:layout/>
      <c:barChart>
        <c:barDir val="col"/>
        <c:grouping val="clustered"/>
        <c:varyColors val="0"/>
        <c:ser>
          <c:idx val="0"/>
          <c:order val="0"/>
          <c:tx>
            <c:v>Male</c:v>
          </c:tx>
          <c:spPr>
            <a:solidFill>
              <a:srgbClr val="006C67"/>
            </a:solidFill>
          </c:spPr>
          <c:invertIfNegative val="0"/>
          <c:cat>
            <c:numRef>
              <c:f>'Sector emp1'!$C$4:$H$4</c:f>
              <c:numCache>
                <c:formatCode>General</c:formatCode>
                <c:ptCount val="6"/>
                <c:pt idx="0">
                  <c:v>1969</c:v>
                </c:pt>
                <c:pt idx="1">
                  <c:v>1975</c:v>
                </c:pt>
                <c:pt idx="2">
                  <c:v>1990</c:v>
                </c:pt>
                <c:pt idx="3">
                  <c:v>2000</c:v>
                </c:pt>
                <c:pt idx="4">
                  <c:v>2005</c:v>
                </c:pt>
                <c:pt idx="5">
                  <c:v>2010</c:v>
                </c:pt>
              </c:numCache>
            </c:numRef>
          </c:cat>
          <c:val>
            <c:numRef>
              <c:f>'Sector emp1'!$C$12:$H$12</c:f>
              <c:numCache>
                <c:formatCode>0%</c:formatCode>
                <c:ptCount val="6"/>
                <c:pt idx="0">
                  <c:v>0.80557615045712549</c:v>
                </c:pt>
                <c:pt idx="1">
                  <c:v>0.80557615045712549</c:v>
                </c:pt>
                <c:pt idx="2">
                  <c:v>0.72332130474570588</c:v>
                </c:pt>
                <c:pt idx="3">
                  <c:v>0.6636973399790933</c:v>
                </c:pt>
                <c:pt idx="4">
                  <c:v>0.67068385790179463</c:v>
                </c:pt>
                <c:pt idx="5">
                  <c:v>0.67208996219520256</c:v>
                </c:pt>
              </c:numCache>
            </c:numRef>
          </c:val>
        </c:ser>
        <c:ser>
          <c:idx val="1"/>
          <c:order val="1"/>
          <c:tx>
            <c:v>Female</c:v>
          </c:tx>
          <c:spPr>
            <a:solidFill>
              <a:srgbClr val="F7941E"/>
            </a:solidFill>
          </c:spPr>
          <c:invertIfNegative val="0"/>
          <c:cat>
            <c:numRef>
              <c:f>'Sector emp1'!$C$4:$H$4</c:f>
              <c:numCache>
                <c:formatCode>General</c:formatCode>
                <c:ptCount val="6"/>
                <c:pt idx="0">
                  <c:v>1969</c:v>
                </c:pt>
                <c:pt idx="1">
                  <c:v>1975</c:v>
                </c:pt>
                <c:pt idx="2">
                  <c:v>1990</c:v>
                </c:pt>
                <c:pt idx="3">
                  <c:v>2000</c:v>
                </c:pt>
                <c:pt idx="4">
                  <c:v>2005</c:v>
                </c:pt>
                <c:pt idx="5">
                  <c:v>2010</c:v>
                </c:pt>
              </c:numCache>
            </c:numRef>
          </c:cat>
          <c:val>
            <c:numRef>
              <c:f>'Sector emp1'!$J$12:$O$12</c:f>
              <c:numCache>
                <c:formatCode>0%</c:formatCode>
                <c:ptCount val="6"/>
                <c:pt idx="0">
                  <c:v>0.19442384954287448</c:v>
                </c:pt>
                <c:pt idx="1">
                  <c:v>0.19442384954287451</c:v>
                </c:pt>
                <c:pt idx="2">
                  <c:v>0.27667869525429412</c:v>
                </c:pt>
                <c:pt idx="3">
                  <c:v>0.33630266002090664</c:v>
                </c:pt>
                <c:pt idx="4">
                  <c:v>0.32931614209820537</c:v>
                </c:pt>
                <c:pt idx="5">
                  <c:v>0.32791003780479744</c:v>
                </c:pt>
              </c:numCache>
            </c:numRef>
          </c:val>
        </c:ser>
        <c:dLbls>
          <c:showLegendKey val="0"/>
          <c:showVal val="0"/>
          <c:showCatName val="0"/>
          <c:showSerName val="0"/>
          <c:showPercent val="0"/>
          <c:showBubbleSize val="0"/>
        </c:dLbls>
        <c:gapWidth val="150"/>
        <c:axId val="338001920"/>
        <c:axId val="338003456"/>
      </c:barChart>
      <c:catAx>
        <c:axId val="338001920"/>
        <c:scaling>
          <c:orientation val="minMax"/>
        </c:scaling>
        <c:delete val="0"/>
        <c:axPos val="b"/>
        <c:numFmt formatCode="General" sourceLinked="1"/>
        <c:majorTickMark val="out"/>
        <c:minorTickMark val="none"/>
        <c:tickLblPos val="nextTo"/>
        <c:crossAx val="338003456"/>
        <c:crosses val="autoZero"/>
        <c:auto val="1"/>
        <c:lblAlgn val="ctr"/>
        <c:lblOffset val="100"/>
        <c:noMultiLvlLbl val="0"/>
      </c:catAx>
      <c:valAx>
        <c:axId val="338003456"/>
        <c:scaling>
          <c:orientation val="minMax"/>
          <c:max val="1"/>
        </c:scaling>
        <c:delete val="0"/>
        <c:axPos val="l"/>
        <c:majorGridlines/>
        <c:numFmt formatCode="0%" sourceLinked="1"/>
        <c:majorTickMark val="out"/>
        <c:minorTickMark val="none"/>
        <c:tickLblPos val="nextTo"/>
        <c:crossAx val="338001920"/>
        <c:crosses val="autoZero"/>
        <c:crossBetween val="between"/>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1991-2000</a:t>
            </a:r>
          </a:p>
        </c:rich>
      </c:tx>
      <c:layout/>
      <c:overlay val="0"/>
    </c:title>
    <c:autoTitleDeleted val="0"/>
    <c:plotArea>
      <c:layout/>
      <c:bubbleChart>
        <c:varyColors val="0"/>
        <c:ser>
          <c:idx val="0"/>
          <c:order val="0"/>
          <c:tx>
            <c:v>Agriculture</c:v>
          </c:tx>
          <c:spPr>
            <a:solidFill>
              <a:srgbClr val="13CF44"/>
            </a:solidFill>
          </c:spPr>
          <c:invertIfNegative val="0"/>
          <c:xVal>
            <c:numRef>
              <c:f>'Rel. prod. cf employment2'!$B$6</c:f>
              <c:numCache>
                <c:formatCode>#,##0.0_ ;\-#,##0.0\ </c:formatCode>
                <c:ptCount val="1"/>
                <c:pt idx="0">
                  <c:v>0.82025308535011732</c:v>
                </c:pt>
              </c:numCache>
            </c:numRef>
          </c:xVal>
          <c:yVal>
            <c:numRef>
              <c:f>'Rel. prod. cf employment2'!$C$6</c:f>
              <c:numCache>
                <c:formatCode>#,##0.0_ ;\-#,##0.0\ </c:formatCode>
                <c:ptCount val="1"/>
                <c:pt idx="0">
                  <c:v>0.33187380318218745</c:v>
                </c:pt>
              </c:numCache>
            </c:numRef>
          </c:yVal>
          <c:bubbleSize>
            <c:numRef>
              <c:f>'Rel. prod. cf employment2'!$E$6</c:f>
              <c:numCache>
                <c:formatCode>#,##0_ ;\-#,##0\ </c:formatCode>
                <c:ptCount val="1"/>
                <c:pt idx="0">
                  <c:v>7449</c:v>
                </c:pt>
              </c:numCache>
            </c:numRef>
          </c:bubbleSize>
          <c:bubble3D val="1"/>
        </c:ser>
        <c:ser>
          <c:idx val="1"/>
          <c:order val="1"/>
          <c:tx>
            <c:v>Mining &amp; utilities</c:v>
          </c:tx>
          <c:spPr>
            <a:solidFill>
              <a:srgbClr val="000000"/>
            </a:solidFill>
            <a:ln w="25400">
              <a:noFill/>
            </a:ln>
          </c:spPr>
          <c:invertIfNegative val="0"/>
          <c:xVal>
            <c:numRef>
              <c:f>'Rel. prod. cf employment2'!$B$7</c:f>
              <c:numCache>
                <c:formatCode>#,##0.0_ ;\-#,##0.0\ </c:formatCode>
                <c:ptCount val="1"/>
                <c:pt idx="0">
                  <c:v>-6.5802351476411336E-2</c:v>
                </c:pt>
              </c:numCache>
            </c:numRef>
          </c:xVal>
          <c:yVal>
            <c:numRef>
              <c:f>'Rel. prod. cf employment2'!$C$7</c:f>
              <c:numCache>
                <c:formatCode>#,##0.0_ ;\-#,##0.0\ </c:formatCode>
                <c:ptCount val="1"/>
                <c:pt idx="0">
                  <c:v>3.289280862793182</c:v>
                </c:pt>
              </c:numCache>
            </c:numRef>
          </c:yVal>
          <c:bubbleSize>
            <c:numRef>
              <c:f>'Rel. prod. cf employment2'!$E$7</c:f>
              <c:numCache>
                <c:formatCode>#,##0_ ;\-#,##0\ </c:formatCode>
                <c:ptCount val="1"/>
                <c:pt idx="0">
                  <c:v>92</c:v>
                </c:pt>
              </c:numCache>
            </c:numRef>
          </c:bubbleSize>
          <c:bubble3D val="1"/>
        </c:ser>
        <c:ser>
          <c:idx val="2"/>
          <c:order val="2"/>
          <c:tx>
            <c:v>Manufacturing</c:v>
          </c:tx>
          <c:spPr>
            <a:solidFill>
              <a:srgbClr val="CC6600"/>
            </a:solidFill>
            <a:ln w="25400">
              <a:noFill/>
            </a:ln>
          </c:spPr>
          <c:invertIfNegative val="0"/>
          <c:xVal>
            <c:numRef>
              <c:f>'Rel. prod. cf employment2'!$B$8</c:f>
              <c:numCache>
                <c:formatCode>#,##0.0_ ;\-#,##0.0\ </c:formatCode>
                <c:ptCount val="1"/>
                <c:pt idx="0">
                  <c:v>-0.1423544927703646</c:v>
                </c:pt>
              </c:numCache>
            </c:numRef>
          </c:xVal>
          <c:yVal>
            <c:numRef>
              <c:f>'Rel. prod. cf employment2'!$C$8</c:f>
              <c:numCache>
                <c:formatCode>#,##0.0_ ;\-#,##0.0\ </c:formatCode>
                <c:ptCount val="1"/>
                <c:pt idx="0">
                  <c:v>3.8606312186717688</c:v>
                </c:pt>
              </c:numCache>
            </c:numRef>
          </c:yVal>
          <c:bubbleSize>
            <c:numRef>
              <c:f>'Rel. prod. cf employment2'!$E$8</c:f>
              <c:numCache>
                <c:formatCode>#,##0_ ;\-#,##0\ </c:formatCode>
                <c:ptCount val="1"/>
                <c:pt idx="0">
                  <c:v>399</c:v>
                </c:pt>
              </c:numCache>
            </c:numRef>
          </c:bubbleSize>
          <c:bubble3D val="1"/>
        </c:ser>
        <c:ser>
          <c:idx val="3"/>
          <c:order val="3"/>
          <c:tx>
            <c:v>Construction</c:v>
          </c:tx>
          <c:spPr>
            <a:solidFill>
              <a:srgbClr val="FFFF00"/>
            </a:solidFill>
            <a:ln w="25400">
              <a:noFill/>
            </a:ln>
          </c:spPr>
          <c:invertIfNegative val="0"/>
          <c:xVal>
            <c:numRef>
              <c:f>'Rel. prod. cf employment2'!$B$9</c:f>
              <c:numCache>
                <c:formatCode>#,##0.0_ ;\-#,##0.0\ </c:formatCode>
                <c:ptCount val="1"/>
                <c:pt idx="0">
                  <c:v>0.17003119043493342</c:v>
                </c:pt>
              </c:numCache>
            </c:numRef>
          </c:xVal>
          <c:yVal>
            <c:numRef>
              <c:f>'Rel. prod. cf employment2'!$C$9</c:f>
              <c:numCache>
                <c:formatCode>#,##0.0_ ;\-#,##0.0\ </c:formatCode>
                <c:ptCount val="1"/>
                <c:pt idx="0">
                  <c:v>2.0443339205748479</c:v>
                </c:pt>
              </c:numCache>
            </c:numRef>
          </c:yVal>
          <c:bubbleSize>
            <c:numRef>
              <c:f>'Rel. prod. cf employment2'!$E$9</c:f>
              <c:numCache>
                <c:formatCode>#,##0_ ;\-#,##0\ </c:formatCode>
                <c:ptCount val="1"/>
                <c:pt idx="0">
                  <c:v>237</c:v>
                </c:pt>
              </c:numCache>
            </c:numRef>
          </c:bubbleSize>
          <c:bubble3D val="1"/>
        </c:ser>
        <c:ser>
          <c:idx val="4"/>
          <c:order val="4"/>
          <c:tx>
            <c:v>Wholesale, retail, hotels</c:v>
          </c:tx>
          <c:spPr>
            <a:solidFill>
              <a:srgbClr val="6666FF"/>
            </a:solidFill>
            <a:ln w="25400">
              <a:noFill/>
            </a:ln>
          </c:spPr>
          <c:invertIfNegative val="0"/>
          <c:xVal>
            <c:numRef>
              <c:f>'Rel. prod. cf employment2'!$B$10</c:f>
              <c:numCache>
                <c:formatCode>#,##0.0_ ;\-#,##0.0\ </c:formatCode>
                <c:ptCount val="1"/>
                <c:pt idx="0">
                  <c:v>5.0419723136756467E-2</c:v>
                </c:pt>
              </c:numCache>
            </c:numRef>
          </c:xVal>
          <c:yVal>
            <c:numRef>
              <c:f>'Rel. prod. cf employment2'!$C$10</c:f>
              <c:numCache>
                <c:formatCode>#,##0.0_ ;\-#,##0.0\ </c:formatCode>
                <c:ptCount val="1"/>
                <c:pt idx="0">
                  <c:v>4.5842316442498285</c:v>
                </c:pt>
              </c:numCache>
            </c:numRef>
          </c:yVal>
          <c:bubbleSize>
            <c:numRef>
              <c:f>'Rel. prod. cf employment2'!$E$10</c:f>
              <c:numCache>
                <c:formatCode>#,##0_ ;\-#,##0\ </c:formatCode>
                <c:ptCount val="1"/>
                <c:pt idx="0">
                  <c:v>219</c:v>
                </c:pt>
              </c:numCache>
            </c:numRef>
          </c:bubbleSize>
          <c:bubble3D val="1"/>
        </c:ser>
        <c:ser>
          <c:idx val="5"/>
          <c:order val="5"/>
          <c:tx>
            <c:v>Transport, storage, comms</c:v>
          </c:tx>
          <c:spPr>
            <a:solidFill>
              <a:srgbClr val="66FFFF"/>
            </a:solidFill>
            <a:ln w="25400">
              <a:noFill/>
            </a:ln>
          </c:spPr>
          <c:invertIfNegative val="0"/>
          <c:xVal>
            <c:numRef>
              <c:f>'Rel. prod. cf employment2'!$B$11</c:f>
              <c:numCache>
                <c:formatCode>#,##0.0_ ;\-#,##0.0\ </c:formatCode>
                <c:ptCount val="1"/>
                <c:pt idx="0">
                  <c:v>2.3083970298491074E-2</c:v>
                </c:pt>
              </c:numCache>
            </c:numRef>
          </c:xVal>
          <c:yVal>
            <c:numRef>
              <c:f>'Rel. prod. cf employment2'!$C$11</c:f>
              <c:numCache>
                <c:formatCode>#,##0.0_ ;\-#,##0.0\ </c:formatCode>
                <c:ptCount val="1"/>
                <c:pt idx="0">
                  <c:v>2.4029759962229731</c:v>
                </c:pt>
              </c:numCache>
            </c:numRef>
          </c:yVal>
          <c:bubbleSize>
            <c:numRef>
              <c:f>'Rel. prod. cf employment2'!$E$11</c:f>
              <c:numCache>
                <c:formatCode>#,##0_ ;\-#,##0\ </c:formatCode>
                <c:ptCount val="1"/>
                <c:pt idx="0">
                  <c:v>328</c:v>
                </c:pt>
              </c:numCache>
            </c:numRef>
          </c:bubbleSize>
          <c:bubble3D val="1"/>
        </c:ser>
        <c:ser>
          <c:idx val="6"/>
          <c:order val="6"/>
          <c:tx>
            <c:v>Other</c:v>
          </c:tx>
          <c:spPr>
            <a:solidFill>
              <a:srgbClr val="FF00FF"/>
            </a:solidFill>
            <a:ln w="25400">
              <a:noFill/>
            </a:ln>
          </c:spPr>
          <c:invertIfNegative val="0"/>
          <c:xVal>
            <c:numRef>
              <c:f>'Rel. prod. cf employment2'!$B$12</c:f>
              <c:numCache>
                <c:formatCode>#,##0.0_ ;\-#,##0.0\ </c:formatCode>
                <c:ptCount val="1"/>
                <c:pt idx="0">
                  <c:v>-0.85563112497352733</c:v>
                </c:pt>
              </c:numCache>
            </c:numRef>
          </c:xVal>
          <c:yVal>
            <c:numRef>
              <c:f>'Rel. prod. cf employment2'!$C$12</c:f>
              <c:numCache>
                <c:formatCode>#,##0.0_ ;\-#,##0.0\ </c:formatCode>
                <c:ptCount val="1"/>
                <c:pt idx="0">
                  <c:v>2.0545184710389668</c:v>
                </c:pt>
              </c:numCache>
            </c:numRef>
          </c:yVal>
          <c:bubbleSize>
            <c:numRef>
              <c:f>'Rel. prod. cf employment2'!$E$12</c:f>
              <c:numCache>
                <c:formatCode>#,##0_ ;\-#,##0\ </c:formatCode>
                <c:ptCount val="1"/>
                <c:pt idx="0">
                  <c:v>2022</c:v>
                </c:pt>
              </c:numCache>
            </c:numRef>
          </c:bubbleSize>
          <c:bubble3D val="1"/>
        </c:ser>
        <c:dLbls>
          <c:showLegendKey val="0"/>
          <c:showVal val="0"/>
          <c:showCatName val="0"/>
          <c:showSerName val="0"/>
          <c:showPercent val="0"/>
          <c:showBubbleSize val="0"/>
        </c:dLbls>
        <c:bubbleScale val="100"/>
        <c:showNegBubbles val="0"/>
        <c:axId val="464747136"/>
        <c:axId val="464761600"/>
      </c:bubbleChart>
      <c:valAx>
        <c:axId val="464747136"/>
        <c:scaling>
          <c:orientation val="minMax"/>
        </c:scaling>
        <c:delete val="0"/>
        <c:axPos val="b"/>
        <c:title>
          <c:tx>
            <c:rich>
              <a:bodyPr/>
              <a:lstStyle/>
              <a:p>
                <a:pPr>
                  <a:defRPr sz="800" b="0"/>
                </a:pPr>
                <a:r>
                  <a:rPr lang="en-US" sz="800" b="0"/>
                  <a:t>Percentage point change in employment</a:t>
                </a:r>
                <a:r>
                  <a:rPr lang="en-US" sz="800" b="0" baseline="0"/>
                  <a:t> share</a:t>
                </a:r>
                <a:r>
                  <a:rPr lang="en-US" sz="800" b="0"/>
                  <a:t>, 1991-2000</a:t>
                </a:r>
              </a:p>
            </c:rich>
          </c:tx>
          <c:layout/>
          <c:overlay val="0"/>
        </c:title>
        <c:numFmt formatCode="#,##0.0_ ;\-#,##0.0\ " sourceLinked="1"/>
        <c:majorTickMark val="out"/>
        <c:minorTickMark val="none"/>
        <c:tickLblPos val="low"/>
        <c:crossAx val="464761600"/>
        <c:crosses val="autoZero"/>
        <c:crossBetween val="midCat"/>
      </c:valAx>
      <c:valAx>
        <c:axId val="464761600"/>
        <c:scaling>
          <c:orientation val="minMax"/>
          <c:min val="0"/>
        </c:scaling>
        <c:delete val="0"/>
        <c:axPos val="l"/>
        <c:majorGridlines/>
        <c:title>
          <c:tx>
            <c:rich>
              <a:bodyPr rot="-5400000" vert="horz"/>
              <a:lstStyle/>
              <a:p>
                <a:pPr>
                  <a:defRPr sz="800" b="0"/>
                </a:pPr>
                <a:r>
                  <a:rPr lang="en-US" sz="800" b="0"/>
                  <a:t>Relative productivity level, 2000</a:t>
                </a:r>
              </a:p>
            </c:rich>
          </c:tx>
          <c:layout/>
          <c:overlay val="0"/>
        </c:title>
        <c:numFmt formatCode="#,##0.0_ ;\-#,##0.0\ " sourceLinked="1"/>
        <c:majorTickMark val="out"/>
        <c:minorTickMark val="none"/>
        <c:tickLblPos val="low"/>
        <c:crossAx val="464747136"/>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0"/>
          <c:order val="0"/>
          <c:tx>
            <c:v>Agriculture</c:v>
          </c:tx>
          <c:spPr>
            <a:solidFill>
              <a:srgbClr val="13CF44"/>
            </a:solidFill>
          </c:spPr>
          <c:invertIfNegative val="0"/>
          <c:xVal>
            <c:numRef>
              <c:f>'Rel. prod. cf employment2'!$B$23</c:f>
              <c:numCache>
                <c:formatCode>#,##0.0_ ;\-#,##0.0\ </c:formatCode>
                <c:ptCount val="1"/>
                <c:pt idx="0">
                  <c:v>-2.2291588433444787</c:v>
                </c:pt>
              </c:numCache>
            </c:numRef>
          </c:xVal>
          <c:yVal>
            <c:numRef>
              <c:f>'Rel. prod. cf employment2'!$C$23</c:f>
              <c:numCache>
                <c:formatCode>#,##0.0_ ;\-#,##0.0\ </c:formatCode>
                <c:ptCount val="1"/>
                <c:pt idx="0">
                  <c:v>0.34554145235419426</c:v>
                </c:pt>
              </c:numCache>
            </c:numRef>
          </c:yVal>
          <c:bubbleSize>
            <c:numRef>
              <c:f>'Rel. prod. cf employment2'!$E$23</c:f>
              <c:numCache>
                <c:formatCode>#,##0_ ;\-#,##0\ </c:formatCode>
                <c:ptCount val="1"/>
                <c:pt idx="0">
                  <c:v>8089</c:v>
                </c:pt>
              </c:numCache>
            </c:numRef>
          </c:bubbleSize>
          <c:bubble3D val="1"/>
        </c:ser>
        <c:ser>
          <c:idx val="1"/>
          <c:order val="1"/>
          <c:tx>
            <c:v>Mining &amp; utilities</c:v>
          </c:tx>
          <c:spPr>
            <a:solidFill>
              <a:srgbClr val="000000"/>
            </a:solidFill>
            <a:ln w="25400">
              <a:noFill/>
            </a:ln>
          </c:spPr>
          <c:invertIfNegative val="0"/>
          <c:xVal>
            <c:numRef>
              <c:f>'Rel. prod. cf employment2'!$B$24</c:f>
              <c:numCache>
                <c:formatCode>#,##0.0_ ;\-#,##0.0\ </c:formatCode>
                <c:ptCount val="1"/>
                <c:pt idx="0">
                  <c:v>1.4730884431464975E-2</c:v>
                </c:pt>
              </c:numCache>
            </c:numRef>
          </c:xVal>
          <c:yVal>
            <c:numRef>
              <c:f>'Rel. prod. cf employment2'!$C$24</c:f>
              <c:numCache>
                <c:formatCode>#,##0.0_ ;\-#,##0.0\ </c:formatCode>
                <c:ptCount val="1"/>
                <c:pt idx="0">
                  <c:v>3.9118463498393243</c:v>
                </c:pt>
              </c:numCache>
            </c:numRef>
          </c:yVal>
          <c:bubbleSize>
            <c:numRef>
              <c:f>'Rel. prod. cf employment2'!$E$24</c:f>
              <c:numCache>
                <c:formatCode>#,##0_ ;\-#,##0\ </c:formatCode>
                <c:ptCount val="1"/>
                <c:pt idx="0">
                  <c:v>105</c:v>
                </c:pt>
              </c:numCache>
            </c:numRef>
          </c:bubbleSize>
          <c:bubble3D val="1"/>
        </c:ser>
        <c:ser>
          <c:idx val="2"/>
          <c:order val="2"/>
          <c:tx>
            <c:v>Manufacturing</c:v>
          </c:tx>
          <c:spPr>
            <a:solidFill>
              <a:srgbClr val="CC6600"/>
            </a:solidFill>
            <a:ln w="25400">
              <a:noFill/>
            </a:ln>
          </c:spPr>
          <c:invertIfNegative val="0"/>
          <c:xVal>
            <c:numRef>
              <c:f>'Rel. prod. cf employment2'!$B$25</c:f>
              <c:numCache>
                <c:formatCode>#,##0.0_ ;\-#,##0.0\ </c:formatCode>
                <c:ptCount val="1"/>
                <c:pt idx="0">
                  <c:v>0.24319852003930453</c:v>
                </c:pt>
              </c:numCache>
            </c:numRef>
          </c:xVal>
          <c:yVal>
            <c:numRef>
              <c:f>'Rel. prod. cf employment2'!$C$25</c:f>
              <c:numCache>
                <c:formatCode>#,##0.0_ ;\-#,##0.0\ </c:formatCode>
                <c:ptCount val="1"/>
                <c:pt idx="0">
                  <c:v>3.6487446710792959</c:v>
                </c:pt>
              </c:numCache>
            </c:numRef>
          </c:yVal>
          <c:bubbleSize>
            <c:numRef>
              <c:f>'Rel. prod. cf employment2'!$E$25</c:f>
              <c:numCache>
                <c:formatCode>#,##0_ ;\-#,##0\ </c:formatCode>
                <c:ptCount val="1"/>
                <c:pt idx="0">
                  <c:v>477</c:v>
                </c:pt>
              </c:numCache>
            </c:numRef>
          </c:bubbleSize>
          <c:bubble3D val="1"/>
        </c:ser>
        <c:ser>
          <c:idx val="3"/>
          <c:order val="3"/>
          <c:tx>
            <c:v>Construction</c:v>
          </c:tx>
          <c:spPr>
            <a:solidFill>
              <a:srgbClr val="FFFF00"/>
            </a:solidFill>
            <a:ln w="25400">
              <a:noFill/>
            </a:ln>
          </c:spPr>
          <c:invertIfNegative val="0"/>
          <c:xVal>
            <c:numRef>
              <c:f>'Rel. prod. cf employment2'!$B$26</c:f>
              <c:numCache>
                <c:formatCode>#,##0.0_ ;\-#,##0.0\ </c:formatCode>
                <c:ptCount val="1"/>
                <c:pt idx="0">
                  <c:v>0.43200020450042631</c:v>
                </c:pt>
              </c:numCache>
            </c:numRef>
          </c:xVal>
          <c:yVal>
            <c:numRef>
              <c:f>'Rel. prod. cf employment2'!$C$26</c:f>
              <c:numCache>
                <c:formatCode>#,##0.0_ ;\-#,##0.0\ </c:formatCode>
                <c:ptCount val="1"/>
                <c:pt idx="0">
                  <c:v>1.6874756257721406</c:v>
                </c:pt>
              </c:numCache>
            </c:numRef>
          </c:yVal>
          <c:bubbleSize>
            <c:numRef>
              <c:f>'Rel. prod. cf employment2'!$E$26</c:f>
              <c:numCache>
                <c:formatCode>#,##0_ ;\-#,##0\ </c:formatCode>
                <c:ptCount val="1"/>
                <c:pt idx="0">
                  <c:v>318</c:v>
                </c:pt>
              </c:numCache>
            </c:numRef>
          </c:bubbleSize>
          <c:bubble3D val="1"/>
        </c:ser>
        <c:ser>
          <c:idx val="4"/>
          <c:order val="4"/>
          <c:tx>
            <c:v>Wholesale, retail, hotels</c:v>
          </c:tx>
          <c:spPr>
            <a:solidFill>
              <a:srgbClr val="6666FF"/>
            </a:solidFill>
            <a:ln w="25400">
              <a:noFill/>
            </a:ln>
          </c:spPr>
          <c:invertIfNegative val="0"/>
          <c:xVal>
            <c:numRef>
              <c:f>'Rel. prod. cf employment2'!$B$27</c:f>
              <c:numCache>
                <c:formatCode>#,##0.0_ ;\-#,##0.0\ </c:formatCode>
                <c:ptCount val="1"/>
                <c:pt idx="0">
                  <c:v>0.1184560384516371</c:v>
                </c:pt>
              </c:numCache>
            </c:numRef>
          </c:xVal>
          <c:yVal>
            <c:numRef>
              <c:f>'Rel. prod. cf employment2'!$C$27</c:f>
              <c:numCache>
                <c:formatCode>#,##0.0_ ;\-#,##0.0\ </c:formatCode>
                <c:ptCount val="1"/>
                <c:pt idx="0">
                  <c:v>4.4701360829057233</c:v>
                </c:pt>
              </c:numCache>
            </c:numRef>
          </c:yVal>
          <c:bubbleSize>
            <c:numRef>
              <c:f>'Rel. prod. cf employment2'!$E$27</c:f>
              <c:numCache>
                <c:formatCode>#,##0_ ;\-#,##0\ </c:formatCode>
                <c:ptCount val="1"/>
                <c:pt idx="0">
                  <c:v>260</c:v>
                </c:pt>
              </c:numCache>
            </c:numRef>
          </c:bubbleSize>
          <c:bubble3D val="1"/>
        </c:ser>
        <c:ser>
          <c:idx val="5"/>
          <c:order val="5"/>
          <c:tx>
            <c:v>Transport, storage, comms</c:v>
          </c:tx>
          <c:spPr>
            <a:solidFill>
              <a:srgbClr val="66FFFF"/>
            </a:solidFill>
            <a:ln w="25400">
              <a:noFill/>
            </a:ln>
          </c:spPr>
          <c:invertIfNegative val="0"/>
          <c:xVal>
            <c:numRef>
              <c:f>'Rel. prod. cf employment2'!$B$28</c:f>
              <c:numCache>
                <c:formatCode>#,##0.0_ ;\-#,##0.0\ </c:formatCode>
                <c:ptCount val="1"/>
                <c:pt idx="0">
                  <c:v>0.34821569441671718</c:v>
                </c:pt>
              </c:numCache>
            </c:numRef>
          </c:xVal>
          <c:yVal>
            <c:numRef>
              <c:f>'Rel. prod. cf employment2'!$C$28</c:f>
              <c:numCache>
                <c:formatCode>#,##0.0_ ;\-#,##0.0\ </c:formatCode>
                <c:ptCount val="1"/>
                <c:pt idx="0">
                  <c:v>2.7617548355997257</c:v>
                </c:pt>
              </c:numCache>
            </c:numRef>
          </c:yVal>
          <c:bubbleSize>
            <c:numRef>
              <c:f>'Rel. prod. cf employment2'!$E$28</c:f>
              <c:numCache>
                <c:formatCode>#,##0_ ;\-#,##0\ </c:formatCode>
                <c:ptCount val="1"/>
                <c:pt idx="0">
                  <c:v>410</c:v>
                </c:pt>
              </c:numCache>
            </c:numRef>
          </c:bubbleSize>
          <c:bubble3D val="1"/>
        </c:ser>
        <c:ser>
          <c:idx val="6"/>
          <c:order val="6"/>
          <c:tx>
            <c:v>Other</c:v>
          </c:tx>
          <c:spPr>
            <a:solidFill>
              <a:srgbClr val="FF00FF"/>
            </a:solidFill>
            <a:ln w="25400">
              <a:noFill/>
            </a:ln>
          </c:spPr>
          <c:invertIfNegative val="0"/>
          <c:xVal>
            <c:numRef>
              <c:f>'Rel. prod. cf employment2'!$B$29</c:f>
              <c:numCache>
                <c:formatCode>#,##0.0_ ;\-#,##0.0\ </c:formatCode>
                <c:ptCount val="1"/>
                <c:pt idx="0">
                  <c:v>1.072557501504928</c:v>
                </c:pt>
              </c:numCache>
            </c:numRef>
          </c:xVal>
          <c:yVal>
            <c:numRef>
              <c:f>'Rel. prod. cf employment2'!$C$29</c:f>
              <c:numCache>
                <c:formatCode>#,##0.0_ ;\-#,##0.0\ </c:formatCode>
                <c:ptCount val="1"/>
                <c:pt idx="0">
                  <c:v>1.7846321951301307</c:v>
                </c:pt>
              </c:numCache>
            </c:numRef>
          </c:yVal>
          <c:bubbleSize>
            <c:numRef>
              <c:f>'Rel. prod. cf employment2'!$E$29</c:f>
              <c:numCache>
                <c:formatCode>#,##0_ ;\-#,##0\ </c:formatCode>
                <c:ptCount val="1"/>
                <c:pt idx="0">
                  <c:v>2398</c:v>
                </c:pt>
              </c:numCache>
            </c:numRef>
          </c:bubbleSize>
          <c:bubble3D val="1"/>
        </c:ser>
        <c:dLbls>
          <c:showLegendKey val="0"/>
          <c:showVal val="0"/>
          <c:showCatName val="0"/>
          <c:showSerName val="0"/>
          <c:showPercent val="0"/>
          <c:showBubbleSize val="0"/>
        </c:dLbls>
        <c:bubbleScale val="100"/>
        <c:showNegBubbles val="0"/>
        <c:axId val="466315520"/>
        <c:axId val="466329984"/>
      </c:bubbleChart>
      <c:valAx>
        <c:axId val="466315520"/>
        <c:scaling>
          <c:orientation val="minMax"/>
        </c:scaling>
        <c:delete val="0"/>
        <c:axPos val="b"/>
        <c:title>
          <c:tx>
            <c:rich>
              <a:bodyPr/>
              <a:lstStyle/>
              <a:p>
                <a:pPr>
                  <a:defRPr sz="800" b="0"/>
                </a:pPr>
                <a:r>
                  <a:rPr lang="en-US" sz="800" b="0"/>
                  <a:t>Percentage point change in employment share, 2000-05</a:t>
                </a:r>
              </a:p>
            </c:rich>
          </c:tx>
          <c:layout/>
          <c:overlay val="0"/>
        </c:title>
        <c:numFmt formatCode="#,##0.0_ ;\-#,##0.0\ " sourceLinked="1"/>
        <c:majorTickMark val="out"/>
        <c:minorTickMark val="none"/>
        <c:tickLblPos val="low"/>
        <c:crossAx val="466329984"/>
        <c:crosses val="autoZero"/>
        <c:crossBetween val="midCat"/>
      </c:valAx>
      <c:valAx>
        <c:axId val="466329984"/>
        <c:scaling>
          <c:orientation val="minMax"/>
          <c:min val="0"/>
        </c:scaling>
        <c:delete val="0"/>
        <c:axPos val="l"/>
        <c:majorGridlines/>
        <c:title>
          <c:tx>
            <c:rich>
              <a:bodyPr rot="-5400000" vert="horz"/>
              <a:lstStyle/>
              <a:p>
                <a:pPr>
                  <a:defRPr sz="800" b="0"/>
                </a:pPr>
                <a:r>
                  <a:rPr lang="en-US" sz="800" b="0"/>
                  <a:t>Relative productivity level, 2005</a:t>
                </a:r>
              </a:p>
            </c:rich>
          </c:tx>
          <c:layout/>
          <c:overlay val="0"/>
        </c:title>
        <c:numFmt formatCode="#,##0.0_ ;\-#,##0.0\ " sourceLinked="1"/>
        <c:majorTickMark val="out"/>
        <c:minorTickMark val="none"/>
        <c:tickLblPos val="low"/>
        <c:crossAx val="466315520"/>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layout/>
      <c:overlay val="0"/>
    </c:title>
    <c:autoTitleDeleted val="0"/>
    <c:plotArea>
      <c:layout/>
      <c:bubbleChart>
        <c:varyColors val="0"/>
        <c:ser>
          <c:idx val="0"/>
          <c:order val="0"/>
          <c:tx>
            <c:v>Agriculture</c:v>
          </c:tx>
          <c:spPr>
            <a:solidFill>
              <a:srgbClr val="13CF44"/>
            </a:solidFill>
          </c:spPr>
          <c:invertIfNegative val="0"/>
          <c:xVal>
            <c:numRef>
              <c:f>'Rel. prod. cf employment2'!$B$40</c:f>
              <c:numCache>
                <c:formatCode>#,##0.0_ ;\-#,##0.0\ </c:formatCode>
                <c:ptCount val="1"/>
                <c:pt idx="0">
                  <c:v>-1.92777553897443</c:v>
                </c:pt>
              </c:numCache>
            </c:numRef>
          </c:xVal>
          <c:yVal>
            <c:numRef>
              <c:f>'Rel. prod. cf employment2'!$C$40</c:f>
              <c:numCache>
                <c:formatCode>#,##0.0_ ;\-#,##0.0\ </c:formatCode>
                <c:ptCount val="1"/>
                <c:pt idx="0">
                  <c:v>0.31456080655819091</c:v>
                </c:pt>
              </c:numCache>
            </c:numRef>
          </c:yVal>
          <c:bubbleSize>
            <c:numRef>
              <c:f>'Rel. prod. cf employment2'!$E$40</c:f>
              <c:numCache>
                <c:formatCode>#,##0_ ;\-#,##0\ </c:formatCode>
                <c:ptCount val="1"/>
                <c:pt idx="0">
                  <c:v>9238</c:v>
                </c:pt>
              </c:numCache>
            </c:numRef>
          </c:bubbleSize>
          <c:bubble3D val="1"/>
        </c:ser>
        <c:ser>
          <c:idx val="1"/>
          <c:order val="1"/>
          <c:tx>
            <c:v>Mining &amp; utilities</c:v>
          </c:tx>
          <c:spPr>
            <a:solidFill>
              <a:srgbClr val="000000"/>
            </a:solidFill>
            <a:ln w="25400">
              <a:noFill/>
            </a:ln>
          </c:spPr>
          <c:invertIfNegative val="0"/>
          <c:xVal>
            <c:numRef>
              <c:f>'Rel. prod. cf employment2'!$B$41</c:f>
              <c:numCache>
                <c:formatCode>#,##0.0_ ;\-#,##0.0\ </c:formatCode>
                <c:ptCount val="1"/>
                <c:pt idx="0">
                  <c:v>1.0846412811347572E-2</c:v>
                </c:pt>
              </c:numCache>
            </c:numRef>
          </c:xVal>
          <c:yVal>
            <c:numRef>
              <c:f>'Rel. prod. cf employment2'!$C$41</c:f>
              <c:numCache>
                <c:formatCode>#,##0.0_ ;\-#,##0.0\ </c:formatCode>
                <c:ptCount val="1"/>
                <c:pt idx="0">
                  <c:v>3.9204709515503593</c:v>
                </c:pt>
              </c:numCache>
            </c:numRef>
          </c:yVal>
          <c:bubbleSize>
            <c:numRef>
              <c:f>'Rel. prod. cf employment2'!$E$41</c:f>
              <c:numCache>
                <c:formatCode>#,##0_ ;\-#,##0\ </c:formatCode>
                <c:ptCount val="1"/>
                <c:pt idx="0">
                  <c:v>125</c:v>
                </c:pt>
              </c:numCache>
            </c:numRef>
          </c:bubbleSize>
          <c:bubble3D val="1"/>
        </c:ser>
        <c:ser>
          <c:idx val="2"/>
          <c:order val="2"/>
          <c:tx>
            <c:v>Manufacturing</c:v>
          </c:tx>
          <c:spPr>
            <a:solidFill>
              <a:srgbClr val="CC6600"/>
            </a:solidFill>
            <a:ln w="25400">
              <a:noFill/>
            </a:ln>
          </c:spPr>
          <c:invertIfNegative val="0"/>
          <c:xVal>
            <c:numRef>
              <c:f>'Rel. prod. cf employment2'!$B$42</c:f>
              <c:numCache>
                <c:formatCode>#,##0.0_ ;\-#,##0.0\ </c:formatCode>
                <c:ptCount val="1"/>
                <c:pt idx="0">
                  <c:v>-2.0255412662744554E-2</c:v>
                </c:pt>
              </c:numCache>
            </c:numRef>
          </c:xVal>
          <c:yVal>
            <c:numRef>
              <c:f>'Rel. prod. cf employment2'!$C$42</c:f>
              <c:numCache>
                <c:formatCode>#,##0.0_ ;\-#,##0.0\ </c:formatCode>
                <c:ptCount val="1"/>
                <c:pt idx="0">
                  <c:v>3.3542362984692158</c:v>
                </c:pt>
              </c:numCache>
            </c:numRef>
          </c:yVal>
          <c:bubbleSize>
            <c:numRef>
              <c:f>'Rel. prod. cf employment2'!$E$42</c:f>
              <c:numCache>
                <c:formatCode>#,##0_ ;\-#,##0\ </c:formatCode>
                <c:ptCount val="1"/>
                <c:pt idx="0">
                  <c:v>558</c:v>
                </c:pt>
              </c:numCache>
            </c:numRef>
          </c:bubbleSize>
          <c:bubble3D val="1"/>
        </c:ser>
        <c:ser>
          <c:idx val="3"/>
          <c:order val="3"/>
          <c:tx>
            <c:v>Construction</c:v>
          </c:tx>
          <c:spPr>
            <a:solidFill>
              <a:srgbClr val="FFFF00"/>
            </a:solidFill>
            <a:ln w="25400">
              <a:noFill/>
            </a:ln>
          </c:spPr>
          <c:invertIfNegative val="0"/>
          <c:xVal>
            <c:numRef>
              <c:f>'Rel. prod. cf employment2'!$B$43</c:f>
              <c:numCache>
                <c:formatCode>#,##0.0_ ;\-#,##0.0\ </c:formatCode>
                <c:ptCount val="1"/>
                <c:pt idx="0">
                  <c:v>0.22632146033153555</c:v>
                </c:pt>
              </c:numCache>
            </c:numRef>
          </c:xVal>
          <c:yVal>
            <c:numRef>
              <c:f>'Rel. prod. cf employment2'!$C$43</c:f>
              <c:numCache>
                <c:formatCode>#,##0.0_ ;\-#,##0.0\ </c:formatCode>
                <c:ptCount val="1"/>
                <c:pt idx="0">
                  <c:v>1.945496533301168</c:v>
                </c:pt>
              </c:numCache>
            </c:numRef>
          </c:yVal>
          <c:bubbleSize>
            <c:numRef>
              <c:f>'Rel. prod. cf employment2'!$E$43</c:f>
              <c:numCache>
                <c:formatCode>#,##0_ ;\-#,##0\ </c:formatCode>
                <c:ptCount val="1"/>
                <c:pt idx="0">
                  <c:v>406</c:v>
                </c:pt>
              </c:numCache>
            </c:numRef>
          </c:bubbleSize>
          <c:bubble3D val="1"/>
        </c:ser>
        <c:ser>
          <c:idx val="4"/>
          <c:order val="4"/>
          <c:tx>
            <c:v>Wholesale, retail, hotels</c:v>
          </c:tx>
          <c:spPr>
            <a:solidFill>
              <a:srgbClr val="6666FF"/>
            </a:solidFill>
            <a:ln w="25400">
              <a:noFill/>
            </a:ln>
          </c:spPr>
          <c:invertIfNegative val="0"/>
          <c:xVal>
            <c:numRef>
              <c:f>'Rel. prod. cf employment2'!$B$44</c:f>
              <c:numCache>
                <c:formatCode>#,##0.0_ ;\-#,##0.0\ </c:formatCode>
                <c:ptCount val="1"/>
                <c:pt idx="0">
                  <c:v>0.13602185602493888</c:v>
                </c:pt>
              </c:numCache>
            </c:numRef>
          </c:xVal>
          <c:yVal>
            <c:numRef>
              <c:f>'Rel. prod. cf employment2'!$C$44</c:f>
              <c:numCache>
                <c:formatCode>#,##0.0_ ;\-#,##0.0\ </c:formatCode>
                <c:ptCount val="1"/>
                <c:pt idx="0">
                  <c:v>4.509506614808144</c:v>
                </c:pt>
              </c:numCache>
            </c:numRef>
          </c:yVal>
          <c:bubbleSize>
            <c:numRef>
              <c:f>'Rel. prod. cf employment2'!$E$44</c:f>
              <c:numCache>
                <c:formatCode>#,##0_ ;\-#,##0\ </c:formatCode>
                <c:ptCount val="1"/>
                <c:pt idx="0">
                  <c:v>325</c:v>
                </c:pt>
              </c:numCache>
            </c:numRef>
          </c:bubbleSize>
          <c:bubble3D val="1"/>
        </c:ser>
        <c:ser>
          <c:idx val="5"/>
          <c:order val="5"/>
          <c:tx>
            <c:v>Transport, storage, comms</c:v>
          </c:tx>
          <c:spPr>
            <a:solidFill>
              <a:srgbClr val="66FFFF"/>
            </a:solidFill>
            <a:ln w="25400">
              <a:noFill/>
            </a:ln>
          </c:spPr>
          <c:invertIfNegative val="0"/>
          <c:xVal>
            <c:numRef>
              <c:f>'Rel. prod. cf employment2'!$B$45</c:f>
              <c:numCache>
                <c:formatCode>#,##0.0_ ;\-#,##0.0\ </c:formatCode>
                <c:ptCount val="1"/>
                <c:pt idx="0">
                  <c:v>0.26739859243164066</c:v>
                </c:pt>
              </c:numCache>
            </c:numRef>
          </c:xVal>
          <c:yVal>
            <c:numRef>
              <c:f>'Rel. prod. cf employment2'!$C$45</c:f>
              <c:numCache>
                <c:formatCode>#,##0.0_ ;\-#,##0.0\ </c:formatCode>
                <c:ptCount val="1"/>
                <c:pt idx="0">
                  <c:v>3.0209344163349816</c:v>
                </c:pt>
              </c:numCache>
            </c:numRef>
          </c:yVal>
          <c:bubbleSize>
            <c:numRef>
              <c:f>'Rel. prod. cf employment2'!$E$45</c:f>
              <c:numCache>
                <c:formatCode>#,##0_ ;\-#,##0\ </c:formatCode>
                <c:ptCount val="1"/>
                <c:pt idx="0">
                  <c:v>520</c:v>
                </c:pt>
              </c:numCache>
            </c:numRef>
          </c:bubbleSize>
          <c:bubble3D val="1"/>
        </c:ser>
        <c:ser>
          <c:idx val="6"/>
          <c:order val="6"/>
          <c:tx>
            <c:v>Other</c:v>
          </c:tx>
          <c:spPr>
            <a:solidFill>
              <a:srgbClr val="FF00FF"/>
            </a:solidFill>
            <a:ln w="25400">
              <a:noFill/>
            </a:ln>
          </c:spPr>
          <c:invertIfNegative val="0"/>
          <c:xVal>
            <c:numRef>
              <c:f>'Rel. prod. cf employment2'!$B$46</c:f>
              <c:numCache>
                <c:formatCode>#,##0.0_ ;\-#,##0.0\ </c:formatCode>
                <c:ptCount val="1"/>
                <c:pt idx="0">
                  <c:v>1.3074426300377091</c:v>
                </c:pt>
              </c:numCache>
            </c:numRef>
          </c:xVal>
          <c:yVal>
            <c:numRef>
              <c:f>'Rel. prod. cf employment2'!$C$46</c:f>
              <c:numCache>
                <c:formatCode>#,##0.0_ ;\-#,##0.0\ </c:formatCode>
                <c:ptCount val="1"/>
                <c:pt idx="0">
                  <c:v>1.6915199356734445</c:v>
                </c:pt>
              </c:numCache>
            </c:numRef>
          </c:yVal>
          <c:bubbleSize>
            <c:numRef>
              <c:f>'Rel. prod. cf employment2'!$E$46</c:f>
              <c:numCache>
                <c:formatCode>#,##0_ ;\-#,##0\ </c:formatCode>
                <c:ptCount val="1"/>
                <c:pt idx="0">
                  <c:v>3005</c:v>
                </c:pt>
              </c:numCache>
            </c:numRef>
          </c:bubbleSize>
          <c:bubble3D val="1"/>
        </c:ser>
        <c:dLbls>
          <c:showLegendKey val="0"/>
          <c:showVal val="0"/>
          <c:showCatName val="0"/>
          <c:showSerName val="0"/>
          <c:showPercent val="0"/>
          <c:showBubbleSize val="0"/>
        </c:dLbls>
        <c:bubbleScale val="100"/>
        <c:showNegBubbles val="0"/>
        <c:axId val="464562048"/>
        <c:axId val="464572416"/>
      </c:bubbleChart>
      <c:valAx>
        <c:axId val="464562048"/>
        <c:scaling>
          <c:orientation val="minMax"/>
        </c:scaling>
        <c:delete val="0"/>
        <c:axPos val="b"/>
        <c:title>
          <c:tx>
            <c:rich>
              <a:bodyPr/>
              <a:lstStyle/>
              <a:p>
                <a:pPr>
                  <a:defRPr sz="800" b="0"/>
                </a:pPr>
                <a:r>
                  <a:rPr lang="en-US" sz="800" b="0"/>
                  <a:t>Percentage point change in employment share, 2005-10</a:t>
                </a:r>
              </a:p>
            </c:rich>
          </c:tx>
          <c:layout/>
          <c:overlay val="0"/>
        </c:title>
        <c:numFmt formatCode="#,##0.0_ ;\-#,##0.0\ " sourceLinked="1"/>
        <c:majorTickMark val="out"/>
        <c:minorTickMark val="none"/>
        <c:tickLblPos val="low"/>
        <c:crossAx val="464572416"/>
        <c:crosses val="autoZero"/>
        <c:crossBetween val="midCat"/>
      </c:valAx>
      <c:valAx>
        <c:axId val="464572416"/>
        <c:scaling>
          <c:orientation val="minMax"/>
          <c:min val="0"/>
        </c:scaling>
        <c:delete val="0"/>
        <c:axPos val="l"/>
        <c:majorGridlines/>
        <c:title>
          <c:tx>
            <c:rich>
              <a:bodyPr rot="-5400000" vert="horz"/>
              <a:lstStyle/>
              <a:p>
                <a:pPr>
                  <a:defRPr sz="800" b="0"/>
                </a:pPr>
                <a:r>
                  <a:rPr lang="en-US" sz="800" b="0"/>
                  <a:t>Relative productivity level, 2010</a:t>
                </a:r>
              </a:p>
            </c:rich>
          </c:tx>
          <c:layout/>
          <c:overlay val="0"/>
        </c:title>
        <c:numFmt formatCode="#,##0.0_ ;\-#,##0.0\ " sourceLinked="1"/>
        <c:majorTickMark val="out"/>
        <c:minorTickMark val="none"/>
        <c:tickLblPos val="low"/>
        <c:crossAx val="464562048"/>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0"/>
          <c:order val="0"/>
          <c:tx>
            <c:v>Agriculture</c:v>
          </c:tx>
          <c:spPr>
            <a:solidFill>
              <a:srgbClr val="0000FF"/>
            </a:solidFill>
          </c:spPr>
          <c:invertIfNegative val="0"/>
          <c:xVal>
            <c:numRef>
              <c:f>'Rel. prod. cf employment1'!$B$22</c:f>
              <c:numCache>
                <c:formatCode>0.0</c:formatCode>
                <c:ptCount val="1"/>
                <c:pt idx="0">
                  <c:v>-4.1929717471048988</c:v>
                </c:pt>
              </c:numCache>
            </c:numRef>
          </c:xVal>
          <c:yVal>
            <c:numRef>
              <c:f>'Rel. prod. cf employment1'!$C$22</c:f>
              <c:numCache>
                <c:formatCode>0.0</c:formatCode>
                <c:ptCount val="1"/>
                <c:pt idx="0">
                  <c:v>0.53632028607865523</c:v>
                </c:pt>
              </c:numCache>
            </c:numRef>
          </c:yVal>
          <c:bubbleSize>
            <c:numRef>
              <c:f>'Rel. prod. cf employment1'!$E$22</c:f>
              <c:numCache>
                <c:formatCode>#,##0</c:formatCode>
                <c:ptCount val="1"/>
                <c:pt idx="0">
                  <c:v>6934.9779215003109</c:v>
                </c:pt>
              </c:numCache>
            </c:numRef>
          </c:bubbleSize>
          <c:bubble3D val="1"/>
        </c:ser>
        <c:ser>
          <c:idx val="1"/>
          <c:order val="1"/>
          <c:tx>
            <c:v>Mining</c:v>
          </c:tx>
          <c:spPr>
            <a:solidFill>
              <a:srgbClr val="FF0000"/>
            </a:solidFill>
            <a:ln w="25400">
              <a:noFill/>
            </a:ln>
          </c:spPr>
          <c:invertIfNegative val="0"/>
          <c:xVal>
            <c:numRef>
              <c:f>'Rel. prod. cf employment1'!$B$23</c:f>
              <c:numCache>
                <c:formatCode>0.0</c:formatCode>
                <c:ptCount val="1"/>
                <c:pt idx="0">
                  <c:v>-2.936374542218495E-2</c:v>
                </c:pt>
              </c:numCache>
            </c:numRef>
          </c:xVal>
          <c:yVal>
            <c:numRef>
              <c:f>'Rel. prod. cf employment1'!$C$23</c:f>
              <c:numCache>
                <c:formatCode>0.0</c:formatCode>
                <c:ptCount val="1"/>
                <c:pt idx="0">
                  <c:v>1.1996108554895653</c:v>
                </c:pt>
              </c:numCache>
            </c:numRef>
          </c:yVal>
          <c:bubbleSize>
            <c:numRef>
              <c:f>'Rel. prod. cf employment1'!$E$23</c:f>
              <c:numCache>
                <c:formatCode>#,##0</c:formatCode>
                <c:ptCount val="1"/>
                <c:pt idx="0">
                  <c:v>61.453922855106157</c:v>
                </c:pt>
              </c:numCache>
            </c:numRef>
          </c:bubbleSize>
          <c:bubble3D val="1"/>
        </c:ser>
        <c:ser>
          <c:idx val="2"/>
          <c:order val="2"/>
          <c:tx>
            <c:v>Manufacturing</c:v>
          </c:tx>
          <c:spPr>
            <a:solidFill>
              <a:srgbClr val="00B050"/>
            </a:solidFill>
            <a:ln w="25400">
              <a:noFill/>
            </a:ln>
          </c:spPr>
          <c:invertIfNegative val="0"/>
          <c:xVal>
            <c:numRef>
              <c:f>'Rel. prod. cf employment1'!$B$24</c:f>
              <c:numCache>
                <c:formatCode>0.0</c:formatCode>
                <c:ptCount val="1"/>
                <c:pt idx="0">
                  <c:v>2.5286395151718786</c:v>
                </c:pt>
              </c:numCache>
            </c:numRef>
          </c:xVal>
          <c:yVal>
            <c:numRef>
              <c:f>'Rel. prod. cf employment1'!$C$24</c:f>
              <c:numCache>
                <c:formatCode>0.0</c:formatCode>
                <c:ptCount val="1"/>
                <c:pt idx="0">
                  <c:v>0.96154920304800473</c:v>
                </c:pt>
              </c:numCache>
            </c:numRef>
          </c:yVal>
          <c:bubbleSize>
            <c:numRef>
              <c:f>'Rel. prod. cf employment1'!$E$24</c:f>
              <c:numCache>
                <c:formatCode>#,##0</c:formatCode>
                <c:ptCount val="1"/>
                <c:pt idx="0">
                  <c:v>1681.1</c:v>
                </c:pt>
              </c:numCache>
            </c:numRef>
          </c:bubbleSize>
          <c:bubble3D val="1"/>
        </c:ser>
        <c:ser>
          <c:idx val="3"/>
          <c:order val="3"/>
          <c:tx>
            <c:v>Utilities</c:v>
          </c:tx>
          <c:spPr>
            <a:solidFill>
              <a:srgbClr val="FFFF00"/>
            </a:solidFill>
            <a:ln w="25400">
              <a:noFill/>
            </a:ln>
          </c:spPr>
          <c:invertIfNegative val="0"/>
          <c:xVal>
            <c:numRef>
              <c:f>'Rel. prod. cf employment1'!$B$25</c:f>
              <c:numCache>
                <c:formatCode>0.0</c:formatCode>
                <c:ptCount val="1"/>
                <c:pt idx="0">
                  <c:v>-5.1517284548258713E-2</c:v>
                </c:pt>
              </c:numCache>
            </c:numRef>
          </c:xVal>
          <c:yVal>
            <c:numRef>
              <c:f>'Rel. prod. cf employment1'!$C$25</c:f>
              <c:numCache>
                <c:formatCode>0.0</c:formatCode>
                <c:ptCount val="1"/>
                <c:pt idx="0">
                  <c:v>10.758751437818491</c:v>
                </c:pt>
              </c:numCache>
            </c:numRef>
          </c:yVal>
          <c:bubbleSize>
            <c:numRef>
              <c:f>'Rel. prod. cf employment1'!$E$25</c:f>
              <c:numCache>
                <c:formatCode>#,##0</c:formatCode>
                <c:ptCount val="1"/>
                <c:pt idx="0">
                  <c:v>28.974670117017311</c:v>
                </c:pt>
              </c:numCache>
            </c:numRef>
          </c:bubbleSize>
          <c:bubble3D val="1"/>
        </c:ser>
        <c:ser>
          <c:idx val="4"/>
          <c:order val="4"/>
          <c:tx>
            <c:v>Construction</c:v>
          </c:tx>
          <c:spPr>
            <a:solidFill>
              <a:srgbClr val="6600FF"/>
            </a:solidFill>
            <a:ln w="25400">
              <a:noFill/>
            </a:ln>
          </c:spPr>
          <c:invertIfNegative val="0"/>
          <c:xVal>
            <c:numRef>
              <c:f>'Rel. prod. cf employment1'!$B$26</c:f>
              <c:numCache>
                <c:formatCode>0.0</c:formatCode>
                <c:ptCount val="1"/>
                <c:pt idx="0">
                  <c:v>0.13914984824459076</c:v>
                </c:pt>
              </c:numCache>
            </c:numRef>
          </c:xVal>
          <c:yVal>
            <c:numRef>
              <c:f>'Rel. prod. cf employment1'!$C$26</c:f>
              <c:numCache>
                <c:formatCode>0.0</c:formatCode>
                <c:ptCount val="1"/>
                <c:pt idx="0">
                  <c:v>1.8409141714396005</c:v>
                </c:pt>
              </c:numCache>
            </c:numRef>
          </c:yVal>
          <c:bubbleSize>
            <c:numRef>
              <c:f>'Rel. prod. cf employment1'!$E$26</c:f>
              <c:numCache>
                <c:formatCode>#,##0</c:formatCode>
                <c:ptCount val="1"/>
                <c:pt idx="0">
                  <c:v>330.36920132029121</c:v>
                </c:pt>
              </c:numCache>
            </c:numRef>
          </c:bubbleSize>
          <c:bubble3D val="1"/>
        </c:ser>
        <c:ser>
          <c:idx val="5"/>
          <c:order val="5"/>
          <c:tx>
            <c:v>Trade services</c:v>
          </c:tx>
          <c:spPr>
            <a:solidFill>
              <a:srgbClr val="66FFFF"/>
            </a:solidFill>
            <a:ln w="25400">
              <a:noFill/>
            </a:ln>
          </c:spPr>
          <c:invertIfNegative val="0"/>
          <c:xVal>
            <c:numRef>
              <c:f>'Rel. prod. cf employment1'!$B$27</c:f>
              <c:numCache>
                <c:formatCode>0.0</c:formatCode>
                <c:ptCount val="1"/>
                <c:pt idx="0">
                  <c:v>2.0392544237774182</c:v>
                </c:pt>
              </c:numCache>
            </c:numRef>
          </c:xVal>
          <c:yVal>
            <c:numRef>
              <c:f>'Rel. prod. cf employment1'!$C$27</c:f>
              <c:numCache>
                <c:formatCode>0.0</c:formatCode>
                <c:ptCount val="1"/>
                <c:pt idx="0">
                  <c:v>0.84985402799053955</c:v>
                </c:pt>
              </c:numCache>
            </c:numRef>
          </c:yVal>
          <c:bubbleSize>
            <c:numRef>
              <c:f>'Rel. prod. cf employment1'!$E$27</c:f>
              <c:numCache>
                <c:formatCode>#,##0</c:formatCode>
                <c:ptCount val="1"/>
                <c:pt idx="0">
                  <c:v>1910.5704357257928</c:v>
                </c:pt>
              </c:numCache>
            </c:numRef>
          </c:bubbleSize>
          <c:bubble3D val="1"/>
        </c:ser>
        <c:ser>
          <c:idx val="6"/>
          <c:order val="6"/>
          <c:tx>
            <c:v>Transport services</c:v>
          </c:tx>
          <c:spPr>
            <a:solidFill>
              <a:srgbClr val="FF00FF"/>
            </a:solidFill>
            <a:ln w="25400">
              <a:noFill/>
            </a:ln>
          </c:spPr>
          <c:invertIfNegative val="0"/>
          <c:xVal>
            <c:numRef>
              <c:f>'Rel. prod. cf employment1'!$B$28</c:f>
              <c:numCache>
                <c:formatCode>0.0</c:formatCode>
                <c:ptCount val="1"/>
                <c:pt idx="0">
                  <c:v>-0.22373703000233736</c:v>
                </c:pt>
              </c:numCache>
            </c:numRef>
          </c:xVal>
          <c:yVal>
            <c:numRef>
              <c:f>'Rel. prod. cf employment1'!$C$28</c:f>
              <c:numCache>
                <c:formatCode>0.0</c:formatCode>
                <c:ptCount val="1"/>
                <c:pt idx="0">
                  <c:v>3.4614647952151971</c:v>
                </c:pt>
              </c:numCache>
            </c:numRef>
          </c:yVal>
          <c:bubbleSize>
            <c:numRef>
              <c:f>'Rel. prod. cf employment1'!$E$28</c:f>
              <c:numCache>
                <c:formatCode>#,##0</c:formatCode>
                <c:ptCount val="1"/>
                <c:pt idx="0">
                  <c:v>455.59862557502674</c:v>
                </c:pt>
              </c:numCache>
            </c:numRef>
          </c:bubbleSize>
          <c:bubble3D val="1"/>
        </c:ser>
        <c:ser>
          <c:idx val="7"/>
          <c:order val="7"/>
          <c:tx>
            <c:v>Business services</c:v>
          </c:tx>
          <c:spPr>
            <a:solidFill>
              <a:srgbClr val="99FF66"/>
            </a:solidFill>
            <a:ln w="25400">
              <a:noFill/>
            </a:ln>
          </c:spPr>
          <c:invertIfNegative val="0"/>
          <c:xVal>
            <c:numRef>
              <c:f>'Rel. prod. cf employment1'!$B$29</c:f>
              <c:numCache>
                <c:formatCode>0.0</c:formatCode>
                <c:ptCount val="1"/>
                <c:pt idx="0">
                  <c:v>-0.40337389994281647</c:v>
                </c:pt>
              </c:numCache>
            </c:numRef>
          </c:xVal>
          <c:yVal>
            <c:numRef>
              <c:f>'Rel. prod. cf employment1'!$C$29</c:f>
              <c:numCache>
                <c:formatCode>0.0</c:formatCode>
                <c:ptCount val="1"/>
                <c:pt idx="0">
                  <c:v>5.8446485704856457</c:v>
                </c:pt>
              </c:numCache>
            </c:numRef>
          </c:yVal>
          <c:bubbleSize>
            <c:numRef>
              <c:f>'Rel. prod. cf employment1'!$E$29</c:f>
              <c:numCache>
                <c:formatCode>#,##0</c:formatCode>
                <c:ptCount val="1"/>
                <c:pt idx="0">
                  <c:v>166.00553916066792</c:v>
                </c:pt>
              </c:numCache>
            </c:numRef>
          </c:bubbleSize>
          <c:bubble3D val="1"/>
        </c:ser>
        <c:ser>
          <c:idx val="8"/>
          <c:order val="8"/>
          <c:tx>
            <c:v>Govt services</c:v>
          </c:tx>
          <c:spPr>
            <a:solidFill>
              <a:srgbClr val="984807"/>
            </a:solidFill>
            <a:ln w="25400">
              <a:noFill/>
            </a:ln>
          </c:spPr>
          <c:invertIfNegative val="0"/>
          <c:xVal>
            <c:numRef>
              <c:f>'Rel. prod. cf employment1'!$B$30</c:f>
              <c:numCache>
                <c:formatCode>0.0</c:formatCode>
                <c:ptCount val="1"/>
                <c:pt idx="0">
                  <c:v>-0.62226919036967221</c:v>
                </c:pt>
              </c:numCache>
            </c:numRef>
          </c:xVal>
          <c:yVal>
            <c:numRef>
              <c:f>'Rel. prod. cf employment1'!$C$30</c:f>
              <c:numCache>
                <c:formatCode>0.0</c:formatCode>
                <c:ptCount val="1"/>
                <c:pt idx="0">
                  <c:v>2.8370642160808948</c:v>
                </c:pt>
              </c:numCache>
            </c:numRef>
          </c:yVal>
          <c:bubbleSize>
            <c:numRef>
              <c:f>'Rel. prod. cf employment1'!$E$30</c:f>
              <c:numCache>
                <c:formatCode>#,##0</c:formatCode>
                <c:ptCount val="1"/>
                <c:pt idx="0">
                  <c:v>785.53644427397717</c:v>
                </c:pt>
              </c:numCache>
            </c:numRef>
          </c:bubbleSize>
          <c:bubble3D val="1"/>
        </c:ser>
        <c:ser>
          <c:idx val="9"/>
          <c:order val="9"/>
          <c:tx>
            <c:v>Personal services</c:v>
          </c:tx>
          <c:spPr>
            <a:solidFill>
              <a:srgbClr val="9999FF"/>
            </a:solidFill>
            <a:ln w="25400">
              <a:noFill/>
            </a:ln>
          </c:spPr>
          <c:invertIfNegative val="0"/>
          <c:xVal>
            <c:numRef>
              <c:f>'Rel. prod. cf employment1'!$B$31</c:f>
              <c:numCache>
                <c:formatCode>0.0</c:formatCode>
                <c:ptCount val="1"/>
                <c:pt idx="0">
                  <c:v>0.81618911019629881</c:v>
                </c:pt>
              </c:numCache>
            </c:numRef>
          </c:xVal>
          <c:yVal>
            <c:numRef>
              <c:f>'Rel. prod. cf employment1'!$C$31</c:f>
              <c:numCache>
                <c:formatCode>0.0</c:formatCode>
                <c:ptCount val="1"/>
                <c:pt idx="0">
                  <c:v>0.6314020855283875</c:v>
                </c:pt>
              </c:numCache>
            </c:numRef>
          </c:yVal>
          <c:bubbleSize>
            <c:numRef>
              <c:f>'Rel. prod. cf employment1'!$E$31</c:f>
              <c:numCache>
                <c:formatCode>#,##0</c:formatCode>
                <c:ptCount val="1"/>
                <c:pt idx="0">
                  <c:v>1015.9642837169567</c:v>
                </c:pt>
              </c:numCache>
            </c:numRef>
          </c:bubbleSize>
          <c:bubble3D val="1"/>
        </c:ser>
        <c:dLbls>
          <c:showLegendKey val="0"/>
          <c:showVal val="0"/>
          <c:showCatName val="0"/>
          <c:showSerName val="0"/>
          <c:showPercent val="0"/>
          <c:showBubbleSize val="0"/>
        </c:dLbls>
        <c:bubbleScale val="100"/>
        <c:showNegBubbles val="0"/>
        <c:axId val="425429248"/>
        <c:axId val="425501056"/>
      </c:bubbleChart>
      <c:valAx>
        <c:axId val="425429248"/>
        <c:scaling>
          <c:orientation val="minMax"/>
        </c:scaling>
        <c:delete val="0"/>
        <c:axPos val="b"/>
        <c:title>
          <c:tx>
            <c:rich>
              <a:bodyPr/>
              <a:lstStyle/>
              <a:p>
                <a:pPr>
                  <a:defRPr sz="800" b="0"/>
                </a:pPr>
                <a:r>
                  <a:rPr lang="en-US" sz="800" b="0"/>
                  <a:t>Percentage point change in share of persons engaged, 2000-05</a:t>
                </a:r>
              </a:p>
            </c:rich>
          </c:tx>
          <c:layout/>
          <c:overlay val="0"/>
        </c:title>
        <c:numFmt formatCode="0.0" sourceLinked="1"/>
        <c:majorTickMark val="out"/>
        <c:minorTickMark val="none"/>
        <c:tickLblPos val="low"/>
        <c:crossAx val="425501056"/>
        <c:crosses val="autoZero"/>
        <c:crossBetween val="midCat"/>
      </c:valAx>
      <c:valAx>
        <c:axId val="425501056"/>
        <c:scaling>
          <c:orientation val="minMax"/>
        </c:scaling>
        <c:delete val="0"/>
        <c:axPos val="l"/>
        <c:majorGridlines/>
        <c:title>
          <c:tx>
            <c:rich>
              <a:bodyPr rot="-5400000" vert="horz"/>
              <a:lstStyle/>
              <a:p>
                <a:pPr>
                  <a:defRPr sz="800" b="0"/>
                </a:pPr>
                <a:r>
                  <a:rPr lang="en-US" sz="800" b="0"/>
                  <a:t>Relative productivity level, 2005</a:t>
                </a:r>
              </a:p>
            </c:rich>
          </c:tx>
          <c:layout/>
          <c:overlay val="0"/>
        </c:title>
        <c:numFmt formatCode="0.0" sourceLinked="1"/>
        <c:majorTickMark val="out"/>
        <c:minorTickMark val="none"/>
        <c:tickLblPos val="low"/>
        <c:crossAx val="425429248"/>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2010-13</a:t>
            </a:r>
          </a:p>
        </c:rich>
      </c:tx>
      <c:layout/>
      <c:overlay val="0"/>
    </c:title>
    <c:autoTitleDeleted val="0"/>
    <c:plotArea>
      <c:layout/>
      <c:bubbleChart>
        <c:varyColors val="0"/>
        <c:ser>
          <c:idx val="0"/>
          <c:order val="0"/>
          <c:tx>
            <c:v>Agriculture</c:v>
          </c:tx>
          <c:spPr>
            <a:solidFill>
              <a:srgbClr val="13CF44"/>
            </a:solidFill>
          </c:spPr>
          <c:invertIfNegative val="0"/>
          <c:xVal>
            <c:numRef>
              <c:f>'Rel. prod. cf employment2'!$B$57</c:f>
              <c:numCache>
                <c:formatCode>#,##0.0_ ;\-#,##0.0\ </c:formatCode>
                <c:ptCount val="1"/>
                <c:pt idx="0">
                  <c:v>0.66623709275241083</c:v>
                </c:pt>
              </c:numCache>
            </c:numRef>
          </c:xVal>
          <c:yVal>
            <c:numRef>
              <c:f>'Rel. prod. cf employment2'!$C$57</c:f>
              <c:numCache>
                <c:formatCode>#,##0.0_ ;\-#,##0.0\ </c:formatCode>
                <c:ptCount val="1"/>
                <c:pt idx="0">
                  <c:v>0.29637214236260656</c:v>
                </c:pt>
              </c:numCache>
            </c:numRef>
          </c:yVal>
          <c:bubbleSize>
            <c:numRef>
              <c:f>'Rel. prod. cf employment2'!$E$57</c:f>
              <c:numCache>
                <c:formatCode>#,##0_ ;\-#,##0\ </c:formatCode>
                <c:ptCount val="1"/>
                <c:pt idx="0">
                  <c:v>10310</c:v>
                </c:pt>
              </c:numCache>
            </c:numRef>
          </c:bubbleSize>
          <c:bubble3D val="1"/>
        </c:ser>
        <c:ser>
          <c:idx val="1"/>
          <c:order val="1"/>
          <c:tx>
            <c:v>Mining &amp; utilities</c:v>
          </c:tx>
          <c:spPr>
            <a:solidFill>
              <a:srgbClr val="000000"/>
            </a:solidFill>
            <a:ln w="25400">
              <a:noFill/>
            </a:ln>
          </c:spPr>
          <c:invertIfNegative val="0"/>
          <c:xVal>
            <c:numRef>
              <c:f>'Rel. prod. cf employment2'!$B$58</c:f>
              <c:numCache>
                <c:formatCode>#,##0.0_ ;\-#,##0.0\ </c:formatCode>
                <c:ptCount val="1"/>
                <c:pt idx="0">
                  <c:v>-2.6135810900598688E-2</c:v>
                </c:pt>
              </c:numCache>
            </c:numRef>
          </c:xVal>
          <c:yVal>
            <c:numRef>
              <c:f>'Rel. prod. cf employment2'!$C$58</c:f>
              <c:numCache>
                <c:formatCode>#,##0.0_ ;\-#,##0.0\ </c:formatCode>
                <c:ptCount val="1"/>
                <c:pt idx="0">
                  <c:v>4.4174196397426133</c:v>
                </c:pt>
              </c:numCache>
            </c:numRef>
          </c:yVal>
          <c:bubbleSize>
            <c:numRef>
              <c:f>'Rel. prod. cf employment2'!$E$58</c:f>
              <c:numCache>
                <c:formatCode>#,##0_ ;\-#,##0\ </c:formatCode>
                <c:ptCount val="1"/>
                <c:pt idx="0">
                  <c:v>134</c:v>
                </c:pt>
              </c:numCache>
            </c:numRef>
          </c:bubbleSize>
          <c:bubble3D val="1"/>
        </c:ser>
        <c:ser>
          <c:idx val="2"/>
          <c:order val="2"/>
          <c:tx>
            <c:v>Manufacturing</c:v>
          </c:tx>
          <c:spPr>
            <a:solidFill>
              <a:srgbClr val="CC6600"/>
            </a:solidFill>
            <a:ln w="25400">
              <a:noFill/>
            </a:ln>
          </c:spPr>
          <c:invertIfNegative val="0"/>
          <c:xVal>
            <c:numRef>
              <c:f>'Rel. prod. cf employment2'!$B$59</c:f>
              <c:numCache>
                <c:formatCode>#,##0.0_ ;\-#,##0.0\ </c:formatCode>
                <c:ptCount val="1"/>
                <c:pt idx="0">
                  <c:v>-0.38595898416112773</c:v>
                </c:pt>
              </c:numCache>
            </c:numRef>
          </c:xVal>
          <c:yVal>
            <c:numRef>
              <c:f>'Rel. prod. cf employment2'!$C$59</c:f>
              <c:numCache>
                <c:formatCode>#,##0.0_ ;\-#,##0.0\ </c:formatCode>
                <c:ptCount val="1"/>
                <c:pt idx="0">
                  <c:v>3.6128009654292126</c:v>
                </c:pt>
              </c:numCache>
            </c:numRef>
          </c:yVal>
          <c:bubbleSize>
            <c:numRef>
              <c:f>'Rel. prod. cf employment2'!$E$59</c:f>
              <c:numCache>
                <c:formatCode>#,##0_ ;\-#,##0\ </c:formatCode>
                <c:ptCount val="1"/>
                <c:pt idx="0">
                  <c:v>556</c:v>
                </c:pt>
              </c:numCache>
            </c:numRef>
          </c:bubbleSize>
          <c:bubble3D val="1"/>
        </c:ser>
        <c:ser>
          <c:idx val="3"/>
          <c:order val="3"/>
          <c:tx>
            <c:v>Construction</c:v>
          </c:tx>
          <c:spPr>
            <a:solidFill>
              <a:srgbClr val="FFFF00"/>
            </a:solidFill>
            <a:ln w="25400">
              <a:noFill/>
            </a:ln>
          </c:spPr>
          <c:invertIfNegative val="0"/>
          <c:xVal>
            <c:numRef>
              <c:f>'Rel. prod. cf employment2'!$B$60</c:f>
              <c:numCache>
                <c:formatCode>#,##0.0_ ;\-#,##0.0\ </c:formatCode>
                <c:ptCount val="1"/>
                <c:pt idx="0">
                  <c:v>9.4028029360129217E-3</c:v>
                </c:pt>
              </c:numCache>
            </c:numRef>
          </c:xVal>
          <c:yVal>
            <c:numRef>
              <c:f>'Rel. prod. cf employment2'!$C$60</c:f>
              <c:numCache>
                <c:formatCode>#,##0.0_ ;\-#,##0.0\ </c:formatCode>
                <c:ptCount val="1"/>
                <c:pt idx="0">
                  <c:v>2.0341104358106299</c:v>
                </c:pt>
              </c:numCache>
            </c:numRef>
          </c:yVal>
          <c:bubbleSize>
            <c:numRef>
              <c:f>'Rel. prod. cf employment2'!$E$60</c:f>
              <c:numCache>
                <c:formatCode>#,##0_ ;\-#,##0\ </c:formatCode>
                <c:ptCount val="1"/>
                <c:pt idx="0">
                  <c:v>450</c:v>
                </c:pt>
              </c:numCache>
            </c:numRef>
          </c:bubbleSize>
          <c:bubble3D val="1"/>
        </c:ser>
        <c:ser>
          <c:idx val="4"/>
          <c:order val="4"/>
          <c:tx>
            <c:v>Wholesale, retail, hotels</c:v>
          </c:tx>
          <c:spPr>
            <a:solidFill>
              <a:srgbClr val="6666FF"/>
            </a:solidFill>
            <a:ln w="25400">
              <a:noFill/>
            </a:ln>
          </c:spPr>
          <c:invertIfNegative val="0"/>
          <c:xVal>
            <c:numRef>
              <c:f>'Rel. prod. cf employment2'!$B$61</c:f>
              <c:numCache>
                <c:formatCode>#,##0.0_ ;\-#,##0.0\ </c:formatCode>
                <c:ptCount val="1"/>
                <c:pt idx="0">
                  <c:v>-1.9428015760787787E-2</c:v>
                </c:pt>
              </c:numCache>
            </c:numRef>
          </c:xVal>
          <c:yVal>
            <c:numRef>
              <c:f>'Rel. prod. cf employment2'!$C$61</c:f>
              <c:numCache>
                <c:formatCode>#,##0.0_ ;\-#,##0.0\ </c:formatCode>
                <c:ptCount val="1"/>
                <c:pt idx="0">
                  <c:v>4.7726707452696049</c:v>
                </c:pt>
              </c:numCache>
            </c:numRef>
          </c:yVal>
          <c:bubbleSize>
            <c:numRef>
              <c:f>'Rel. prod. cf employment2'!$E$61</c:f>
              <c:numCache>
                <c:formatCode>#,##0_ ;\-#,##0\ </c:formatCode>
                <c:ptCount val="1"/>
                <c:pt idx="0">
                  <c:v>356</c:v>
                </c:pt>
              </c:numCache>
            </c:numRef>
          </c:bubbleSize>
          <c:bubble3D val="1"/>
        </c:ser>
        <c:ser>
          <c:idx val="5"/>
          <c:order val="5"/>
          <c:tx>
            <c:v>Transport, storage, comms</c:v>
          </c:tx>
          <c:spPr>
            <a:solidFill>
              <a:srgbClr val="66FFFF"/>
            </a:solidFill>
            <a:ln w="25400">
              <a:noFill/>
            </a:ln>
          </c:spPr>
          <c:invertIfNegative val="0"/>
          <c:xVal>
            <c:numRef>
              <c:f>'Rel. prod. cf employment2'!$B$62</c:f>
              <c:numCache>
                <c:formatCode>#,##0.0_ ;\-#,##0.0\ </c:formatCode>
                <c:ptCount val="1"/>
                <c:pt idx="0">
                  <c:v>-2.8530872976166854E-2</c:v>
                </c:pt>
              </c:numCache>
            </c:numRef>
          </c:xVal>
          <c:yVal>
            <c:numRef>
              <c:f>'Rel. prod. cf employment2'!$C$62</c:f>
              <c:numCache>
                <c:formatCode>#,##0.0_ ;\-#,##0.0\ </c:formatCode>
                <c:ptCount val="1"/>
                <c:pt idx="0">
                  <c:v>3.1419298869038141</c:v>
                </c:pt>
              </c:numCache>
            </c:numRef>
          </c:yVal>
          <c:bubbleSize>
            <c:numRef>
              <c:f>'Rel. prod. cf employment2'!$E$62</c:f>
              <c:numCache>
                <c:formatCode>#,##0_ ;\-#,##0\ </c:formatCode>
                <c:ptCount val="1"/>
                <c:pt idx="0">
                  <c:v>570</c:v>
                </c:pt>
              </c:numCache>
            </c:numRef>
          </c:bubbleSize>
          <c:bubble3D val="1"/>
        </c:ser>
        <c:ser>
          <c:idx val="6"/>
          <c:order val="6"/>
          <c:tx>
            <c:v>Other</c:v>
          </c:tx>
          <c:spPr>
            <a:solidFill>
              <a:srgbClr val="FF00FF"/>
            </a:solidFill>
            <a:ln w="25400">
              <a:noFill/>
            </a:ln>
          </c:spPr>
          <c:invertIfNegative val="0"/>
          <c:xVal>
            <c:numRef>
              <c:f>'Rel. prod. cf employment2'!$B$63</c:f>
              <c:numCache>
                <c:formatCode>#,##0.0_ ;\-#,##0.0\ </c:formatCode>
                <c:ptCount val="1"/>
                <c:pt idx="0">
                  <c:v>-0.21558621188974314</c:v>
                </c:pt>
              </c:numCache>
            </c:numRef>
          </c:xVal>
          <c:yVal>
            <c:numRef>
              <c:f>'Rel. prod. cf employment2'!$C$63</c:f>
              <c:numCache>
                <c:formatCode>#,##0.0_ ;\-#,##0.0\ </c:formatCode>
                <c:ptCount val="1"/>
                <c:pt idx="0">
                  <c:v>1.7043308359012277</c:v>
                </c:pt>
              </c:numCache>
            </c:numRef>
          </c:yVal>
          <c:bubbleSize>
            <c:numRef>
              <c:f>'Rel. prod. cf employment2'!$E$63</c:f>
              <c:numCache>
                <c:formatCode>#,##0_ ;\-#,##0\ </c:formatCode>
                <c:ptCount val="1"/>
                <c:pt idx="0">
                  <c:v>3286</c:v>
                </c:pt>
              </c:numCache>
            </c:numRef>
          </c:bubbleSize>
          <c:bubble3D val="1"/>
        </c:ser>
        <c:dLbls>
          <c:showLegendKey val="0"/>
          <c:showVal val="0"/>
          <c:showCatName val="0"/>
          <c:showSerName val="0"/>
          <c:showPercent val="0"/>
          <c:showBubbleSize val="0"/>
        </c:dLbls>
        <c:bubbleScale val="100"/>
        <c:showNegBubbles val="0"/>
        <c:axId val="466392576"/>
        <c:axId val="466394496"/>
      </c:bubbleChart>
      <c:valAx>
        <c:axId val="466392576"/>
        <c:scaling>
          <c:orientation val="minMax"/>
        </c:scaling>
        <c:delete val="0"/>
        <c:axPos val="b"/>
        <c:title>
          <c:tx>
            <c:rich>
              <a:bodyPr/>
              <a:lstStyle/>
              <a:p>
                <a:pPr>
                  <a:defRPr sz="800" b="0"/>
                </a:pPr>
                <a:r>
                  <a:rPr lang="en-US" sz="800" b="0"/>
                  <a:t>Percentage point change in employment share, 2010-13</a:t>
                </a:r>
              </a:p>
            </c:rich>
          </c:tx>
          <c:layout/>
          <c:overlay val="0"/>
        </c:title>
        <c:numFmt formatCode="#,##0.0_ ;\-#,##0.0\ " sourceLinked="1"/>
        <c:majorTickMark val="out"/>
        <c:minorTickMark val="none"/>
        <c:tickLblPos val="low"/>
        <c:crossAx val="466394496"/>
        <c:crosses val="autoZero"/>
        <c:crossBetween val="midCat"/>
      </c:valAx>
      <c:valAx>
        <c:axId val="466394496"/>
        <c:scaling>
          <c:orientation val="minMax"/>
          <c:min val="0"/>
        </c:scaling>
        <c:delete val="0"/>
        <c:axPos val="l"/>
        <c:majorGridlines/>
        <c:title>
          <c:tx>
            <c:rich>
              <a:bodyPr rot="-5400000" vert="horz"/>
              <a:lstStyle/>
              <a:p>
                <a:pPr>
                  <a:defRPr sz="800" b="0"/>
                </a:pPr>
                <a:r>
                  <a:rPr lang="en-US" sz="800" b="0"/>
                  <a:t>Relative productivity level, 2013</a:t>
                </a:r>
              </a:p>
            </c:rich>
          </c:tx>
          <c:layout/>
          <c:overlay val="0"/>
        </c:title>
        <c:numFmt formatCode="#,##0.0_ ;\-#,##0.0\ " sourceLinked="1"/>
        <c:majorTickMark val="out"/>
        <c:minorTickMark val="none"/>
        <c:tickLblPos val="low"/>
        <c:crossAx val="466392576"/>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stacked"/>
        <c:varyColors val="0"/>
        <c:ser>
          <c:idx val="0"/>
          <c:order val="0"/>
          <c:tx>
            <c:strRef>
              <c:f>'Decomp.of prod change2'!$B$4</c:f>
              <c:strCache>
                <c:ptCount val="1"/>
                <c:pt idx="0">
                  <c:v>Within sector</c:v>
                </c:pt>
              </c:strCache>
            </c:strRef>
          </c:tx>
          <c:invertIfNegative val="0"/>
          <c:cat>
            <c:strRef>
              <c:f>'Decomp.of prod change2'!$A$5:$A$8</c:f>
              <c:strCache>
                <c:ptCount val="4"/>
                <c:pt idx="0">
                  <c:v>1991-2000</c:v>
                </c:pt>
                <c:pt idx="1">
                  <c:v>2000-05</c:v>
                </c:pt>
                <c:pt idx="2">
                  <c:v>2005-10</c:v>
                </c:pt>
                <c:pt idx="3">
                  <c:v>2010-13</c:v>
                </c:pt>
              </c:strCache>
            </c:strRef>
          </c:cat>
          <c:val>
            <c:numRef>
              <c:f>'Decomp.of prod change2'!$B$5:$B$8</c:f>
              <c:numCache>
                <c:formatCode>0.00%</c:formatCode>
                <c:ptCount val="4"/>
                <c:pt idx="0">
                  <c:v>-1.5051768870780483E-2</c:v>
                </c:pt>
                <c:pt idx="1">
                  <c:v>8.6138346587398273E-3</c:v>
                </c:pt>
                <c:pt idx="2">
                  <c:v>1.2130720310948783E-3</c:v>
                </c:pt>
                <c:pt idx="3">
                  <c:v>7.5909355470259367E-3</c:v>
                </c:pt>
              </c:numCache>
            </c:numRef>
          </c:val>
        </c:ser>
        <c:ser>
          <c:idx val="1"/>
          <c:order val="1"/>
          <c:tx>
            <c:strRef>
              <c:f>'Decomp.of prod change2'!$C$4</c:f>
              <c:strCache>
                <c:ptCount val="1"/>
                <c:pt idx="0">
                  <c:v>Structural change</c:v>
                </c:pt>
              </c:strCache>
            </c:strRef>
          </c:tx>
          <c:spPr>
            <a:solidFill>
              <a:schemeClr val="accent6"/>
            </a:solidFill>
          </c:spPr>
          <c:invertIfNegative val="0"/>
          <c:cat>
            <c:strRef>
              <c:f>'Decomp.of prod change2'!$A$5:$A$8</c:f>
              <c:strCache>
                <c:ptCount val="4"/>
                <c:pt idx="0">
                  <c:v>1991-2000</c:v>
                </c:pt>
                <c:pt idx="1">
                  <c:v>2000-05</c:v>
                </c:pt>
                <c:pt idx="2">
                  <c:v>2005-10</c:v>
                </c:pt>
                <c:pt idx="3">
                  <c:v>2010-13</c:v>
                </c:pt>
              </c:strCache>
            </c:strRef>
          </c:cat>
          <c:val>
            <c:numRef>
              <c:f>'Decomp.of prod change2'!$C$5:$C$8</c:f>
              <c:numCache>
                <c:formatCode>0.00%</c:formatCode>
                <c:ptCount val="4"/>
                <c:pt idx="0">
                  <c:v>-4.7839894951108713E-3</c:v>
                </c:pt>
                <c:pt idx="1">
                  <c:v>-2.0765182252641123E-4</c:v>
                </c:pt>
                <c:pt idx="2">
                  <c:v>1.4059875449405131E-2</c:v>
                </c:pt>
                <c:pt idx="3">
                  <c:v>9.7484899706751314E-3</c:v>
                </c:pt>
              </c:numCache>
            </c:numRef>
          </c:val>
        </c:ser>
        <c:dLbls>
          <c:showLegendKey val="0"/>
          <c:showVal val="0"/>
          <c:showCatName val="0"/>
          <c:showSerName val="0"/>
          <c:showPercent val="0"/>
          <c:showBubbleSize val="0"/>
        </c:dLbls>
        <c:gapWidth val="150"/>
        <c:overlap val="100"/>
        <c:axId val="460367360"/>
        <c:axId val="460368896"/>
      </c:barChart>
      <c:catAx>
        <c:axId val="460367360"/>
        <c:scaling>
          <c:orientation val="minMax"/>
        </c:scaling>
        <c:delete val="0"/>
        <c:axPos val="b"/>
        <c:majorTickMark val="out"/>
        <c:minorTickMark val="none"/>
        <c:tickLblPos val="low"/>
        <c:crossAx val="460368896"/>
        <c:crosses val="autoZero"/>
        <c:auto val="1"/>
        <c:lblAlgn val="ctr"/>
        <c:lblOffset val="100"/>
        <c:noMultiLvlLbl val="0"/>
      </c:catAx>
      <c:valAx>
        <c:axId val="460368896"/>
        <c:scaling>
          <c:orientation val="minMax"/>
        </c:scaling>
        <c:delete val="0"/>
        <c:axPos val="l"/>
        <c:majorGridlines/>
        <c:title>
          <c:tx>
            <c:rich>
              <a:bodyPr rot="-5400000" vert="horz"/>
              <a:lstStyle/>
              <a:p>
                <a:pPr>
                  <a:defRPr b="0"/>
                </a:pPr>
                <a:r>
                  <a:rPr lang="en-US" b="0"/>
                  <a:t>Annualised labour productivity growth</a:t>
                </a:r>
              </a:p>
            </c:rich>
          </c:tx>
          <c:layout/>
          <c:overlay val="0"/>
        </c:title>
        <c:numFmt formatCode="0.0%" sourceLinked="0"/>
        <c:majorTickMark val="out"/>
        <c:minorTickMark val="none"/>
        <c:tickLblPos val="nextTo"/>
        <c:crossAx val="460367360"/>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'Productivity gaps2'!$I$5</c:f>
              <c:strCache>
                <c:ptCount val="1"/>
                <c:pt idx="0">
                  <c:v>Agriculture</c:v>
                </c:pt>
              </c:strCache>
            </c:strRef>
          </c:tx>
          <c:spPr>
            <a:solidFill>
              <a:srgbClr val="13CF44"/>
            </a:solidFill>
            <a:ln w="3175">
              <a:solidFill>
                <a:schemeClr val="bg1">
                  <a:lumMod val="50000"/>
                </a:schemeClr>
              </a:solidFill>
            </a:ln>
          </c:spPr>
          <c:cat>
            <c:numRef>
              <c:f>'Productivity gaps2'!$H$6:$H$27</c:f>
              <c:numCache>
                <c:formatCode>0.00</c:formatCode>
                <c:ptCount val="22"/>
                <c:pt idx="0">
                  <c:v>0</c:v>
                </c:pt>
                <c:pt idx="1">
                  <c:v>0</c:v>
                </c:pt>
                <c:pt idx="2">
                  <c:v>32.914059507087217</c:v>
                </c:pt>
                <c:pt idx="3">
                  <c:v>65.828119014174433</c:v>
                </c:pt>
                <c:pt idx="4">
                  <c:v>65.828119014174433</c:v>
                </c:pt>
                <c:pt idx="5">
                  <c:v>76.318477844464311</c:v>
                </c:pt>
                <c:pt idx="6">
                  <c:v>86.80883667475419</c:v>
                </c:pt>
                <c:pt idx="7">
                  <c:v>86.80883667475419</c:v>
                </c:pt>
                <c:pt idx="8">
                  <c:v>88.245434810369062</c:v>
                </c:pt>
                <c:pt idx="9">
                  <c:v>89.68203294598392</c:v>
                </c:pt>
                <c:pt idx="10">
                  <c:v>89.68203294598392</c:v>
                </c:pt>
                <c:pt idx="11">
                  <c:v>91.501723917762746</c:v>
                </c:pt>
                <c:pt idx="12">
                  <c:v>93.321414889541572</c:v>
                </c:pt>
                <c:pt idx="13">
                  <c:v>93.321414889541572</c:v>
                </c:pt>
                <c:pt idx="14">
                  <c:v>95.096411697101274</c:v>
                </c:pt>
                <c:pt idx="15">
                  <c:v>96.871408504660963</c:v>
                </c:pt>
                <c:pt idx="16">
                  <c:v>96.871408504660963</c:v>
                </c:pt>
                <c:pt idx="17">
                  <c:v>97.299195505044054</c:v>
                </c:pt>
                <c:pt idx="18">
                  <c:v>97.726982505427145</c:v>
                </c:pt>
                <c:pt idx="19">
                  <c:v>97.726982505427145</c:v>
                </c:pt>
                <c:pt idx="20">
                  <c:v>98.863491252713573</c:v>
                </c:pt>
                <c:pt idx="21">
                  <c:v>100</c:v>
                </c:pt>
              </c:numCache>
            </c:numRef>
          </c:cat>
          <c:val>
            <c:numRef>
              <c:f>'Productivity gaps2'!$I$6:$I$27</c:f>
              <c:numCache>
                <c:formatCode>#,##0.0</c:formatCode>
                <c:ptCount val="22"/>
                <c:pt idx="0" formatCode="General">
                  <c:v>0</c:v>
                </c:pt>
                <c:pt idx="1">
                  <c:v>0.29637214236260656</c:v>
                </c:pt>
                <c:pt idx="2">
                  <c:v>0.29637214236260656</c:v>
                </c:pt>
                <c:pt idx="3">
                  <c:v>0.29637214236260656</c:v>
                </c:pt>
                <c:pt idx="4" formatCode="General">
                  <c:v>0</c:v>
                </c:pt>
              </c:numCache>
            </c:numRef>
          </c:val>
        </c:ser>
        <c:ser>
          <c:idx val="1"/>
          <c:order val="1"/>
          <c:tx>
            <c:strRef>
              <c:f>'Productivity gaps2'!$J$5</c:f>
              <c:strCache>
                <c:ptCount val="1"/>
                <c:pt idx="0">
                  <c:v>Other</c:v>
                </c:pt>
              </c:strCache>
            </c:strRef>
          </c:tx>
          <c:spPr>
            <a:solidFill>
              <a:srgbClr val="6666FF"/>
            </a:solidFill>
            <a:ln w="3175">
              <a:solidFill>
                <a:schemeClr val="bg1">
                  <a:lumMod val="50000"/>
                </a:schemeClr>
              </a:solidFill>
            </a:ln>
          </c:spPr>
          <c:cat>
            <c:numRef>
              <c:f>'Productivity gaps2'!$H$6:$H$27</c:f>
              <c:numCache>
                <c:formatCode>0.00</c:formatCode>
                <c:ptCount val="22"/>
                <c:pt idx="0">
                  <c:v>0</c:v>
                </c:pt>
                <c:pt idx="1">
                  <c:v>0</c:v>
                </c:pt>
                <c:pt idx="2">
                  <c:v>32.914059507087217</c:v>
                </c:pt>
                <c:pt idx="3">
                  <c:v>65.828119014174433</c:v>
                </c:pt>
                <c:pt idx="4">
                  <c:v>65.828119014174433</c:v>
                </c:pt>
                <c:pt idx="5">
                  <c:v>76.318477844464311</c:v>
                </c:pt>
                <c:pt idx="6">
                  <c:v>86.80883667475419</c:v>
                </c:pt>
                <c:pt idx="7">
                  <c:v>86.80883667475419</c:v>
                </c:pt>
                <c:pt idx="8">
                  <c:v>88.245434810369062</c:v>
                </c:pt>
                <c:pt idx="9">
                  <c:v>89.68203294598392</c:v>
                </c:pt>
                <c:pt idx="10">
                  <c:v>89.68203294598392</c:v>
                </c:pt>
                <c:pt idx="11">
                  <c:v>91.501723917762746</c:v>
                </c:pt>
                <c:pt idx="12">
                  <c:v>93.321414889541572</c:v>
                </c:pt>
                <c:pt idx="13">
                  <c:v>93.321414889541572</c:v>
                </c:pt>
                <c:pt idx="14">
                  <c:v>95.096411697101274</c:v>
                </c:pt>
                <c:pt idx="15">
                  <c:v>96.871408504660963</c:v>
                </c:pt>
                <c:pt idx="16">
                  <c:v>96.871408504660963</c:v>
                </c:pt>
                <c:pt idx="17">
                  <c:v>97.299195505044054</c:v>
                </c:pt>
                <c:pt idx="18">
                  <c:v>97.726982505427145</c:v>
                </c:pt>
                <c:pt idx="19">
                  <c:v>97.726982505427145</c:v>
                </c:pt>
                <c:pt idx="20">
                  <c:v>98.863491252713573</c:v>
                </c:pt>
                <c:pt idx="21">
                  <c:v>100</c:v>
                </c:pt>
              </c:numCache>
            </c:numRef>
          </c:cat>
          <c:val>
            <c:numRef>
              <c:f>'Productivity gaps2'!$J$6:$J$27</c:f>
              <c:numCache>
                <c:formatCode>General</c:formatCode>
                <c:ptCount val="22"/>
                <c:pt idx="3">
                  <c:v>0</c:v>
                </c:pt>
                <c:pt idx="4" formatCode="#,##0.000">
                  <c:v>1.7043308359012277</c:v>
                </c:pt>
                <c:pt idx="5" formatCode="#,##0.000">
                  <c:v>1.7043308359012277</c:v>
                </c:pt>
                <c:pt idx="6" formatCode="#,##0.000">
                  <c:v>1.7043308359012277</c:v>
                </c:pt>
                <c:pt idx="7">
                  <c:v>0</c:v>
                </c:pt>
              </c:numCache>
            </c:numRef>
          </c:val>
        </c:ser>
        <c:ser>
          <c:idx val="2"/>
          <c:order val="2"/>
          <c:tx>
            <c:strRef>
              <c:f>'Productivity gaps2'!$K$5</c:f>
              <c:strCache>
                <c:ptCount val="1"/>
                <c:pt idx="0">
                  <c:v>Construction</c:v>
                </c:pt>
              </c:strCache>
            </c:strRef>
          </c:tx>
          <c:spPr>
            <a:solidFill>
              <a:srgbClr val="CC6600"/>
            </a:solidFill>
            <a:ln w="3175">
              <a:solidFill>
                <a:schemeClr val="bg1">
                  <a:lumMod val="50000"/>
                </a:schemeClr>
              </a:solidFill>
            </a:ln>
          </c:spPr>
          <c:cat>
            <c:numRef>
              <c:f>'Productivity gaps2'!$H$6:$H$27</c:f>
              <c:numCache>
                <c:formatCode>0.00</c:formatCode>
                <c:ptCount val="22"/>
                <c:pt idx="0">
                  <c:v>0</c:v>
                </c:pt>
                <c:pt idx="1">
                  <c:v>0</c:v>
                </c:pt>
                <c:pt idx="2">
                  <c:v>32.914059507087217</c:v>
                </c:pt>
                <c:pt idx="3">
                  <c:v>65.828119014174433</c:v>
                </c:pt>
                <c:pt idx="4">
                  <c:v>65.828119014174433</c:v>
                </c:pt>
                <c:pt idx="5">
                  <c:v>76.318477844464311</c:v>
                </c:pt>
                <c:pt idx="6">
                  <c:v>86.80883667475419</c:v>
                </c:pt>
                <c:pt idx="7">
                  <c:v>86.80883667475419</c:v>
                </c:pt>
                <c:pt idx="8">
                  <c:v>88.245434810369062</c:v>
                </c:pt>
                <c:pt idx="9">
                  <c:v>89.68203294598392</c:v>
                </c:pt>
                <c:pt idx="10">
                  <c:v>89.68203294598392</c:v>
                </c:pt>
                <c:pt idx="11">
                  <c:v>91.501723917762746</c:v>
                </c:pt>
                <c:pt idx="12">
                  <c:v>93.321414889541572</c:v>
                </c:pt>
                <c:pt idx="13">
                  <c:v>93.321414889541572</c:v>
                </c:pt>
                <c:pt idx="14">
                  <c:v>95.096411697101274</c:v>
                </c:pt>
                <c:pt idx="15">
                  <c:v>96.871408504660963</c:v>
                </c:pt>
                <c:pt idx="16">
                  <c:v>96.871408504660963</c:v>
                </c:pt>
                <c:pt idx="17">
                  <c:v>97.299195505044054</c:v>
                </c:pt>
                <c:pt idx="18">
                  <c:v>97.726982505427145</c:v>
                </c:pt>
                <c:pt idx="19">
                  <c:v>97.726982505427145</c:v>
                </c:pt>
                <c:pt idx="20">
                  <c:v>98.863491252713573</c:v>
                </c:pt>
                <c:pt idx="21">
                  <c:v>100</c:v>
                </c:pt>
              </c:numCache>
            </c:numRef>
          </c:cat>
          <c:val>
            <c:numRef>
              <c:f>'Productivity gaps2'!$K$6:$K$27</c:f>
              <c:numCache>
                <c:formatCode>General</c:formatCode>
                <c:ptCount val="22"/>
                <c:pt idx="6">
                  <c:v>0</c:v>
                </c:pt>
                <c:pt idx="7" formatCode="#,##0.000">
                  <c:v>2.0341104358106299</c:v>
                </c:pt>
                <c:pt idx="8" formatCode="#,##0.000">
                  <c:v>2.0341104358106299</c:v>
                </c:pt>
                <c:pt idx="9" formatCode="#,##0.000">
                  <c:v>2.0341104358106299</c:v>
                </c:pt>
                <c:pt idx="10">
                  <c:v>0</c:v>
                </c:pt>
              </c:numCache>
            </c:numRef>
          </c:val>
        </c:ser>
        <c:ser>
          <c:idx val="3"/>
          <c:order val="3"/>
          <c:tx>
            <c:strRef>
              <c:f>'Productivity gaps2'!$L$5</c:f>
              <c:strCache>
                <c:ptCount val="1"/>
                <c:pt idx="0">
                  <c:v>Transport, storage, comms</c:v>
                </c:pt>
              </c:strCache>
            </c:strRef>
          </c:tx>
          <c:spPr>
            <a:solidFill>
              <a:srgbClr val="FF00FF"/>
            </a:solidFill>
            <a:ln w="3175">
              <a:solidFill>
                <a:schemeClr val="bg1">
                  <a:lumMod val="50000"/>
                </a:schemeClr>
              </a:solidFill>
            </a:ln>
          </c:spPr>
          <c:cat>
            <c:numRef>
              <c:f>'Productivity gaps2'!$H$6:$H$27</c:f>
              <c:numCache>
                <c:formatCode>0.00</c:formatCode>
                <c:ptCount val="22"/>
                <c:pt idx="0">
                  <c:v>0</c:v>
                </c:pt>
                <c:pt idx="1">
                  <c:v>0</c:v>
                </c:pt>
                <c:pt idx="2">
                  <c:v>32.914059507087217</c:v>
                </c:pt>
                <c:pt idx="3">
                  <c:v>65.828119014174433</c:v>
                </c:pt>
                <c:pt idx="4">
                  <c:v>65.828119014174433</c:v>
                </c:pt>
                <c:pt idx="5">
                  <c:v>76.318477844464311</c:v>
                </c:pt>
                <c:pt idx="6">
                  <c:v>86.80883667475419</c:v>
                </c:pt>
                <c:pt idx="7">
                  <c:v>86.80883667475419</c:v>
                </c:pt>
                <c:pt idx="8">
                  <c:v>88.245434810369062</c:v>
                </c:pt>
                <c:pt idx="9">
                  <c:v>89.68203294598392</c:v>
                </c:pt>
                <c:pt idx="10">
                  <c:v>89.68203294598392</c:v>
                </c:pt>
                <c:pt idx="11">
                  <c:v>91.501723917762746</c:v>
                </c:pt>
                <c:pt idx="12">
                  <c:v>93.321414889541572</c:v>
                </c:pt>
                <c:pt idx="13">
                  <c:v>93.321414889541572</c:v>
                </c:pt>
                <c:pt idx="14">
                  <c:v>95.096411697101274</c:v>
                </c:pt>
                <c:pt idx="15">
                  <c:v>96.871408504660963</c:v>
                </c:pt>
                <c:pt idx="16">
                  <c:v>96.871408504660963</c:v>
                </c:pt>
                <c:pt idx="17">
                  <c:v>97.299195505044054</c:v>
                </c:pt>
                <c:pt idx="18">
                  <c:v>97.726982505427145</c:v>
                </c:pt>
                <c:pt idx="19">
                  <c:v>97.726982505427145</c:v>
                </c:pt>
                <c:pt idx="20">
                  <c:v>98.863491252713573</c:v>
                </c:pt>
                <c:pt idx="21">
                  <c:v>100</c:v>
                </c:pt>
              </c:numCache>
            </c:numRef>
          </c:cat>
          <c:val>
            <c:numRef>
              <c:f>'Productivity gaps2'!$L$6:$L$27</c:f>
              <c:numCache>
                <c:formatCode>General</c:formatCode>
                <c:ptCount val="22"/>
                <c:pt idx="9">
                  <c:v>0</c:v>
                </c:pt>
                <c:pt idx="10" formatCode="#,##0.0">
                  <c:v>3.1419298869038141</c:v>
                </c:pt>
                <c:pt idx="11" formatCode="#,##0.0">
                  <c:v>3.1419298869038141</c:v>
                </c:pt>
                <c:pt idx="12" formatCode="#,##0.0">
                  <c:v>3.1419298869038141</c:v>
                </c:pt>
                <c:pt idx="13">
                  <c:v>0</c:v>
                </c:pt>
              </c:numCache>
            </c:numRef>
          </c:val>
        </c:ser>
        <c:ser>
          <c:idx val="4"/>
          <c:order val="4"/>
          <c:tx>
            <c:strRef>
              <c:f>'Productivity gaps2'!$M$5</c:f>
              <c:strCache>
                <c:ptCount val="1"/>
                <c:pt idx="0">
                  <c:v>Manufacturing</c:v>
                </c:pt>
              </c:strCache>
            </c:strRef>
          </c:tx>
          <c:spPr>
            <a:solidFill>
              <a:srgbClr val="66FFFF"/>
            </a:solidFill>
            <a:ln w="3175">
              <a:solidFill>
                <a:schemeClr val="bg1">
                  <a:lumMod val="50000"/>
                </a:schemeClr>
              </a:solidFill>
            </a:ln>
          </c:spPr>
          <c:cat>
            <c:numRef>
              <c:f>'Productivity gaps2'!$H$6:$H$27</c:f>
              <c:numCache>
                <c:formatCode>0.00</c:formatCode>
                <c:ptCount val="22"/>
                <c:pt idx="0">
                  <c:v>0</c:v>
                </c:pt>
                <c:pt idx="1">
                  <c:v>0</c:v>
                </c:pt>
                <c:pt idx="2">
                  <c:v>32.914059507087217</c:v>
                </c:pt>
                <c:pt idx="3">
                  <c:v>65.828119014174433</c:v>
                </c:pt>
                <c:pt idx="4">
                  <c:v>65.828119014174433</c:v>
                </c:pt>
                <c:pt idx="5">
                  <c:v>76.318477844464311</c:v>
                </c:pt>
                <c:pt idx="6">
                  <c:v>86.80883667475419</c:v>
                </c:pt>
                <c:pt idx="7">
                  <c:v>86.80883667475419</c:v>
                </c:pt>
                <c:pt idx="8">
                  <c:v>88.245434810369062</c:v>
                </c:pt>
                <c:pt idx="9">
                  <c:v>89.68203294598392</c:v>
                </c:pt>
                <c:pt idx="10">
                  <c:v>89.68203294598392</c:v>
                </c:pt>
                <c:pt idx="11">
                  <c:v>91.501723917762746</c:v>
                </c:pt>
                <c:pt idx="12">
                  <c:v>93.321414889541572</c:v>
                </c:pt>
                <c:pt idx="13">
                  <c:v>93.321414889541572</c:v>
                </c:pt>
                <c:pt idx="14">
                  <c:v>95.096411697101274</c:v>
                </c:pt>
                <c:pt idx="15">
                  <c:v>96.871408504660963</c:v>
                </c:pt>
                <c:pt idx="16">
                  <c:v>96.871408504660963</c:v>
                </c:pt>
                <c:pt idx="17">
                  <c:v>97.299195505044054</c:v>
                </c:pt>
                <c:pt idx="18">
                  <c:v>97.726982505427145</c:v>
                </c:pt>
                <c:pt idx="19">
                  <c:v>97.726982505427145</c:v>
                </c:pt>
                <c:pt idx="20">
                  <c:v>98.863491252713573</c:v>
                </c:pt>
                <c:pt idx="21">
                  <c:v>100</c:v>
                </c:pt>
              </c:numCache>
            </c:numRef>
          </c:cat>
          <c:val>
            <c:numRef>
              <c:f>'Productivity gaps2'!$M$6:$M$27</c:f>
              <c:numCache>
                <c:formatCode>General</c:formatCode>
                <c:ptCount val="22"/>
                <c:pt idx="12">
                  <c:v>0</c:v>
                </c:pt>
                <c:pt idx="13" formatCode="#,##0.0">
                  <c:v>3.6128009654292126</c:v>
                </c:pt>
                <c:pt idx="14" formatCode="#,##0.0">
                  <c:v>3.6128009654292126</c:v>
                </c:pt>
                <c:pt idx="15" formatCode="#,##0.0">
                  <c:v>3.6128009654292126</c:v>
                </c:pt>
                <c:pt idx="16">
                  <c:v>0</c:v>
                </c:pt>
              </c:numCache>
            </c:numRef>
          </c:val>
        </c:ser>
        <c:ser>
          <c:idx val="5"/>
          <c:order val="5"/>
          <c:tx>
            <c:strRef>
              <c:f>'Productivity gaps2'!$N$5</c:f>
              <c:strCache>
                <c:ptCount val="1"/>
                <c:pt idx="0">
                  <c:v>Mining &amp; utilities</c:v>
                </c:pt>
              </c:strCache>
            </c:strRef>
          </c:tx>
          <c:spPr>
            <a:solidFill>
              <a:srgbClr val="000000"/>
            </a:solidFill>
            <a:ln w="3175">
              <a:solidFill>
                <a:schemeClr val="bg1">
                  <a:lumMod val="50000"/>
                </a:schemeClr>
              </a:solidFill>
            </a:ln>
          </c:spPr>
          <c:cat>
            <c:numRef>
              <c:f>'Productivity gaps2'!$H$6:$H$27</c:f>
              <c:numCache>
                <c:formatCode>0.00</c:formatCode>
                <c:ptCount val="22"/>
                <c:pt idx="0">
                  <c:v>0</c:v>
                </c:pt>
                <c:pt idx="1">
                  <c:v>0</c:v>
                </c:pt>
                <c:pt idx="2">
                  <c:v>32.914059507087217</c:v>
                </c:pt>
                <c:pt idx="3">
                  <c:v>65.828119014174433</c:v>
                </c:pt>
                <c:pt idx="4">
                  <c:v>65.828119014174433</c:v>
                </c:pt>
                <c:pt idx="5">
                  <c:v>76.318477844464311</c:v>
                </c:pt>
                <c:pt idx="6">
                  <c:v>86.80883667475419</c:v>
                </c:pt>
                <c:pt idx="7">
                  <c:v>86.80883667475419</c:v>
                </c:pt>
                <c:pt idx="8">
                  <c:v>88.245434810369062</c:v>
                </c:pt>
                <c:pt idx="9">
                  <c:v>89.68203294598392</c:v>
                </c:pt>
                <c:pt idx="10">
                  <c:v>89.68203294598392</c:v>
                </c:pt>
                <c:pt idx="11">
                  <c:v>91.501723917762746</c:v>
                </c:pt>
                <c:pt idx="12">
                  <c:v>93.321414889541572</c:v>
                </c:pt>
                <c:pt idx="13">
                  <c:v>93.321414889541572</c:v>
                </c:pt>
                <c:pt idx="14">
                  <c:v>95.096411697101274</c:v>
                </c:pt>
                <c:pt idx="15">
                  <c:v>96.871408504660963</c:v>
                </c:pt>
                <c:pt idx="16">
                  <c:v>96.871408504660963</c:v>
                </c:pt>
                <c:pt idx="17">
                  <c:v>97.299195505044054</c:v>
                </c:pt>
                <c:pt idx="18">
                  <c:v>97.726982505427145</c:v>
                </c:pt>
                <c:pt idx="19">
                  <c:v>97.726982505427145</c:v>
                </c:pt>
                <c:pt idx="20">
                  <c:v>98.863491252713573</c:v>
                </c:pt>
                <c:pt idx="21">
                  <c:v>100</c:v>
                </c:pt>
              </c:numCache>
            </c:numRef>
          </c:cat>
          <c:val>
            <c:numRef>
              <c:f>'Productivity gaps2'!$N$6:$N$27</c:f>
              <c:numCache>
                <c:formatCode>General</c:formatCode>
                <c:ptCount val="22"/>
                <c:pt idx="15">
                  <c:v>0</c:v>
                </c:pt>
                <c:pt idx="16" formatCode="#,##0.0">
                  <c:v>4.4174196397426133</c:v>
                </c:pt>
                <c:pt idx="17" formatCode="#,##0.0">
                  <c:v>4.4174196397426133</c:v>
                </c:pt>
                <c:pt idx="18" formatCode="#,##0.0">
                  <c:v>4.4174196397426133</c:v>
                </c:pt>
                <c:pt idx="19">
                  <c:v>0</c:v>
                </c:pt>
              </c:numCache>
            </c:numRef>
          </c:val>
        </c:ser>
        <c:ser>
          <c:idx val="6"/>
          <c:order val="6"/>
          <c:tx>
            <c:strRef>
              <c:f>'Productivity gaps2'!$O$5</c:f>
              <c:strCache>
                <c:ptCount val="1"/>
                <c:pt idx="0">
                  <c:v>Wholesale, retail, hotels</c:v>
                </c:pt>
              </c:strCache>
            </c:strRef>
          </c:tx>
          <c:spPr>
            <a:solidFill>
              <a:srgbClr val="FFFF00"/>
            </a:solidFill>
            <a:ln w="3175">
              <a:solidFill>
                <a:schemeClr val="bg1">
                  <a:lumMod val="50000"/>
                </a:schemeClr>
              </a:solidFill>
            </a:ln>
          </c:spPr>
          <c:cat>
            <c:numRef>
              <c:f>'Productivity gaps2'!$H$6:$H$27</c:f>
              <c:numCache>
                <c:formatCode>0.00</c:formatCode>
                <c:ptCount val="22"/>
                <c:pt idx="0">
                  <c:v>0</c:v>
                </c:pt>
                <c:pt idx="1">
                  <c:v>0</c:v>
                </c:pt>
                <c:pt idx="2">
                  <c:v>32.914059507087217</c:v>
                </c:pt>
                <c:pt idx="3">
                  <c:v>65.828119014174433</c:v>
                </c:pt>
                <c:pt idx="4">
                  <c:v>65.828119014174433</c:v>
                </c:pt>
                <c:pt idx="5">
                  <c:v>76.318477844464311</c:v>
                </c:pt>
                <c:pt idx="6">
                  <c:v>86.80883667475419</c:v>
                </c:pt>
                <c:pt idx="7">
                  <c:v>86.80883667475419</c:v>
                </c:pt>
                <c:pt idx="8">
                  <c:v>88.245434810369062</c:v>
                </c:pt>
                <c:pt idx="9">
                  <c:v>89.68203294598392</c:v>
                </c:pt>
                <c:pt idx="10">
                  <c:v>89.68203294598392</c:v>
                </c:pt>
                <c:pt idx="11">
                  <c:v>91.501723917762746</c:v>
                </c:pt>
                <c:pt idx="12">
                  <c:v>93.321414889541572</c:v>
                </c:pt>
                <c:pt idx="13">
                  <c:v>93.321414889541572</c:v>
                </c:pt>
                <c:pt idx="14">
                  <c:v>95.096411697101274</c:v>
                </c:pt>
                <c:pt idx="15">
                  <c:v>96.871408504660963</c:v>
                </c:pt>
                <c:pt idx="16">
                  <c:v>96.871408504660963</c:v>
                </c:pt>
                <c:pt idx="17">
                  <c:v>97.299195505044054</c:v>
                </c:pt>
                <c:pt idx="18">
                  <c:v>97.726982505427145</c:v>
                </c:pt>
                <c:pt idx="19">
                  <c:v>97.726982505427145</c:v>
                </c:pt>
                <c:pt idx="20">
                  <c:v>98.863491252713573</c:v>
                </c:pt>
                <c:pt idx="21">
                  <c:v>100</c:v>
                </c:pt>
              </c:numCache>
            </c:numRef>
          </c:cat>
          <c:val>
            <c:numRef>
              <c:f>'Productivity gaps2'!$O$6:$O$27</c:f>
              <c:numCache>
                <c:formatCode>General</c:formatCode>
                <c:ptCount val="22"/>
                <c:pt idx="18">
                  <c:v>0</c:v>
                </c:pt>
                <c:pt idx="19" formatCode="#,##0.0">
                  <c:v>4.7726707452696049</c:v>
                </c:pt>
                <c:pt idx="20" formatCode="#,##0.0">
                  <c:v>4.7726707452696049</c:v>
                </c:pt>
                <c:pt idx="21" formatCode="#,##0.0">
                  <c:v>4.7726707452696049</c:v>
                </c:pt>
              </c:numCache>
            </c:numRef>
          </c:val>
        </c:ser>
        <c:dLbls>
          <c:showLegendKey val="0"/>
          <c:showVal val="0"/>
          <c:showCatName val="0"/>
          <c:showSerName val="0"/>
          <c:showPercent val="0"/>
          <c:showBubbleSize val="0"/>
        </c:dLbls>
        <c:axId val="466416768"/>
        <c:axId val="466418688"/>
      </c:areaChart>
      <c:dateAx>
        <c:axId val="466416768"/>
        <c:scaling>
          <c:orientation val="minMax"/>
          <c:max val="100"/>
        </c:scaling>
        <c:delete val="0"/>
        <c:axPos val="b"/>
        <c:title>
          <c:tx>
            <c:rich>
              <a:bodyPr/>
              <a:lstStyle/>
              <a:p>
                <a:pPr>
                  <a:defRPr b="0"/>
                </a:pPr>
                <a:r>
                  <a:rPr lang="en-GB" b="0"/>
                  <a:t>Cumulative employment share (%)</a:t>
                </a:r>
              </a:p>
            </c:rich>
          </c:tx>
          <c:layout/>
          <c:overlay val="0"/>
        </c:title>
        <c:numFmt formatCode="0" sourceLinked="0"/>
        <c:majorTickMark val="out"/>
        <c:minorTickMark val="none"/>
        <c:tickLblPos val="nextTo"/>
        <c:crossAx val="466418688"/>
        <c:crosses val="autoZero"/>
        <c:auto val="0"/>
        <c:lblOffset val="100"/>
        <c:baseTimeUnit val="days"/>
        <c:majorUnit val="10"/>
        <c:majorTimeUnit val="days"/>
      </c:dateAx>
      <c:valAx>
        <c:axId val="466418688"/>
        <c:scaling>
          <c:orientation val="minMax"/>
        </c:scaling>
        <c:delete val="0"/>
        <c:axPos val="l"/>
        <c:majorGridlines/>
        <c:title>
          <c:tx>
            <c:rich>
              <a:bodyPr rot="-5400000" vert="horz"/>
              <a:lstStyle/>
              <a:p>
                <a:pPr>
                  <a:defRPr b="0"/>
                </a:pPr>
                <a:r>
                  <a:rPr lang="en-US" b="0"/>
                  <a:t>Relative productivity</a:t>
                </a:r>
              </a:p>
            </c:rich>
          </c:tx>
          <c:layout/>
          <c:overlay val="0"/>
        </c:title>
        <c:numFmt formatCode="General" sourceLinked="1"/>
        <c:majorTickMark val="out"/>
        <c:minorTickMark val="none"/>
        <c:tickLblPos val="nextTo"/>
        <c:crossAx val="466416768"/>
        <c:crosses val="autoZero"/>
        <c:crossBetween val="midCat"/>
      </c:valAx>
    </c:plotArea>
    <c:legend>
      <c:legendPos val="r"/>
      <c:layout/>
      <c:overlay val="0"/>
    </c:legend>
    <c:plotVisOnly val="1"/>
    <c:dispBlanksAs val="zero"/>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Male</a:t>
            </a:r>
          </a:p>
        </c:rich>
      </c:tx>
      <c:layout>
        <c:manualLayout>
          <c:xMode val="edge"/>
          <c:yMode val="edge"/>
          <c:x val="0.33084711286089241"/>
          <c:y val="2.7777777777777776E-2"/>
        </c:manualLayout>
      </c:layout>
      <c:overlay val="0"/>
    </c:title>
    <c:autoTitleDeleted val="0"/>
    <c:plotArea>
      <c:layout/>
      <c:barChart>
        <c:barDir val="col"/>
        <c:grouping val="percentStacked"/>
        <c:varyColors val="0"/>
        <c:ser>
          <c:idx val="0"/>
          <c:order val="0"/>
          <c:tx>
            <c:strRef>
              <c:f>'Sectoral employ by sex2'!$A$6</c:f>
              <c:strCache>
                <c:ptCount val="1"/>
                <c:pt idx="0">
                  <c:v>Agriculture</c:v>
                </c:pt>
              </c:strCache>
            </c:strRef>
          </c:tx>
          <c:spPr>
            <a:solidFill>
              <a:schemeClr val="accent1"/>
            </a:solidFill>
          </c:spPr>
          <c:invertIfNegative val="0"/>
          <c:cat>
            <c:numRef>
              <c:f>'Sectoral employ by sex2'!$B$5:$F$5</c:f>
              <c:numCache>
                <c:formatCode>General</c:formatCode>
                <c:ptCount val="5"/>
                <c:pt idx="0">
                  <c:v>1991</c:v>
                </c:pt>
                <c:pt idx="1">
                  <c:v>2000</c:v>
                </c:pt>
                <c:pt idx="2">
                  <c:v>2005</c:v>
                </c:pt>
                <c:pt idx="3">
                  <c:v>2010</c:v>
                </c:pt>
                <c:pt idx="4">
                  <c:v>2013</c:v>
                </c:pt>
              </c:numCache>
            </c:numRef>
          </c:cat>
          <c:val>
            <c:numRef>
              <c:f>'Sectoral employ by sex2'!$B$6:$F$6</c:f>
              <c:numCache>
                <c:formatCode>General</c:formatCode>
                <c:ptCount val="5"/>
                <c:pt idx="0">
                  <c:v>53.2</c:v>
                </c:pt>
                <c:pt idx="1">
                  <c:v>54.300000000000004</c:v>
                </c:pt>
                <c:pt idx="2">
                  <c:v>51.2</c:v>
                </c:pt>
                <c:pt idx="3">
                  <c:v>48.6</c:v>
                </c:pt>
                <c:pt idx="4">
                  <c:v>49.300000000000004</c:v>
                </c:pt>
              </c:numCache>
            </c:numRef>
          </c:val>
        </c:ser>
        <c:ser>
          <c:idx val="1"/>
          <c:order val="1"/>
          <c:tx>
            <c:strRef>
              <c:f>'Sectoral employ by sex2'!$A$7</c:f>
              <c:strCache>
                <c:ptCount val="1"/>
                <c:pt idx="0">
                  <c:v>Mining and utilities</c:v>
                </c:pt>
              </c:strCache>
            </c:strRef>
          </c:tx>
          <c:spPr>
            <a:solidFill>
              <a:schemeClr val="tx1"/>
            </a:solidFill>
          </c:spPr>
          <c:invertIfNegative val="0"/>
          <c:cat>
            <c:numRef>
              <c:f>'Sectoral employ by sex2'!$B$5:$F$5</c:f>
              <c:numCache>
                <c:formatCode>General</c:formatCode>
                <c:ptCount val="5"/>
                <c:pt idx="0">
                  <c:v>1991</c:v>
                </c:pt>
                <c:pt idx="1">
                  <c:v>2000</c:v>
                </c:pt>
                <c:pt idx="2">
                  <c:v>2005</c:v>
                </c:pt>
                <c:pt idx="3">
                  <c:v>2010</c:v>
                </c:pt>
                <c:pt idx="4">
                  <c:v>2013</c:v>
                </c:pt>
              </c:numCache>
            </c:numRef>
          </c:cat>
          <c:val>
            <c:numRef>
              <c:f>'Sectoral employ by sex2'!$B$7:$F$7</c:f>
              <c:numCache>
                <c:formatCode>General</c:formatCode>
                <c:ptCount val="5"/>
                <c:pt idx="0">
                  <c:v>1.3</c:v>
                </c:pt>
                <c:pt idx="1">
                  <c:v>1.2000000000000002</c:v>
                </c:pt>
                <c:pt idx="2">
                  <c:v>1.2000000000000002</c:v>
                </c:pt>
                <c:pt idx="3">
                  <c:v>1.2000000000000002</c:v>
                </c:pt>
                <c:pt idx="4">
                  <c:v>1.2000000000000002</c:v>
                </c:pt>
              </c:numCache>
            </c:numRef>
          </c:val>
        </c:ser>
        <c:ser>
          <c:idx val="2"/>
          <c:order val="2"/>
          <c:tx>
            <c:strRef>
              <c:f>'Sectoral employ by sex2'!$A$8</c:f>
              <c:strCache>
                <c:ptCount val="1"/>
                <c:pt idx="0">
                  <c:v>Manufacturing</c:v>
                </c:pt>
              </c:strCache>
            </c:strRef>
          </c:tx>
          <c:spPr>
            <a:solidFill>
              <a:schemeClr val="accent4"/>
            </a:solidFill>
          </c:spPr>
          <c:invertIfNegative val="0"/>
          <c:cat>
            <c:numRef>
              <c:f>'Sectoral employ by sex2'!$B$5:$F$5</c:f>
              <c:numCache>
                <c:formatCode>General</c:formatCode>
                <c:ptCount val="5"/>
                <c:pt idx="0">
                  <c:v>1991</c:v>
                </c:pt>
                <c:pt idx="1">
                  <c:v>2000</c:v>
                </c:pt>
                <c:pt idx="2">
                  <c:v>2005</c:v>
                </c:pt>
                <c:pt idx="3">
                  <c:v>2010</c:v>
                </c:pt>
                <c:pt idx="4">
                  <c:v>2013</c:v>
                </c:pt>
              </c:numCache>
            </c:numRef>
          </c:cat>
          <c:val>
            <c:numRef>
              <c:f>'Sectoral employ by sex2'!$B$8:$F$8</c:f>
              <c:numCache>
                <c:formatCode>General</c:formatCode>
                <c:ptCount val="5"/>
                <c:pt idx="0">
                  <c:v>5</c:v>
                </c:pt>
                <c:pt idx="1">
                  <c:v>4.9000000000000004</c:v>
                </c:pt>
                <c:pt idx="2">
                  <c:v>5.3000000000000007</c:v>
                </c:pt>
                <c:pt idx="3">
                  <c:v>5.3000000000000007</c:v>
                </c:pt>
                <c:pt idx="4">
                  <c:v>4.8000000000000007</c:v>
                </c:pt>
              </c:numCache>
            </c:numRef>
          </c:val>
        </c:ser>
        <c:ser>
          <c:idx val="3"/>
          <c:order val="3"/>
          <c:tx>
            <c:strRef>
              <c:f>'Sectoral employ by sex2'!$A$9</c:f>
              <c:strCache>
                <c:ptCount val="1"/>
                <c:pt idx="0">
                  <c:v>Construction</c:v>
                </c:pt>
              </c:strCache>
            </c:strRef>
          </c:tx>
          <c:spPr>
            <a:solidFill>
              <a:schemeClr val="accent5">
                <a:lumMod val="50000"/>
              </a:schemeClr>
            </a:solidFill>
          </c:spPr>
          <c:invertIfNegative val="0"/>
          <c:cat>
            <c:numRef>
              <c:f>'Sectoral employ by sex2'!$B$5:$F$5</c:f>
              <c:numCache>
                <c:formatCode>General</c:formatCode>
                <c:ptCount val="5"/>
                <c:pt idx="0">
                  <c:v>1991</c:v>
                </c:pt>
                <c:pt idx="1">
                  <c:v>2000</c:v>
                </c:pt>
                <c:pt idx="2">
                  <c:v>2005</c:v>
                </c:pt>
                <c:pt idx="3">
                  <c:v>2010</c:v>
                </c:pt>
                <c:pt idx="4">
                  <c:v>2013</c:v>
                </c:pt>
              </c:numCache>
            </c:numRef>
          </c:cat>
          <c:val>
            <c:numRef>
              <c:f>'Sectoral employ by sex2'!$B$9:$F$9</c:f>
              <c:numCache>
                <c:formatCode>General</c:formatCode>
                <c:ptCount val="5"/>
                <c:pt idx="0">
                  <c:v>3.7</c:v>
                </c:pt>
                <c:pt idx="1">
                  <c:v>4</c:v>
                </c:pt>
                <c:pt idx="2">
                  <c:v>4.8000000000000007</c:v>
                </c:pt>
                <c:pt idx="3">
                  <c:v>5.2</c:v>
                </c:pt>
                <c:pt idx="4">
                  <c:v>5.2</c:v>
                </c:pt>
              </c:numCache>
            </c:numRef>
          </c:val>
        </c:ser>
        <c:ser>
          <c:idx val="4"/>
          <c:order val="4"/>
          <c:tx>
            <c:strRef>
              <c:f>'Sectoral employ by sex2'!$A$10</c:f>
              <c:strCache>
                <c:ptCount val="1"/>
                <c:pt idx="0">
                  <c:v>Wholesale, retail, hotels</c:v>
                </c:pt>
              </c:strCache>
            </c:strRef>
          </c:tx>
          <c:spPr>
            <a:solidFill>
              <a:schemeClr val="accent2"/>
            </a:solidFill>
          </c:spPr>
          <c:invertIfNegative val="0"/>
          <c:cat>
            <c:numRef>
              <c:f>'Sectoral employ by sex2'!$B$5:$F$5</c:f>
              <c:numCache>
                <c:formatCode>General</c:formatCode>
                <c:ptCount val="5"/>
                <c:pt idx="0">
                  <c:v>1991</c:v>
                </c:pt>
                <c:pt idx="1">
                  <c:v>2000</c:v>
                </c:pt>
                <c:pt idx="2">
                  <c:v>2005</c:v>
                </c:pt>
                <c:pt idx="3">
                  <c:v>2010</c:v>
                </c:pt>
                <c:pt idx="4">
                  <c:v>2013</c:v>
                </c:pt>
              </c:numCache>
            </c:numRef>
          </c:cat>
          <c:val>
            <c:numRef>
              <c:f>'Sectoral employ by sex2'!$B$10:$F$10</c:f>
              <c:numCache>
                <c:formatCode>General</c:formatCode>
                <c:ptCount val="5"/>
                <c:pt idx="0">
                  <c:v>1</c:v>
                </c:pt>
                <c:pt idx="1">
                  <c:v>1</c:v>
                </c:pt>
                <c:pt idx="2">
                  <c:v>1</c:v>
                </c:pt>
                <c:pt idx="3">
                  <c:v>1</c:v>
                </c:pt>
                <c:pt idx="4">
                  <c:v>1</c:v>
                </c:pt>
              </c:numCache>
            </c:numRef>
          </c:val>
        </c:ser>
        <c:ser>
          <c:idx val="5"/>
          <c:order val="5"/>
          <c:tx>
            <c:strRef>
              <c:f>'Sectoral employ by sex2'!$A$11</c:f>
              <c:strCache>
                <c:ptCount val="1"/>
                <c:pt idx="0">
                  <c:v>Transport, storage, comms</c:v>
                </c:pt>
              </c:strCache>
            </c:strRef>
          </c:tx>
          <c:spPr>
            <a:solidFill>
              <a:schemeClr val="bg1">
                <a:lumMod val="50000"/>
              </a:schemeClr>
            </a:solidFill>
          </c:spPr>
          <c:invertIfNegative val="0"/>
          <c:cat>
            <c:numRef>
              <c:f>'Sectoral employ by sex2'!$B$5:$F$5</c:f>
              <c:numCache>
                <c:formatCode>General</c:formatCode>
                <c:ptCount val="5"/>
                <c:pt idx="0">
                  <c:v>1991</c:v>
                </c:pt>
                <c:pt idx="1">
                  <c:v>2000</c:v>
                </c:pt>
                <c:pt idx="2">
                  <c:v>2005</c:v>
                </c:pt>
                <c:pt idx="3">
                  <c:v>2010</c:v>
                </c:pt>
                <c:pt idx="4">
                  <c:v>2013</c:v>
                </c:pt>
              </c:numCache>
            </c:numRef>
          </c:cat>
          <c:val>
            <c:numRef>
              <c:f>'Sectoral employ by sex2'!$B$11:$F$11</c:f>
              <c:numCache>
                <c:formatCode>General</c:formatCode>
                <c:ptCount val="5"/>
                <c:pt idx="0">
                  <c:v>5.1000000000000005</c:v>
                </c:pt>
                <c:pt idx="1">
                  <c:v>5.1000000000000005</c:v>
                </c:pt>
                <c:pt idx="2">
                  <c:v>5.7</c:v>
                </c:pt>
                <c:pt idx="3">
                  <c:v>6</c:v>
                </c:pt>
                <c:pt idx="4">
                  <c:v>6</c:v>
                </c:pt>
              </c:numCache>
            </c:numRef>
          </c:val>
        </c:ser>
        <c:ser>
          <c:idx val="6"/>
          <c:order val="6"/>
          <c:tx>
            <c:strRef>
              <c:f>'Sectoral employ by sex2'!$A$12</c:f>
              <c:strCache>
                <c:ptCount val="1"/>
                <c:pt idx="0">
                  <c:v>Other</c:v>
                </c:pt>
              </c:strCache>
            </c:strRef>
          </c:tx>
          <c:spPr>
            <a:solidFill>
              <a:schemeClr val="accent5"/>
            </a:solidFill>
          </c:spPr>
          <c:invertIfNegative val="0"/>
          <c:cat>
            <c:numRef>
              <c:f>'Sectoral employ by sex2'!$B$5:$F$5</c:f>
              <c:numCache>
                <c:formatCode>General</c:formatCode>
                <c:ptCount val="5"/>
                <c:pt idx="0">
                  <c:v>1991</c:v>
                </c:pt>
                <c:pt idx="1">
                  <c:v>2000</c:v>
                </c:pt>
                <c:pt idx="2">
                  <c:v>2005</c:v>
                </c:pt>
                <c:pt idx="3">
                  <c:v>2010</c:v>
                </c:pt>
                <c:pt idx="4">
                  <c:v>2013</c:v>
                </c:pt>
              </c:numCache>
            </c:numRef>
          </c:cat>
          <c:val>
            <c:numRef>
              <c:f>'Sectoral employ by sex2'!$B$12:$F$12</c:f>
              <c:numCache>
                <c:formatCode>General</c:formatCode>
                <c:ptCount val="5"/>
                <c:pt idx="0">
                  <c:v>30.700000000000003</c:v>
                </c:pt>
                <c:pt idx="1">
                  <c:v>29.4</c:v>
                </c:pt>
                <c:pt idx="2">
                  <c:v>30.9</c:v>
                </c:pt>
                <c:pt idx="3">
                  <c:v>32.700000000000003</c:v>
                </c:pt>
                <c:pt idx="4">
                  <c:v>32.400000000000006</c:v>
                </c:pt>
              </c:numCache>
            </c:numRef>
          </c:val>
        </c:ser>
        <c:dLbls>
          <c:showLegendKey val="0"/>
          <c:showVal val="0"/>
          <c:showCatName val="0"/>
          <c:showSerName val="0"/>
          <c:showPercent val="0"/>
          <c:showBubbleSize val="0"/>
        </c:dLbls>
        <c:gapWidth val="150"/>
        <c:overlap val="100"/>
        <c:axId val="462170368"/>
        <c:axId val="462192640"/>
      </c:barChart>
      <c:catAx>
        <c:axId val="462170368"/>
        <c:scaling>
          <c:orientation val="minMax"/>
        </c:scaling>
        <c:delete val="0"/>
        <c:axPos val="b"/>
        <c:numFmt formatCode="General" sourceLinked="1"/>
        <c:majorTickMark val="out"/>
        <c:minorTickMark val="none"/>
        <c:tickLblPos val="nextTo"/>
        <c:crossAx val="462192640"/>
        <c:crosses val="autoZero"/>
        <c:auto val="1"/>
        <c:lblAlgn val="ctr"/>
        <c:lblOffset val="100"/>
        <c:noMultiLvlLbl val="0"/>
      </c:catAx>
      <c:valAx>
        <c:axId val="462192640"/>
        <c:scaling>
          <c:orientation val="minMax"/>
        </c:scaling>
        <c:delete val="0"/>
        <c:axPos val="l"/>
        <c:majorGridlines/>
        <c:numFmt formatCode="0%" sourceLinked="1"/>
        <c:majorTickMark val="out"/>
        <c:minorTickMark val="none"/>
        <c:tickLblPos val="nextTo"/>
        <c:crossAx val="462170368"/>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Female</a:t>
            </a:r>
          </a:p>
        </c:rich>
      </c:tx>
      <c:layout>
        <c:manualLayout>
          <c:xMode val="edge"/>
          <c:yMode val="edge"/>
          <c:x val="0.27175012014343275"/>
          <c:y val="2.7777777777777776E-2"/>
        </c:manualLayout>
      </c:layout>
      <c:overlay val="0"/>
    </c:title>
    <c:autoTitleDeleted val="0"/>
    <c:plotArea>
      <c:layout/>
      <c:barChart>
        <c:barDir val="col"/>
        <c:grouping val="percentStacked"/>
        <c:varyColors val="0"/>
        <c:ser>
          <c:idx val="0"/>
          <c:order val="0"/>
          <c:tx>
            <c:strRef>
              <c:f>'Sectoral employ by sex2'!$A$6</c:f>
              <c:strCache>
                <c:ptCount val="1"/>
                <c:pt idx="0">
                  <c:v>Agriculture</c:v>
                </c:pt>
              </c:strCache>
            </c:strRef>
          </c:tx>
          <c:spPr>
            <a:solidFill>
              <a:schemeClr val="accent1"/>
            </a:solidFill>
          </c:spPr>
          <c:invertIfNegative val="0"/>
          <c:cat>
            <c:numRef>
              <c:f>'Sectoral employ by sex2'!$B$5:$F$5</c:f>
              <c:numCache>
                <c:formatCode>General</c:formatCode>
                <c:ptCount val="5"/>
                <c:pt idx="0">
                  <c:v>1991</c:v>
                </c:pt>
                <c:pt idx="1">
                  <c:v>2000</c:v>
                </c:pt>
                <c:pt idx="2">
                  <c:v>2005</c:v>
                </c:pt>
                <c:pt idx="3">
                  <c:v>2010</c:v>
                </c:pt>
                <c:pt idx="4">
                  <c:v>2013</c:v>
                </c:pt>
              </c:numCache>
            </c:numRef>
          </c:cat>
          <c:val>
            <c:numRef>
              <c:f>'Sectoral employ by sex2'!$G$6:$K$6</c:f>
              <c:numCache>
                <c:formatCode>General</c:formatCode>
                <c:ptCount val="5"/>
                <c:pt idx="0">
                  <c:v>86.100000000000009</c:v>
                </c:pt>
                <c:pt idx="1">
                  <c:v>86.9</c:v>
                </c:pt>
                <c:pt idx="2">
                  <c:v>85.800000000000011</c:v>
                </c:pt>
                <c:pt idx="3">
                  <c:v>84.7</c:v>
                </c:pt>
                <c:pt idx="4">
                  <c:v>85.300000000000011</c:v>
                </c:pt>
              </c:numCache>
            </c:numRef>
          </c:val>
        </c:ser>
        <c:ser>
          <c:idx val="1"/>
          <c:order val="1"/>
          <c:tx>
            <c:strRef>
              <c:f>'Sectoral employ by sex2'!$A$7</c:f>
              <c:strCache>
                <c:ptCount val="1"/>
                <c:pt idx="0">
                  <c:v>Mining and utilities</c:v>
                </c:pt>
              </c:strCache>
            </c:strRef>
          </c:tx>
          <c:spPr>
            <a:solidFill>
              <a:schemeClr val="tx1"/>
            </a:solidFill>
          </c:spPr>
          <c:invertIfNegative val="0"/>
          <c:cat>
            <c:numRef>
              <c:f>'Sectoral employ by sex2'!$B$5:$F$5</c:f>
              <c:numCache>
                <c:formatCode>General</c:formatCode>
                <c:ptCount val="5"/>
                <c:pt idx="0">
                  <c:v>1991</c:v>
                </c:pt>
                <c:pt idx="1">
                  <c:v>2000</c:v>
                </c:pt>
                <c:pt idx="2">
                  <c:v>2005</c:v>
                </c:pt>
                <c:pt idx="3">
                  <c:v>2010</c:v>
                </c:pt>
                <c:pt idx="4">
                  <c:v>2013</c:v>
                </c:pt>
              </c:numCache>
            </c:numRef>
          </c:cat>
          <c:val>
            <c:numRef>
              <c:f>'Sectoral employ by sex2'!$G$7:$K$7</c:f>
              <c:numCache>
                <c:formatCode>General</c:formatCode>
                <c:ptCount val="5"/>
                <c:pt idx="0">
                  <c:v>0.5</c:v>
                </c:pt>
                <c:pt idx="1">
                  <c:v>0.5</c:v>
                </c:pt>
                <c:pt idx="2">
                  <c:v>0.5</c:v>
                </c:pt>
                <c:pt idx="3">
                  <c:v>0.5</c:v>
                </c:pt>
                <c:pt idx="4">
                  <c:v>0.4</c:v>
                </c:pt>
              </c:numCache>
            </c:numRef>
          </c:val>
        </c:ser>
        <c:ser>
          <c:idx val="2"/>
          <c:order val="2"/>
          <c:tx>
            <c:strRef>
              <c:f>'Sectoral employ by sex2'!$A$8</c:f>
              <c:strCache>
                <c:ptCount val="1"/>
                <c:pt idx="0">
                  <c:v>Manufacturing</c:v>
                </c:pt>
              </c:strCache>
            </c:strRef>
          </c:tx>
          <c:spPr>
            <a:solidFill>
              <a:schemeClr val="accent4"/>
            </a:solidFill>
          </c:spPr>
          <c:invertIfNegative val="0"/>
          <c:cat>
            <c:numRef>
              <c:f>'Sectoral employ by sex2'!$B$5:$F$5</c:f>
              <c:numCache>
                <c:formatCode>General</c:formatCode>
                <c:ptCount val="5"/>
                <c:pt idx="0">
                  <c:v>1991</c:v>
                </c:pt>
                <c:pt idx="1">
                  <c:v>2000</c:v>
                </c:pt>
                <c:pt idx="2">
                  <c:v>2005</c:v>
                </c:pt>
                <c:pt idx="3">
                  <c:v>2010</c:v>
                </c:pt>
                <c:pt idx="4">
                  <c:v>2013</c:v>
                </c:pt>
              </c:numCache>
            </c:numRef>
          </c:cat>
          <c:val>
            <c:numRef>
              <c:f>'Sectoral employ by sex2'!$G$8:$K$8</c:f>
              <c:numCache>
                <c:formatCode>General</c:formatCode>
                <c:ptCount val="5"/>
                <c:pt idx="0">
                  <c:v>2.5</c:v>
                </c:pt>
                <c:pt idx="1">
                  <c:v>2.3000000000000003</c:v>
                </c:pt>
                <c:pt idx="2">
                  <c:v>2.4000000000000004</c:v>
                </c:pt>
                <c:pt idx="3">
                  <c:v>2.4000000000000004</c:v>
                </c:pt>
                <c:pt idx="4">
                  <c:v>2.1</c:v>
                </c:pt>
              </c:numCache>
            </c:numRef>
          </c:val>
        </c:ser>
        <c:ser>
          <c:idx val="3"/>
          <c:order val="3"/>
          <c:tx>
            <c:strRef>
              <c:f>'Sectoral employ by sex2'!$A$9</c:f>
              <c:strCache>
                <c:ptCount val="1"/>
                <c:pt idx="0">
                  <c:v>Construction</c:v>
                </c:pt>
              </c:strCache>
            </c:strRef>
          </c:tx>
          <c:spPr>
            <a:solidFill>
              <a:schemeClr val="accent5">
                <a:lumMod val="50000"/>
              </a:schemeClr>
            </a:solidFill>
          </c:spPr>
          <c:invertIfNegative val="0"/>
          <c:cat>
            <c:numRef>
              <c:f>'Sectoral employ by sex2'!$B$5:$F$5</c:f>
              <c:numCache>
                <c:formatCode>General</c:formatCode>
                <c:ptCount val="5"/>
                <c:pt idx="0">
                  <c:v>1991</c:v>
                </c:pt>
                <c:pt idx="1">
                  <c:v>2000</c:v>
                </c:pt>
                <c:pt idx="2">
                  <c:v>2005</c:v>
                </c:pt>
                <c:pt idx="3">
                  <c:v>2010</c:v>
                </c:pt>
                <c:pt idx="4">
                  <c:v>2013</c:v>
                </c:pt>
              </c:numCache>
            </c:numRef>
          </c:cat>
          <c:val>
            <c:numRef>
              <c:f>'Sectoral employ by sex2'!$G$9:$K$9</c:f>
              <c:numCache>
                <c:formatCode>General</c:formatCode>
                <c:ptCount val="5"/>
                <c:pt idx="0">
                  <c:v>0.1</c:v>
                </c:pt>
                <c:pt idx="1">
                  <c:v>0.1</c:v>
                </c:pt>
                <c:pt idx="2">
                  <c:v>0.1</c:v>
                </c:pt>
                <c:pt idx="3">
                  <c:v>0.1</c:v>
                </c:pt>
                <c:pt idx="4">
                  <c:v>0.1</c:v>
                </c:pt>
              </c:numCache>
            </c:numRef>
          </c:val>
        </c:ser>
        <c:ser>
          <c:idx val="4"/>
          <c:order val="4"/>
          <c:tx>
            <c:strRef>
              <c:f>'Sectoral employ by sex2'!$A$10</c:f>
              <c:strCache>
                <c:ptCount val="1"/>
                <c:pt idx="0">
                  <c:v>Wholesale, retail, hotels</c:v>
                </c:pt>
              </c:strCache>
            </c:strRef>
          </c:tx>
          <c:spPr>
            <a:solidFill>
              <a:schemeClr val="accent2"/>
            </a:solidFill>
          </c:spPr>
          <c:invertIfNegative val="0"/>
          <c:cat>
            <c:numRef>
              <c:f>'Sectoral employ by sex2'!$B$5:$F$5</c:f>
              <c:numCache>
                <c:formatCode>General</c:formatCode>
                <c:ptCount val="5"/>
                <c:pt idx="0">
                  <c:v>1991</c:v>
                </c:pt>
                <c:pt idx="1">
                  <c:v>2000</c:v>
                </c:pt>
                <c:pt idx="2">
                  <c:v>2005</c:v>
                </c:pt>
                <c:pt idx="3">
                  <c:v>2010</c:v>
                </c:pt>
                <c:pt idx="4">
                  <c:v>2013</c:v>
                </c:pt>
              </c:numCache>
            </c:numRef>
          </c:cat>
          <c:val>
            <c:numRef>
              <c:f>'Sectoral employ by sex2'!$G$10:$K$10</c:f>
              <c:numCache>
                <c:formatCode>General</c:formatCode>
                <c:ptCount val="5"/>
                <c:pt idx="0">
                  <c:v>3.2</c:v>
                </c:pt>
                <c:pt idx="1">
                  <c:v>3.2</c:v>
                </c:pt>
                <c:pt idx="2">
                  <c:v>3.5000000000000004</c:v>
                </c:pt>
                <c:pt idx="3">
                  <c:v>3.8000000000000003</c:v>
                </c:pt>
                <c:pt idx="4">
                  <c:v>3.7</c:v>
                </c:pt>
              </c:numCache>
            </c:numRef>
          </c:val>
        </c:ser>
        <c:ser>
          <c:idx val="5"/>
          <c:order val="5"/>
          <c:tx>
            <c:strRef>
              <c:f>'Sectoral employ by sex2'!$A$11</c:f>
              <c:strCache>
                <c:ptCount val="1"/>
                <c:pt idx="0">
                  <c:v>Transport, storage, comms</c:v>
                </c:pt>
              </c:strCache>
            </c:strRef>
          </c:tx>
          <c:spPr>
            <a:solidFill>
              <a:schemeClr val="bg1">
                <a:lumMod val="50000"/>
              </a:schemeClr>
            </a:solidFill>
          </c:spPr>
          <c:invertIfNegative val="0"/>
          <c:cat>
            <c:numRef>
              <c:f>'Sectoral employ by sex2'!$B$5:$F$5</c:f>
              <c:numCache>
                <c:formatCode>General</c:formatCode>
                <c:ptCount val="5"/>
                <c:pt idx="0">
                  <c:v>1991</c:v>
                </c:pt>
                <c:pt idx="1">
                  <c:v>2000</c:v>
                </c:pt>
                <c:pt idx="2">
                  <c:v>2005</c:v>
                </c:pt>
                <c:pt idx="3">
                  <c:v>2010</c:v>
                </c:pt>
                <c:pt idx="4">
                  <c:v>2013</c:v>
                </c:pt>
              </c:numCache>
            </c:numRef>
          </c:cat>
          <c:val>
            <c:numRef>
              <c:f>'Sectoral employ by sex2'!$G$11:$K$11</c:f>
              <c:numCache>
                <c:formatCode>General</c:formatCode>
                <c:ptCount val="5"/>
                <c:pt idx="0">
                  <c:v>0.60000000000000009</c:v>
                </c:pt>
                <c:pt idx="1">
                  <c:v>0.60000000000000009</c:v>
                </c:pt>
                <c:pt idx="2">
                  <c:v>0.8</c:v>
                </c:pt>
                <c:pt idx="3">
                  <c:v>0.9</c:v>
                </c:pt>
                <c:pt idx="4">
                  <c:v>0.8</c:v>
                </c:pt>
              </c:numCache>
            </c:numRef>
          </c:val>
        </c:ser>
        <c:ser>
          <c:idx val="6"/>
          <c:order val="6"/>
          <c:tx>
            <c:strRef>
              <c:f>'Sectoral employ by sex2'!$A$12</c:f>
              <c:strCache>
                <c:ptCount val="1"/>
                <c:pt idx="0">
                  <c:v>Other</c:v>
                </c:pt>
              </c:strCache>
            </c:strRef>
          </c:tx>
          <c:spPr>
            <a:solidFill>
              <a:schemeClr val="accent5"/>
            </a:solidFill>
          </c:spPr>
          <c:invertIfNegative val="0"/>
          <c:cat>
            <c:numRef>
              <c:f>'Sectoral employ by sex2'!$B$5:$F$5</c:f>
              <c:numCache>
                <c:formatCode>General</c:formatCode>
                <c:ptCount val="5"/>
                <c:pt idx="0">
                  <c:v>1991</c:v>
                </c:pt>
                <c:pt idx="1">
                  <c:v>2000</c:v>
                </c:pt>
                <c:pt idx="2">
                  <c:v>2005</c:v>
                </c:pt>
                <c:pt idx="3">
                  <c:v>2010</c:v>
                </c:pt>
                <c:pt idx="4">
                  <c:v>2013</c:v>
                </c:pt>
              </c:numCache>
            </c:numRef>
          </c:cat>
          <c:val>
            <c:numRef>
              <c:f>'Sectoral employ by sex2'!$G$12:$K$12</c:f>
              <c:numCache>
                <c:formatCode>General</c:formatCode>
                <c:ptCount val="5"/>
                <c:pt idx="0">
                  <c:v>7.0000000000000009</c:v>
                </c:pt>
                <c:pt idx="1">
                  <c:v>6.4</c:v>
                </c:pt>
                <c:pt idx="2">
                  <c:v>7.0000000000000009</c:v>
                </c:pt>
                <c:pt idx="3">
                  <c:v>7.4999999999999991</c:v>
                </c:pt>
                <c:pt idx="4">
                  <c:v>7.4999999999999991</c:v>
                </c:pt>
              </c:numCache>
            </c:numRef>
          </c:val>
        </c:ser>
        <c:dLbls>
          <c:showLegendKey val="0"/>
          <c:showVal val="0"/>
          <c:showCatName val="0"/>
          <c:showSerName val="0"/>
          <c:showPercent val="0"/>
          <c:showBubbleSize val="0"/>
        </c:dLbls>
        <c:gapWidth val="150"/>
        <c:overlap val="100"/>
        <c:axId val="463098624"/>
        <c:axId val="463100160"/>
      </c:barChart>
      <c:catAx>
        <c:axId val="463098624"/>
        <c:scaling>
          <c:orientation val="minMax"/>
        </c:scaling>
        <c:delete val="0"/>
        <c:axPos val="b"/>
        <c:numFmt formatCode="General" sourceLinked="1"/>
        <c:majorTickMark val="out"/>
        <c:minorTickMark val="none"/>
        <c:tickLblPos val="nextTo"/>
        <c:crossAx val="463100160"/>
        <c:crosses val="autoZero"/>
        <c:auto val="1"/>
        <c:lblAlgn val="ctr"/>
        <c:lblOffset val="100"/>
        <c:noMultiLvlLbl val="0"/>
      </c:catAx>
      <c:valAx>
        <c:axId val="463100160"/>
        <c:scaling>
          <c:orientation val="minMax"/>
          <c:max val="1"/>
          <c:min val="0"/>
        </c:scaling>
        <c:delete val="0"/>
        <c:axPos val="l"/>
        <c:majorGridlines/>
        <c:numFmt formatCode="0%" sourceLinked="1"/>
        <c:majorTickMark val="out"/>
        <c:minorTickMark val="none"/>
        <c:tickLblPos val="nextTo"/>
        <c:crossAx val="463098624"/>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Male</a:t>
            </a:r>
          </a:p>
        </c:rich>
      </c:tx>
      <c:layout>
        <c:manualLayout>
          <c:xMode val="edge"/>
          <c:yMode val="edge"/>
          <c:x val="0.53454986208218025"/>
          <c:y val="2.7777777777777776E-2"/>
        </c:manualLayout>
      </c:layout>
      <c:overlay val="0"/>
    </c:title>
    <c:autoTitleDeleted val="0"/>
    <c:plotArea>
      <c:layout/>
      <c:barChart>
        <c:barDir val="col"/>
        <c:grouping val="percentStacked"/>
        <c:varyColors val="0"/>
        <c:ser>
          <c:idx val="0"/>
          <c:order val="0"/>
          <c:tx>
            <c:strRef>
              <c:f>'Emp by sex (ILO)'!$C$6</c:f>
              <c:strCache>
                <c:ptCount val="1"/>
                <c:pt idx="0">
                  <c:v>Agriculture</c:v>
                </c:pt>
              </c:strCache>
            </c:strRef>
          </c:tx>
          <c:spPr>
            <a:solidFill>
              <a:srgbClr val="006C67"/>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(ILO)'!$C$7:$C$11</c:f>
              <c:numCache>
                <c:formatCode>0.0</c:formatCode>
                <c:ptCount val="5"/>
                <c:pt idx="0">
                  <c:v>51.680515289306641</c:v>
                </c:pt>
                <c:pt idx="1">
                  <c:v>54.712139129638672</c:v>
                </c:pt>
                <c:pt idx="2">
                  <c:v>54.540920257568359</c:v>
                </c:pt>
                <c:pt idx="3">
                  <c:v>53.216575622558594</c:v>
                </c:pt>
                <c:pt idx="4">
                  <c:v>52.77813720703125</c:v>
                </c:pt>
              </c:numCache>
            </c:numRef>
          </c:val>
        </c:ser>
        <c:ser>
          <c:idx val="1"/>
          <c:order val="1"/>
          <c:tx>
            <c:strRef>
              <c:f>'Emp by sex (ILO)'!$D$6</c:f>
              <c:strCache>
                <c:ptCount val="1"/>
                <c:pt idx="0">
                  <c:v>Industry</c:v>
                </c:pt>
              </c:strCache>
            </c:strRef>
          </c:tx>
          <c:spPr>
            <a:solidFill>
              <a:srgbClr val="E0E0E0"/>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(ILO)'!$D$7:$D$11</c:f>
              <c:numCache>
                <c:formatCode>0.0</c:formatCode>
                <c:ptCount val="5"/>
                <c:pt idx="0">
                  <c:v>12.651262283325195</c:v>
                </c:pt>
                <c:pt idx="1">
                  <c:v>10.833315849304199</c:v>
                </c:pt>
                <c:pt idx="2">
                  <c:v>10.822153091430664</c:v>
                </c:pt>
                <c:pt idx="3">
                  <c:v>10.969287872314453</c:v>
                </c:pt>
                <c:pt idx="4">
                  <c:v>10.920372009277344</c:v>
                </c:pt>
              </c:numCache>
            </c:numRef>
          </c:val>
        </c:ser>
        <c:ser>
          <c:idx val="2"/>
          <c:order val="2"/>
          <c:tx>
            <c:strRef>
              <c:f>'Emp by sex (ILO)'!$E$6</c:f>
              <c:strCache>
                <c:ptCount val="1"/>
                <c:pt idx="0">
                  <c:v>Services</c:v>
                </c:pt>
              </c:strCache>
            </c:strRef>
          </c:tx>
          <c:spPr>
            <a:solidFill>
              <a:srgbClr val="F7941E"/>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(ILO)'!$E$7:$E$11</c:f>
              <c:numCache>
                <c:formatCode>0.0</c:formatCode>
                <c:ptCount val="5"/>
                <c:pt idx="0">
                  <c:v>35.668216705322266</c:v>
                </c:pt>
                <c:pt idx="1">
                  <c:v>34.454536437988281</c:v>
                </c:pt>
                <c:pt idx="2">
                  <c:v>34.636920928955078</c:v>
                </c:pt>
                <c:pt idx="3">
                  <c:v>35.814132690429688</c:v>
                </c:pt>
                <c:pt idx="4">
                  <c:v>36.301490783691406</c:v>
                </c:pt>
              </c:numCache>
            </c:numRef>
          </c:val>
        </c:ser>
        <c:dLbls>
          <c:showLegendKey val="0"/>
          <c:showVal val="0"/>
          <c:showCatName val="0"/>
          <c:showSerName val="0"/>
          <c:showPercent val="0"/>
          <c:showBubbleSize val="0"/>
        </c:dLbls>
        <c:gapWidth val="150"/>
        <c:overlap val="100"/>
        <c:axId val="338435456"/>
        <c:axId val="338449536"/>
      </c:barChart>
      <c:catAx>
        <c:axId val="338435456"/>
        <c:scaling>
          <c:orientation val="minMax"/>
        </c:scaling>
        <c:delete val="0"/>
        <c:axPos val="b"/>
        <c:numFmt formatCode="0" sourceLinked="1"/>
        <c:majorTickMark val="out"/>
        <c:minorTickMark val="none"/>
        <c:tickLblPos val="nextTo"/>
        <c:crossAx val="338449536"/>
        <c:crosses val="autoZero"/>
        <c:auto val="1"/>
        <c:lblAlgn val="ctr"/>
        <c:lblOffset val="100"/>
        <c:noMultiLvlLbl val="0"/>
      </c:catAx>
      <c:valAx>
        <c:axId val="338449536"/>
        <c:scaling>
          <c:orientation val="minMax"/>
        </c:scaling>
        <c:delete val="0"/>
        <c:axPos val="l"/>
        <c:majorGridlines/>
        <c:title>
          <c:tx>
            <c:rich>
              <a:bodyPr rot="-5400000" vert="horz"/>
              <a:lstStyle/>
              <a:p>
                <a:pPr>
                  <a:defRPr b="0"/>
                </a:pPr>
                <a:r>
                  <a:rPr lang="en-US" b="0"/>
                  <a:t>Percent of workforce</a:t>
                </a:r>
              </a:p>
            </c:rich>
          </c:tx>
          <c:layout/>
          <c:overlay val="0"/>
        </c:title>
        <c:numFmt formatCode="0%" sourceLinked="1"/>
        <c:majorTickMark val="out"/>
        <c:minorTickMark val="none"/>
        <c:tickLblPos val="nextTo"/>
        <c:crossAx val="338435456"/>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Female</a:t>
            </a:r>
          </a:p>
        </c:rich>
      </c:tx>
      <c:layout>
        <c:manualLayout>
          <c:xMode val="edge"/>
          <c:yMode val="edge"/>
          <c:x val="0.26298095716758807"/>
          <c:y val="3.2407407407407406E-2"/>
        </c:manualLayout>
      </c:layout>
      <c:overlay val="0"/>
    </c:title>
    <c:autoTitleDeleted val="0"/>
    <c:plotArea>
      <c:layout/>
      <c:barChart>
        <c:barDir val="col"/>
        <c:grouping val="percentStacked"/>
        <c:varyColors val="0"/>
        <c:ser>
          <c:idx val="0"/>
          <c:order val="0"/>
          <c:tx>
            <c:strRef>
              <c:f>'Emp by sex (ILO)'!$G$6</c:f>
              <c:strCache>
                <c:ptCount val="1"/>
                <c:pt idx="0">
                  <c:v>Agriculture</c:v>
                </c:pt>
              </c:strCache>
            </c:strRef>
          </c:tx>
          <c:spPr>
            <a:solidFill>
              <a:srgbClr val="006C67"/>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(ILO)'!$G$7:$G$11</c:f>
              <c:numCache>
                <c:formatCode>0.0</c:formatCode>
                <c:ptCount val="5"/>
                <c:pt idx="0">
                  <c:v>69.656120300292969</c:v>
                </c:pt>
                <c:pt idx="1">
                  <c:v>69.353179931640625</c:v>
                </c:pt>
                <c:pt idx="2">
                  <c:v>67.975608825683594</c:v>
                </c:pt>
                <c:pt idx="3">
                  <c:v>66.021812438964844</c:v>
                </c:pt>
                <c:pt idx="4">
                  <c:v>65.255958557128906</c:v>
                </c:pt>
              </c:numCache>
            </c:numRef>
          </c:val>
        </c:ser>
        <c:ser>
          <c:idx val="1"/>
          <c:order val="1"/>
          <c:tx>
            <c:strRef>
              <c:f>'Emp by sex (ILO)'!$H$6</c:f>
              <c:strCache>
                <c:ptCount val="1"/>
                <c:pt idx="0">
                  <c:v>Industry</c:v>
                </c:pt>
              </c:strCache>
            </c:strRef>
          </c:tx>
          <c:spPr>
            <a:solidFill>
              <a:srgbClr val="E0E0E0"/>
            </a:solidFill>
            <a:ln>
              <a:noFill/>
            </a:ln>
          </c:spPr>
          <c:invertIfNegative val="0"/>
          <c:cat>
            <c:numRef>
              <c:f>'Emp by sex (ILO)'!$A$7:$A$11</c:f>
              <c:numCache>
                <c:formatCode>0</c:formatCode>
                <c:ptCount val="5"/>
                <c:pt idx="0">
                  <c:v>1991</c:v>
                </c:pt>
                <c:pt idx="1">
                  <c:v>2000</c:v>
                </c:pt>
                <c:pt idx="2">
                  <c:v>2005</c:v>
                </c:pt>
                <c:pt idx="3">
                  <c:v>2010</c:v>
                </c:pt>
                <c:pt idx="4">
                  <c:v>2012</c:v>
                </c:pt>
              </c:numCache>
            </c:numRef>
          </c:cat>
          <c:val>
            <c:numRef>
              <c:f>'Emp by sex (ILO)'!$H$7:$H$11</c:f>
              <c:numCache>
                <c:formatCode>0.0</c:formatCode>
                <c:ptCount val="5"/>
                <c:pt idx="0">
                  <c:v>3.0981485843658447</c:v>
                </c:pt>
                <c:pt idx="1">
                  <c:v>2.4232165813446045</c:v>
                </c:pt>
                <c:pt idx="2">
                  <c:v>2.3181478977203369</c:v>
                </c:pt>
                <c:pt idx="3">
                  <c:v>2.3091287612915039</c:v>
                </c:pt>
                <c:pt idx="4">
                  <c:v>2.2834634780883789</c:v>
                </c:pt>
              </c:numCache>
            </c:numRef>
          </c:val>
        </c:ser>
        <c:ser>
          <c:idx val="2"/>
          <c:order val="2"/>
          <c:tx>
            <c:strRef>
              <c:f>'Emp by sex (ILO)'!$I$6</c:f>
              <c:strCache>
                <c:ptCount val="1"/>
                <c:pt idx="0">
                  <c:v>Services</c:v>
                </c:pt>
              </c:strCache>
            </c:strRef>
          </c:tx>
          <c:spPr>
            <a:solidFill>
              <a:srgbClr val="F7941E"/>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(ILO)'!$I$7:$I$11</c:f>
              <c:numCache>
                <c:formatCode>0.0</c:formatCode>
                <c:ptCount val="5"/>
                <c:pt idx="0">
                  <c:v>27.2457275390625</c:v>
                </c:pt>
                <c:pt idx="1">
                  <c:v>28.223598480224609</c:v>
                </c:pt>
                <c:pt idx="2">
                  <c:v>29.70623779296875</c:v>
                </c:pt>
                <c:pt idx="3">
                  <c:v>31.669057846069336</c:v>
                </c:pt>
                <c:pt idx="4">
                  <c:v>32.460575103759766</c:v>
                </c:pt>
              </c:numCache>
            </c:numRef>
          </c:val>
        </c:ser>
        <c:dLbls>
          <c:showLegendKey val="0"/>
          <c:showVal val="0"/>
          <c:showCatName val="0"/>
          <c:showSerName val="0"/>
          <c:showPercent val="0"/>
          <c:showBubbleSize val="0"/>
        </c:dLbls>
        <c:gapWidth val="150"/>
        <c:overlap val="100"/>
        <c:axId val="338471552"/>
        <c:axId val="338473344"/>
      </c:barChart>
      <c:catAx>
        <c:axId val="338471552"/>
        <c:scaling>
          <c:orientation val="minMax"/>
        </c:scaling>
        <c:delete val="0"/>
        <c:axPos val="b"/>
        <c:numFmt formatCode="0" sourceLinked="1"/>
        <c:majorTickMark val="out"/>
        <c:minorTickMark val="none"/>
        <c:tickLblPos val="nextTo"/>
        <c:crossAx val="338473344"/>
        <c:crosses val="autoZero"/>
        <c:auto val="1"/>
        <c:lblAlgn val="ctr"/>
        <c:lblOffset val="100"/>
        <c:noMultiLvlLbl val="0"/>
      </c:catAx>
      <c:valAx>
        <c:axId val="338473344"/>
        <c:scaling>
          <c:orientation val="minMax"/>
        </c:scaling>
        <c:delete val="1"/>
        <c:axPos val="l"/>
        <c:majorGridlines/>
        <c:numFmt formatCode="0%" sourceLinked="1"/>
        <c:majorTickMark val="out"/>
        <c:minorTickMark val="none"/>
        <c:tickLblPos val="nextTo"/>
        <c:crossAx val="338471552"/>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tx>
            <c:strRef>
              <c:f>'Agriculture (DHS)'!$A$5</c:f>
              <c:strCache>
                <c:ptCount val="1"/>
                <c:pt idx="0">
                  <c:v>Female</c:v>
                </c:pt>
              </c:strCache>
            </c:strRef>
          </c:tx>
          <c:invertIfNegative val="0"/>
          <c:cat>
            <c:strRef>
              <c:f>'Agriculture (DHS)'!$B$4:$D$4</c:f>
              <c:strCache>
                <c:ptCount val="3"/>
                <c:pt idx="0">
                  <c:v>1990s</c:v>
                </c:pt>
                <c:pt idx="1">
                  <c:v>2000-05</c:v>
                </c:pt>
                <c:pt idx="2">
                  <c:v>2006-12</c:v>
                </c:pt>
              </c:strCache>
            </c:strRef>
          </c:cat>
          <c:val>
            <c:numRef>
              <c:f>'Agriculture (DHS)'!$B$5:$D$5</c:f>
              <c:numCache>
                <c:formatCode>General</c:formatCode>
                <c:ptCount val="3"/>
                <c:pt idx="0">
                  <c:v>48.2</c:v>
                </c:pt>
                <c:pt idx="1">
                  <c:v>53.6</c:v>
                </c:pt>
                <c:pt idx="2">
                  <c:v>42.3</c:v>
                </c:pt>
              </c:numCache>
            </c:numRef>
          </c:val>
        </c:ser>
        <c:ser>
          <c:idx val="1"/>
          <c:order val="1"/>
          <c:tx>
            <c:strRef>
              <c:f>'Agriculture (DHS)'!$A$6</c:f>
              <c:strCache>
                <c:ptCount val="1"/>
                <c:pt idx="0">
                  <c:v>Male</c:v>
                </c:pt>
              </c:strCache>
            </c:strRef>
          </c:tx>
          <c:spPr>
            <a:solidFill>
              <a:schemeClr val="accent3"/>
            </a:solidFill>
          </c:spPr>
          <c:invertIfNegative val="0"/>
          <c:cat>
            <c:strRef>
              <c:f>'Agriculture (DHS)'!$B$4:$D$4</c:f>
              <c:strCache>
                <c:ptCount val="3"/>
                <c:pt idx="0">
                  <c:v>1990s</c:v>
                </c:pt>
                <c:pt idx="1">
                  <c:v>2000-05</c:v>
                </c:pt>
                <c:pt idx="2">
                  <c:v>2006-12</c:v>
                </c:pt>
              </c:strCache>
            </c:strRef>
          </c:cat>
          <c:val>
            <c:numRef>
              <c:f>'Agriculture (DHS)'!$B$6:$D$6</c:f>
              <c:numCache>
                <c:formatCode>General</c:formatCode>
                <c:ptCount val="3"/>
                <c:pt idx="0">
                  <c:v>44.3</c:v>
                </c:pt>
                <c:pt idx="1">
                  <c:v>44.1</c:v>
                </c:pt>
                <c:pt idx="2">
                  <c:v>36.1</c:v>
                </c:pt>
              </c:numCache>
            </c:numRef>
          </c:val>
        </c:ser>
        <c:ser>
          <c:idx val="2"/>
          <c:order val="2"/>
          <c:tx>
            <c:strRef>
              <c:f>'Agriculture (DHS)'!$A$7</c:f>
              <c:strCache>
                <c:ptCount val="1"/>
                <c:pt idx="0">
                  <c:v>Combined</c:v>
                </c:pt>
              </c:strCache>
            </c:strRef>
          </c:tx>
          <c:spPr>
            <a:solidFill>
              <a:schemeClr val="accent5"/>
            </a:solidFill>
          </c:spPr>
          <c:invertIfNegative val="0"/>
          <c:cat>
            <c:strRef>
              <c:f>'Agriculture (DHS)'!$B$4:$D$4</c:f>
              <c:strCache>
                <c:ptCount val="3"/>
                <c:pt idx="0">
                  <c:v>1990s</c:v>
                </c:pt>
                <c:pt idx="1">
                  <c:v>2000-05</c:v>
                </c:pt>
                <c:pt idx="2">
                  <c:v>2006-12</c:v>
                </c:pt>
              </c:strCache>
            </c:strRef>
          </c:cat>
          <c:val>
            <c:numRef>
              <c:f>'Agriculture (DHS)'!$B$7:$D$7</c:f>
              <c:numCache>
                <c:formatCode>General</c:formatCode>
                <c:ptCount val="3"/>
                <c:pt idx="0">
                  <c:v>46.2</c:v>
                </c:pt>
                <c:pt idx="1">
                  <c:v>48.8</c:v>
                </c:pt>
                <c:pt idx="2">
                  <c:v>39.200000000000003</c:v>
                </c:pt>
              </c:numCache>
            </c:numRef>
          </c:val>
        </c:ser>
        <c:dLbls>
          <c:showLegendKey val="0"/>
          <c:showVal val="0"/>
          <c:showCatName val="0"/>
          <c:showSerName val="0"/>
          <c:showPercent val="0"/>
          <c:showBubbleSize val="0"/>
        </c:dLbls>
        <c:gapWidth val="150"/>
        <c:axId val="338790656"/>
        <c:axId val="338808832"/>
      </c:barChart>
      <c:catAx>
        <c:axId val="338790656"/>
        <c:scaling>
          <c:orientation val="minMax"/>
        </c:scaling>
        <c:delete val="0"/>
        <c:axPos val="b"/>
        <c:majorTickMark val="out"/>
        <c:minorTickMark val="none"/>
        <c:tickLblPos val="nextTo"/>
        <c:crossAx val="338808832"/>
        <c:crosses val="autoZero"/>
        <c:auto val="1"/>
        <c:lblAlgn val="ctr"/>
        <c:lblOffset val="100"/>
        <c:noMultiLvlLbl val="0"/>
      </c:catAx>
      <c:valAx>
        <c:axId val="338808832"/>
        <c:scaling>
          <c:orientation val="minMax"/>
        </c:scaling>
        <c:delete val="0"/>
        <c:axPos val="l"/>
        <c:majorGridlines/>
        <c:numFmt formatCode="General" sourceLinked="1"/>
        <c:majorTickMark val="out"/>
        <c:minorTickMark val="none"/>
        <c:tickLblPos val="nextTo"/>
        <c:crossAx val="338790656"/>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layout/>
      <c:overlay val="0"/>
    </c:title>
    <c:autoTitleDeleted val="0"/>
    <c:plotArea>
      <c:layout/>
      <c:bubbleChart>
        <c:varyColors val="0"/>
        <c:ser>
          <c:idx val="0"/>
          <c:order val="0"/>
          <c:tx>
            <c:v>Agriculture</c:v>
          </c:tx>
          <c:spPr>
            <a:solidFill>
              <a:srgbClr val="0000FF"/>
            </a:solidFill>
          </c:spPr>
          <c:invertIfNegative val="0"/>
          <c:xVal>
            <c:numRef>
              <c:f>'Rel. prod. cf employment1'!$B$39</c:f>
              <c:numCache>
                <c:formatCode>0.0</c:formatCode>
                <c:ptCount val="1"/>
                <c:pt idx="0">
                  <c:v>-3.5624491248488823</c:v>
                </c:pt>
              </c:numCache>
            </c:numRef>
          </c:xVal>
          <c:yVal>
            <c:numRef>
              <c:f>'Rel. prod. cf employment1'!$C$39</c:f>
              <c:numCache>
                <c:formatCode>0.0</c:formatCode>
                <c:ptCount val="1"/>
                <c:pt idx="0">
                  <c:v>0.49353006276458145</c:v>
                </c:pt>
              </c:numCache>
            </c:numRef>
          </c:yVal>
          <c:bubbleSize>
            <c:numRef>
              <c:f>'Rel. prod. cf employment1'!$E$39</c:f>
              <c:numCache>
                <c:formatCode>#,##0</c:formatCode>
                <c:ptCount val="1"/>
                <c:pt idx="0">
                  <c:v>7385.2741223429603</c:v>
                </c:pt>
              </c:numCache>
            </c:numRef>
          </c:bubbleSize>
          <c:bubble3D val="1"/>
        </c:ser>
        <c:ser>
          <c:idx val="2"/>
          <c:order val="1"/>
          <c:tx>
            <c:v>Manufacturing</c:v>
          </c:tx>
          <c:spPr>
            <a:solidFill>
              <a:srgbClr val="00B050"/>
            </a:solidFill>
            <a:ln w="25400">
              <a:noFill/>
            </a:ln>
          </c:spPr>
          <c:invertIfNegative val="0"/>
          <c:xVal>
            <c:numRef>
              <c:f>'Rel. prod. cf employment1'!$B$41</c:f>
              <c:numCache>
                <c:formatCode>0.0</c:formatCode>
                <c:ptCount val="1"/>
                <c:pt idx="0">
                  <c:v>0.1901656267543963</c:v>
                </c:pt>
              </c:numCache>
            </c:numRef>
          </c:xVal>
          <c:yVal>
            <c:numRef>
              <c:f>'Rel. prod. cf employment1'!$C$41</c:f>
              <c:numCache>
                <c:formatCode>0.0</c:formatCode>
                <c:ptCount val="1"/>
                <c:pt idx="0">
                  <c:v>0.94706524074856446</c:v>
                </c:pt>
              </c:numCache>
            </c:numRef>
          </c:yVal>
          <c:bubbleSize>
            <c:numRef>
              <c:f>'Rel. prod. cf employment1'!$E$41</c:f>
              <c:numCache>
                <c:formatCode>#,##0</c:formatCode>
                <c:ptCount val="1"/>
                <c:pt idx="0">
                  <c:v>1951.3592578568721</c:v>
                </c:pt>
              </c:numCache>
            </c:numRef>
          </c:bubbleSize>
          <c:bubble3D val="1"/>
        </c:ser>
        <c:ser>
          <c:idx val="1"/>
          <c:order val="2"/>
          <c:tx>
            <c:v>Mining</c:v>
          </c:tx>
          <c:spPr>
            <a:solidFill>
              <a:srgbClr val="FF0000"/>
            </a:solidFill>
            <a:ln w="25400">
              <a:noFill/>
            </a:ln>
          </c:spPr>
          <c:invertIfNegative val="0"/>
          <c:xVal>
            <c:numRef>
              <c:f>'Rel. prod. cf employment1'!$B$40</c:f>
              <c:numCache>
                <c:formatCode>0.0</c:formatCode>
                <c:ptCount val="1"/>
                <c:pt idx="0">
                  <c:v>0.14806931185012356</c:v>
                </c:pt>
              </c:numCache>
            </c:numRef>
          </c:xVal>
          <c:yVal>
            <c:numRef>
              <c:f>'Rel. prod. cf employment1'!$C$40</c:f>
              <c:numCache>
                <c:formatCode>0.0</c:formatCode>
                <c:ptCount val="1"/>
                <c:pt idx="0">
                  <c:v>0.92880328389705835</c:v>
                </c:pt>
              </c:numCache>
            </c:numRef>
          </c:yVal>
          <c:bubbleSize>
            <c:numRef>
              <c:f>'Rel. prod. cf employment1'!$E$40</c:f>
              <c:numCache>
                <c:formatCode>#,##0</c:formatCode>
                <c:ptCount val="1"/>
                <c:pt idx="0">
                  <c:v>92.908666666666647</c:v>
                </c:pt>
              </c:numCache>
            </c:numRef>
          </c:bubbleSize>
          <c:bubble3D val="1"/>
        </c:ser>
        <c:ser>
          <c:idx val="3"/>
          <c:order val="3"/>
          <c:tx>
            <c:v>Utilities</c:v>
          </c:tx>
          <c:spPr>
            <a:solidFill>
              <a:srgbClr val="FFFF00"/>
            </a:solidFill>
            <a:ln w="25400">
              <a:noFill/>
            </a:ln>
          </c:spPr>
          <c:invertIfNegative val="0"/>
          <c:xVal>
            <c:numRef>
              <c:f>'Rel. prod. cf employment1'!$B$42</c:f>
              <c:numCache>
                <c:formatCode>0.0</c:formatCode>
                <c:ptCount val="1"/>
                <c:pt idx="0">
                  <c:v>-2.5540470015831679E-2</c:v>
                </c:pt>
              </c:numCache>
            </c:numRef>
          </c:xVal>
          <c:yVal>
            <c:numRef>
              <c:f>'Rel. prod. cf employment1'!$C$42</c:f>
              <c:numCache>
                <c:formatCode>0.0</c:formatCode>
                <c:ptCount val="1"/>
                <c:pt idx="0">
                  <c:v>11.782539784052339</c:v>
                </c:pt>
              </c:numCache>
            </c:numRef>
          </c:yVal>
          <c:bubbleSize>
            <c:numRef>
              <c:f>'Rel. prod. cf employment1'!$E$42</c:f>
              <c:numCache>
                <c:formatCode>#,##0</c:formatCode>
                <c:ptCount val="1"/>
                <c:pt idx="0">
                  <c:v>29.226794871794862</c:v>
                </c:pt>
              </c:numCache>
            </c:numRef>
          </c:bubbleSize>
          <c:bubble3D val="1"/>
        </c:ser>
        <c:ser>
          <c:idx val="4"/>
          <c:order val="4"/>
          <c:tx>
            <c:v>Construction</c:v>
          </c:tx>
          <c:spPr>
            <a:solidFill>
              <a:srgbClr val="6600FF"/>
            </a:solidFill>
            <a:ln w="25400">
              <a:noFill/>
            </a:ln>
          </c:spPr>
          <c:invertIfNegative val="0"/>
          <c:xVal>
            <c:numRef>
              <c:f>'Rel. prod. cf employment1'!$B$43</c:f>
              <c:numCache>
                <c:formatCode>0.0</c:formatCode>
                <c:ptCount val="1"/>
                <c:pt idx="0">
                  <c:v>0.35724005409947246</c:v>
                </c:pt>
              </c:numCache>
            </c:numRef>
          </c:xVal>
          <c:yVal>
            <c:numRef>
              <c:f>'Rel. prod. cf employment1'!$C$43</c:f>
              <c:numCache>
                <c:formatCode>0.0</c:formatCode>
                <c:ptCount val="1"/>
                <c:pt idx="0">
                  <c:v>1.8887721716243178</c:v>
                </c:pt>
              </c:numCache>
            </c:numRef>
          </c:yVal>
          <c:bubbleSize>
            <c:numRef>
              <c:f>'Rel. prod. cf employment1'!$E$43</c:f>
              <c:numCache>
                <c:formatCode>#,##0</c:formatCode>
                <c:ptCount val="1"/>
                <c:pt idx="0">
                  <c:v>432.38457584960639</c:v>
                </c:pt>
              </c:numCache>
            </c:numRef>
          </c:bubbleSize>
          <c:bubble3D val="1"/>
        </c:ser>
        <c:ser>
          <c:idx val="5"/>
          <c:order val="5"/>
          <c:tx>
            <c:v>Trade services</c:v>
          </c:tx>
          <c:spPr>
            <a:solidFill>
              <a:srgbClr val="66FFFF"/>
            </a:solidFill>
            <a:ln w="25400">
              <a:noFill/>
            </a:ln>
          </c:spPr>
          <c:invertIfNegative val="0"/>
          <c:xVal>
            <c:numRef>
              <c:f>'Rel. prod. cf employment1'!$B$44</c:f>
              <c:numCache>
                <c:formatCode>0.0</c:formatCode>
                <c:ptCount val="1"/>
                <c:pt idx="0">
                  <c:v>2.1321239835074977</c:v>
                </c:pt>
              </c:numCache>
            </c:numRef>
          </c:xVal>
          <c:yVal>
            <c:numRef>
              <c:f>'Rel. prod. cf employment1'!$C$44</c:f>
              <c:numCache>
                <c:formatCode>0.0</c:formatCode>
                <c:ptCount val="1"/>
                <c:pt idx="0">
                  <c:v>0.85759404388359661</c:v>
                </c:pt>
              </c:numCache>
            </c:numRef>
          </c:yVal>
          <c:bubbleSize>
            <c:numRef>
              <c:f>'Rel. prod. cf employment1'!$E$44</c:f>
              <c:numCache>
                <c:formatCode>#,##0</c:formatCode>
                <c:ptCount val="1"/>
                <c:pt idx="0">
                  <c:v>2510.6537682953081</c:v>
                </c:pt>
              </c:numCache>
            </c:numRef>
          </c:bubbleSize>
          <c:bubble3D val="1"/>
        </c:ser>
        <c:ser>
          <c:idx val="6"/>
          <c:order val="6"/>
          <c:tx>
            <c:v>Transport services</c:v>
          </c:tx>
          <c:spPr>
            <a:solidFill>
              <a:srgbClr val="FF00FF"/>
            </a:solidFill>
            <a:ln w="25400">
              <a:noFill/>
            </a:ln>
          </c:spPr>
          <c:invertIfNegative val="0"/>
          <c:xVal>
            <c:numRef>
              <c:f>'Rel. prod. cf employment1'!$B$45</c:f>
              <c:numCache>
                <c:formatCode>0.0</c:formatCode>
                <c:ptCount val="1"/>
                <c:pt idx="0">
                  <c:v>2.2769437835954864E-2</c:v>
                </c:pt>
              </c:numCache>
            </c:numRef>
          </c:xVal>
          <c:yVal>
            <c:numRef>
              <c:f>'Rel. prod. cf employment1'!$C$45</c:f>
              <c:numCache>
                <c:formatCode>0.0</c:formatCode>
                <c:ptCount val="1"/>
                <c:pt idx="0">
                  <c:v>4.1352874715071222</c:v>
                </c:pt>
              </c:numCache>
            </c:numRef>
          </c:yVal>
          <c:bubbleSize>
            <c:numRef>
              <c:f>'Rel. prod. cf employment1'!$E$45</c:f>
              <c:numCache>
                <c:formatCode>#,##0</c:formatCode>
                <c:ptCount val="1"/>
                <c:pt idx="0">
                  <c:v>524.44393572835679</c:v>
                </c:pt>
              </c:numCache>
            </c:numRef>
          </c:bubbleSize>
          <c:bubble3D val="1"/>
        </c:ser>
        <c:ser>
          <c:idx val="7"/>
          <c:order val="7"/>
          <c:tx>
            <c:v>Business services</c:v>
          </c:tx>
          <c:spPr>
            <a:solidFill>
              <a:srgbClr val="99FF66"/>
            </a:solidFill>
            <a:ln w="25400">
              <a:noFill/>
            </a:ln>
          </c:spPr>
          <c:invertIfNegative val="0"/>
          <c:xVal>
            <c:numRef>
              <c:f>'Rel. prod. cf employment1'!$B$46</c:f>
              <c:numCache>
                <c:formatCode>0.0</c:formatCode>
                <c:ptCount val="1"/>
                <c:pt idx="0">
                  <c:v>-2.5717237955330097E-2</c:v>
                </c:pt>
              </c:numCache>
            </c:numRef>
          </c:xVal>
          <c:yVal>
            <c:numRef>
              <c:f>'Rel. prod. cf employment1'!$C$46</c:f>
              <c:numCache>
                <c:formatCode>0.0</c:formatCode>
                <c:ptCount val="1"/>
                <c:pt idx="0">
                  <c:v>6.6614351690414013</c:v>
                </c:pt>
              </c:numCache>
            </c:numRef>
          </c:yVal>
          <c:bubbleSize>
            <c:numRef>
              <c:f>'Rel. prod. cf employment1'!$E$46</c:f>
              <c:numCache>
                <c:formatCode>#,##0</c:formatCode>
                <c:ptCount val="1"/>
                <c:pt idx="0">
                  <c:v>185.89027654867255</c:v>
                </c:pt>
              </c:numCache>
            </c:numRef>
          </c:bubbleSize>
          <c:bubble3D val="1"/>
        </c:ser>
        <c:ser>
          <c:idx val="8"/>
          <c:order val="8"/>
          <c:tx>
            <c:v>Govt services</c:v>
          </c:tx>
          <c:spPr>
            <a:solidFill>
              <a:srgbClr val="984807"/>
            </a:solidFill>
            <a:ln w="25400">
              <a:noFill/>
            </a:ln>
          </c:spPr>
          <c:invertIfNegative val="0"/>
          <c:xVal>
            <c:numRef>
              <c:f>'Rel. prod. cf employment1'!$B$47</c:f>
              <c:numCache>
                <c:formatCode>0.0</c:formatCode>
                <c:ptCount val="1"/>
                <c:pt idx="0">
                  <c:v>0.18322536406788004</c:v>
                </c:pt>
              </c:numCache>
            </c:numRef>
          </c:xVal>
          <c:yVal>
            <c:numRef>
              <c:f>'Rel. prod. cf employment1'!$C$47</c:f>
              <c:numCache>
                <c:formatCode>0.0</c:formatCode>
                <c:ptCount val="1"/>
                <c:pt idx="0">
                  <c:v>2.4833869620103166</c:v>
                </c:pt>
              </c:numCache>
            </c:numRef>
          </c:yVal>
          <c:bubbleSize>
            <c:numRef>
              <c:f>'Rel. prod. cf employment1'!$E$47</c:f>
              <c:numCache>
                <c:formatCode>#,##0</c:formatCode>
                <c:ptCount val="1"/>
                <c:pt idx="0">
                  <c:v>926.24929473146528</c:v>
                </c:pt>
              </c:numCache>
            </c:numRef>
          </c:bubbleSize>
          <c:bubble3D val="1"/>
        </c:ser>
        <c:ser>
          <c:idx val="9"/>
          <c:order val="9"/>
          <c:tx>
            <c:v>Personal services</c:v>
          </c:tx>
          <c:spPr>
            <a:solidFill>
              <a:srgbClr val="9999FF"/>
            </a:solidFill>
            <a:ln w="25400">
              <a:noFill/>
            </a:ln>
          </c:spPr>
          <c:invertIfNegative val="0"/>
          <c:xVal>
            <c:numRef>
              <c:f>'Rel. prod. cf employment1'!$B$48</c:f>
              <c:numCache>
                <c:formatCode>0.0</c:formatCode>
                <c:ptCount val="1"/>
                <c:pt idx="0">
                  <c:v>0.58011305470470731</c:v>
                </c:pt>
              </c:numCache>
            </c:numRef>
          </c:xVal>
          <c:yVal>
            <c:numRef>
              <c:f>'Rel. prod. cf employment1'!$C$48</c:f>
              <c:numCache>
                <c:formatCode>0.0</c:formatCode>
                <c:ptCount val="1"/>
                <c:pt idx="0">
                  <c:v>0.55035438446689344</c:v>
                </c:pt>
              </c:numCache>
            </c:numRef>
          </c:yVal>
          <c:bubbleSize>
            <c:numRef>
              <c:f>'Rel. prod. cf employment1'!$E$48</c:f>
              <c:numCache>
                <c:formatCode>#,##0</c:formatCode>
                <c:ptCount val="1"/>
                <c:pt idx="0">
                  <c:v>1250.4157035076216</c:v>
                </c:pt>
              </c:numCache>
            </c:numRef>
          </c:bubbleSize>
          <c:bubble3D val="1"/>
        </c:ser>
        <c:dLbls>
          <c:showLegendKey val="0"/>
          <c:showVal val="0"/>
          <c:showCatName val="0"/>
          <c:showSerName val="0"/>
          <c:showPercent val="0"/>
          <c:showBubbleSize val="0"/>
        </c:dLbls>
        <c:bubbleScale val="100"/>
        <c:showNegBubbles val="0"/>
        <c:axId val="426688512"/>
        <c:axId val="426691200"/>
      </c:bubbleChart>
      <c:valAx>
        <c:axId val="426688512"/>
        <c:scaling>
          <c:orientation val="minMax"/>
        </c:scaling>
        <c:delete val="0"/>
        <c:axPos val="b"/>
        <c:title>
          <c:tx>
            <c:rich>
              <a:bodyPr/>
              <a:lstStyle/>
              <a:p>
                <a:pPr>
                  <a:defRPr sz="800" b="0"/>
                </a:pPr>
                <a:r>
                  <a:rPr lang="en-US" sz="800" b="0"/>
                  <a:t>Percentage point change in share of persons engaged, 2005-10</a:t>
                </a:r>
              </a:p>
            </c:rich>
          </c:tx>
          <c:layout/>
          <c:overlay val="0"/>
        </c:title>
        <c:numFmt formatCode="0.0" sourceLinked="1"/>
        <c:majorTickMark val="out"/>
        <c:minorTickMark val="none"/>
        <c:tickLblPos val="low"/>
        <c:crossAx val="426691200"/>
        <c:crosses val="autoZero"/>
        <c:crossBetween val="midCat"/>
      </c:valAx>
      <c:valAx>
        <c:axId val="426691200"/>
        <c:scaling>
          <c:orientation val="minMax"/>
        </c:scaling>
        <c:delete val="0"/>
        <c:axPos val="l"/>
        <c:majorGridlines/>
        <c:title>
          <c:tx>
            <c:rich>
              <a:bodyPr rot="-5400000" vert="horz"/>
              <a:lstStyle/>
              <a:p>
                <a:pPr>
                  <a:defRPr sz="800" b="0"/>
                </a:pPr>
                <a:r>
                  <a:rPr lang="en-US" sz="800" b="0"/>
                  <a:t>Relative productivity level, 2010</a:t>
                </a:r>
              </a:p>
            </c:rich>
          </c:tx>
          <c:layout/>
          <c:overlay val="0"/>
        </c:title>
        <c:numFmt formatCode="0.0" sourceLinked="1"/>
        <c:majorTickMark val="out"/>
        <c:minorTickMark val="none"/>
        <c:tickLblPos val="low"/>
        <c:crossAx val="426688512"/>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stacked"/>
        <c:varyColors val="0"/>
        <c:ser>
          <c:idx val="0"/>
          <c:order val="0"/>
          <c:tx>
            <c:strRef>
              <c:f>'Decomp.of prod change1'!$F$3</c:f>
              <c:strCache>
                <c:ptCount val="1"/>
                <c:pt idx="0">
                  <c:v>Within sector</c:v>
                </c:pt>
              </c:strCache>
            </c:strRef>
          </c:tx>
          <c:invertIfNegative val="0"/>
          <c:cat>
            <c:strRef>
              <c:f>'Decomp.of prod change1'!$E$4:$E$6</c:f>
              <c:strCache>
                <c:ptCount val="3"/>
                <c:pt idx="0">
                  <c:v>1990-2000</c:v>
                </c:pt>
                <c:pt idx="1">
                  <c:v>2000-05</c:v>
                </c:pt>
                <c:pt idx="2">
                  <c:v>2005-10</c:v>
                </c:pt>
              </c:strCache>
            </c:strRef>
          </c:cat>
          <c:val>
            <c:numRef>
              <c:f>'Decomp.of prod change1'!$F$4:$F$6</c:f>
              <c:numCache>
                <c:formatCode>0.00%</c:formatCode>
                <c:ptCount val="3"/>
                <c:pt idx="0">
                  <c:v>-1.9024860712007253E-2</c:v>
                </c:pt>
                <c:pt idx="1">
                  <c:v>6.3516294237559758E-3</c:v>
                </c:pt>
                <c:pt idx="2">
                  <c:v>5.1356198348071107E-3</c:v>
                </c:pt>
              </c:numCache>
            </c:numRef>
          </c:val>
        </c:ser>
        <c:ser>
          <c:idx val="1"/>
          <c:order val="1"/>
          <c:tx>
            <c:strRef>
              <c:f>'Decomp.of prod change1'!$G$3</c:f>
              <c:strCache>
                <c:ptCount val="1"/>
                <c:pt idx="0">
                  <c:v>Structural change</c:v>
                </c:pt>
              </c:strCache>
            </c:strRef>
          </c:tx>
          <c:spPr>
            <a:solidFill>
              <a:schemeClr val="accent6"/>
            </a:solidFill>
          </c:spPr>
          <c:invertIfNegative val="0"/>
          <c:cat>
            <c:strRef>
              <c:f>'Decomp.of prod change1'!$E$4:$E$6</c:f>
              <c:strCache>
                <c:ptCount val="3"/>
                <c:pt idx="0">
                  <c:v>1990-2000</c:v>
                </c:pt>
                <c:pt idx="1">
                  <c:v>2000-05</c:v>
                </c:pt>
                <c:pt idx="2">
                  <c:v>2005-10</c:v>
                </c:pt>
              </c:strCache>
            </c:strRef>
          </c:cat>
          <c:val>
            <c:numRef>
              <c:f>'Decomp.of prod change1'!$G$4:$G$6</c:f>
              <c:numCache>
                <c:formatCode>0.00%</c:formatCode>
                <c:ptCount val="3"/>
                <c:pt idx="0">
                  <c:v>-2.1577506727946776E-3</c:v>
                </c:pt>
                <c:pt idx="1">
                  <c:v>-5.6188213395478095E-4</c:v>
                </c:pt>
                <c:pt idx="2">
                  <c:v>1.0951676928827408E-2</c:v>
                </c:pt>
              </c:numCache>
            </c:numRef>
          </c:val>
        </c:ser>
        <c:dLbls>
          <c:showLegendKey val="0"/>
          <c:showVal val="0"/>
          <c:showCatName val="0"/>
          <c:showSerName val="0"/>
          <c:showPercent val="0"/>
          <c:showBubbleSize val="0"/>
        </c:dLbls>
        <c:gapWidth val="150"/>
        <c:overlap val="100"/>
        <c:axId val="85800448"/>
        <c:axId val="85801984"/>
      </c:barChart>
      <c:catAx>
        <c:axId val="85800448"/>
        <c:scaling>
          <c:orientation val="minMax"/>
        </c:scaling>
        <c:delete val="0"/>
        <c:axPos val="b"/>
        <c:majorTickMark val="out"/>
        <c:minorTickMark val="none"/>
        <c:tickLblPos val="low"/>
        <c:crossAx val="85801984"/>
        <c:crosses val="autoZero"/>
        <c:auto val="1"/>
        <c:lblAlgn val="ctr"/>
        <c:lblOffset val="100"/>
        <c:noMultiLvlLbl val="0"/>
      </c:catAx>
      <c:valAx>
        <c:axId val="85801984"/>
        <c:scaling>
          <c:orientation val="minMax"/>
        </c:scaling>
        <c:delete val="0"/>
        <c:axPos val="l"/>
        <c:majorGridlines/>
        <c:title>
          <c:tx>
            <c:rich>
              <a:bodyPr rot="-5400000" vert="horz"/>
              <a:lstStyle/>
              <a:p>
                <a:pPr>
                  <a:defRPr b="0"/>
                </a:pPr>
                <a:r>
                  <a:rPr lang="en-US" b="0"/>
                  <a:t>Annualised labour productivity growth</a:t>
                </a:r>
              </a:p>
            </c:rich>
          </c:tx>
          <c:layout/>
          <c:overlay val="0"/>
        </c:title>
        <c:numFmt formatCode="0.0%" sourceLinked="0"/>
        <c:majorTickMark val="out"/>
        <c:minorTickMark val="none"/>
        <c:tickLblPos val="nextTo"/>
        <c:crossAx val="85800448"/>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scatterChart>
        <c:scatterStyle val="lineMarker"/>
        <c:varyColors val="0"/>
        <c:ser>
          <c:idx val="0"/>
          <c:order val="0"/>
          <c:spPr>
            <a:ln w="66675">
              <a:noFill/>
            </a:ln>
          </c:spPr>
          <c:marker>
            <c:symbol val="circle"/>
            <c:size val="5"/>
          </c:marker>
          <c:dLbls>
            <c:dLbl>
              <c:idx val="0"/>
              <c:layout/>
              <c:tx>
                <c:rich>
                  <a:bodyPr/>
                  <a:lstStyle/>
                  <a:p>
                    <a:r>
                      <a:rPr lang="en-US" sz="700"/>
                      <a:t>Agriculture</a:t>
                    </a:r>
                    <a:endParaRPr lang="en-US"/>
                  </a:p>
                </c:rich>
              </c:tx>
              <c:dLblPos val="l"/>
              <c:showLegendKey val="0"/>
              <c:showVal val="1"/>
              <c:showCatName val="1"/>
              <c:showSerName val="0"/>
              <c:showPercent val="0"/>
              <c:showBubbleSize val="0"/>
            </c:dLbl>
            <c:dLbl>
              <c:idx val="1"/>
              <c:layout/>
              <c:tx>
                <c:rich>
                  <a:bodyPr/>
                  <a:lstStyle/>
                  <a:p>
                    <a:r>
                      <a:rPr lang="en-US" sz="700"/>
                      <a:t>Other non-</a:t>
                    </a:r>
                    <a:br>
                      <a:rPr lang="en-US" sz="700"/>
                    </a:br>
                    <a:r>
                      <a:rPr lang="en-US" sz="700"/>
                      <a:t>market</a:t>
                    </a:r>
                    <a:r>
                      <a:rPr lang="en-US" sz="700" baseline="0"/>
                      <a:t> services</a:t>
                    </a:r>
                    <a:endParaRPr lang="en-US"/>
                  </a:p>
                </c:rich>
              </c:tx>
              <c:dLblPos val="b"/>
              <c:showLegendKey val="0"/>
              <c:showVal val="1"/>
              <c:showCatName val="1"/>
              <c:showSerName val="0"/>
              <c:showPercent val="0"/>
              <c:showBubbleSize val="0"/>
            </c:dLbl>
            <c:dLbl>
              <c:idx val="2"/>
              <c:layout/>
              <c:tx>
                <c:rich>
                  <a:bodyPr/>
                  <a:lstStyle/>
                  <a:p>
                    <a:r>
                      <a:rPr lang="en-US" sz="700"/>
                      <a:t>Mining</a:t>
                    </a:r>
                    <a:endParaRPr lang="en-US"/>
                  </a:p>
                </c:rich>
              </c:tx>
              <c:dLblPos val="t"/>
              <c:showLegendKey val="0"/>
              <c:showVal val="1"/>
              <c:showCatName val="1"/>
              <c:showSerName val="0"/>
              <c:showPercent val="0"/>
              <c:showBubbleSize val="0"/>
            </c:dLbl>
            <c:dLbl>
              <c:idx val="3"/>
              <c:layout/>
              <c:tx>
                <c:rich>
                  <a:bodyPr/>
                  <a:lstStyle/>
                  <a:p>
                    <a:r>
                      <a:rPr lang="en-US" sz="700"/>
                      <a:t>Manufacturing</a:t>
                    </a:r>
                    <a:endParaRPr lang="en-US"/>
                  </a:p>
                </c:rich>
              </c:tx>
              <c:dLblPos val="b"/>
              <c:showLegendKey val="0"/>
              <c:showVal val="1"/>
              <c:showCatName val="1"/>
              <c:showSerName val="0"/>
              <c:showPercent val="0"/>
              <c:showBubbleSize val="0"/>
            </c:dLbl>
            <c:dLbl>
              <c:idx val="4"/>
              <c:layout/>
              <c:tx>
                <c:rich>
                  <a:bodyPr/>
                  <a:lstStyle/>
                  <a:p>
                    <a:r>
                      <a:rPr lang="en-US" sz="700"/>
                      <a:t>Distribution</a:t>
                    </a:r>
                    <a:endParaRPr lang="en-US"/>
                  </a:p>
                </c:rich>
              </c:tx>
              <c:dLblPos val="l"/>
              <c:showLegendKey val="0"/>
              <c:showVal val="1"/>
              <c:showCatName val="1"/>
              <c:showSerName val="0"/>
              <c:showPercent val="0"/>
              <c:showBubbleSize val="0"/>
            </c:dLbl>
            <c:dLbl>
              <c:idx val="5"/>
              <c:layout/>
              <c:tx>
                <c:rich>
                  <a:bodyPr/>
                  <a:lstStyle/>
                  <a:p>
                    <a:r>
                      <a:rPr lang="en-US" sz="700"/>
                      <a:t>Govt services</a:t>
                    </a:r>
                  </a:p>
                </c:rich>
              </c:tx>
              <c:dLblPos val="l"/>
              <c:showLegendKey val="0"/>
              <c:showVal val="1"/>
              <c:showCatName val="1"/>
              <c:showSerName val="0"/>
              <c:showPercent val="0"/>
              <c:showBubbleSize val="0"/>
            </c:dLbl>
            <c:dLbl>
              <c:idx val="6"/>
              <c:layout/>
              <c:tx>
                <c:rich>
                  <a:bodyPr/>
                  <a:lstStyle/>
                  <a:p>
                    <a:r>
                      <a:rPr lang="en-US" sz="700"/>
                      <a:t>Other industry</a:t>
                    </a:r>
                    <a:endParaRPr lang="en-US"/>
                  </a:p>
                </c:rich>
              </c:tx>
              <c:dLblPos val="t"/>
              <c:showLegendKey val="0"/>
              <c:showVal val="1"/>
              <c:showCatName val="1"/>
              <c:showSerName val="0"/>
              <c:showPercent val="0"/>
              <c:showBubbleSize val="0"/>
            </c:dLbl>
            <c:dLbl>
              <c:idx val="7"/>
              <c:layout/>
              <c:tx>
                <c:rich>
                  <a:bodyPr/>
                  <a:lstStyle/>
                  <a:p>
                    <a:r>
                      <a:rPr lang="en-US" sz="700"/>
                      <a:t>Finance &amp; business</a:t>
                    </a:r>
                    <a:endParaRPr lang="en-US"/>
                  </a:p>
                </c:rich>
              </c:tx>
              <c:dLblPos val="l"/>
              <c:showLegendKey val="0"/>
              <c:showVal val="1"/>
              <c:showCatName val="1"/>
              <c:showSerName val="0"/>
              <c:showPercent val="0"/>
              <c:showBubbleSize val="0"/>
            </c:dLbl>
            <c:txPr>
              <a:bodyPr/>
              <a:lstStyle/>
              <a:p>
                <a:pPr>
                  <a:defRPr sz="700"/>
                </a:pPr>
                <a:endParaRPr lang="en-US"/>
              </a:p>
            </c:txPr>
            <c:dLblPos val="t"/>
            <c:showLegendKey val="0"/>
            <c:showVal val="1"/>
            <c:showCatName val="1"/>
            <c:showSerName val="0"/>
            <c:showPercent val="0"/>
            <c:showBubbleSize val="0"/>
            <c:showLeaderLines val="0"/>
          </c:dLbls>
          <c:xVal>
            <c:numRef>
              <c:f>'Productivity gaps1'!$E$6:$E$13</c:f>
              <c:numCache>
                <c:formatCode>#,##0.000</c:formatCode>
                <c:ptCount val="8"/>
                <c:pt idx="0">
                  <c:v>0.48305105911225815</c:v>
                </c:pt>
                <c:pt idx="1">
                  <c:v>0.56483741123730746</c:v>
                </c:pt>
                <c:pt idx="2">
                  <c:v>0.57091431902577605</c:v>
                </c:pt>
                <c:pt idx="3">
                  <c:v>0.69854751727965925</c:v>
                </c:pt>
                <c:pt idx="4">
                  <c:v>0.89706515334171721</c:v>
                </c:pt>
                <c:pt idx="5">
                  <c:v>0.95764864630488322</c:v>
                </c:pt>
                <c:pt idx="6">
                  <c:v>0.98784141340213127</c:v>
                </c:pt>
                <c:pt idx="7">
                  <c:v>1.0000000000000002</c:v>
                </c:pt>
              </c:numCache>
            </c:numRef>
          </c:xVal>
          <c:yVal>
            <c:numRef>
              <c:f>'Productivity gaps1'!$F$6:$F$13</c:f>
              <c:numCache>
                <c:formatCode>#,##0.0</c:formatCode>
                <c:ptCount val="8"/>
                <c:pt idx="0">
                  <c:v>0.49353006276458145</c:v>
                </c:pt>
                <c:pt idx="1">
                  <c:v>0.55035438446689344</c:v>
                </c:pt>
                <c:pt idx="2">
                  <c:v>0.92880328389705835</c:v>
                </c:pt>
                <c:pt idx="3">
                  <c:v>0.94706524074856446</c:v>
                </c:pt>
                <c:pt idx="4">
                  <c:v>1.4239568463116685</c:v>
                </c:pt>
                <c:pt idx="5">
                  <c:v>2.4833869620103166</c:v>
                </c:pt>
                <c:pt idx="6">
                  <c:v>2.5151933017315335</c:v>
                </c:pt>
                <c:pt idx="7">
                  <c:v>6.6614351690414013</c:v>
                </c:pt>
              </c:numCache>
            </c:numRef>
          </c:yVal>
          <c:smooth val="0"/>
        </c:ser>
        <c:dLbls>
          <c:showLegendKey val="0"/>
          <c:showVal val="1"/>
          <c:showCatName val="0"/>
          <c:showSerName val="0"/>
          <c:showPercent val="0"/>
          <c:showBubbleSize val="0"/>
        </c:dLbls>
        <c:axId val="250592640"/>
        <c:axId val="314133120"/>
      </c:scatterChart>
      <c:valAx>
        <c:axId val="250592640"/>
        <c:scaling>
          <c:orientation val="minMax"/>
          <c:max val="1"/>
          <c:min val="0.4"/>
        </c:scaling>
        <c:delete val="0"/>
        <c:axPos val="b"/>
        <c:title>
          <c:tx>
            <c:rich>
              <a:bodyPr/>
              <a:lstStyle/>
              <a:p>
                <a:pPr>
                  <a:defRPr b="0"/>
                </a:pPr>
                <a:r>
                  <a:rPr lang="en-US" b="0"/>
                  <a:t>Cumulative share of persons engaged</a:t>
                </a:r>
              </a:p>
            </c:rich>
          </c:tx>
          <c:layout/>
          <c:overlay val="0"/>
        </c:title>
        <c:numFmt formatCode="#,##0.00" sourceLinked="0"/>
        <c:majorTickMark val="out"/>
        <c:minorTickMark val="none"/>
        <c:tickLblPos val="nextTo"/>
        <c:crossAx val="314133120"/>
        <c:crosses val="autoZero"/>
        <c:crossBetween val="midCat"/>
      </c:valAx>
      <c:valAx>
        <c:axId val="314133120"/>
        <c:scaling>
          <c:orientation val="minMax"/>
        </c:scaling>
        <c:delete val="0"/>
        <c:axPos val="l"/>
        <c:majorGridlines/>
        <c:title>
          <c:tx>
            <c:rich>
              <a:bodyPr rot="-5400000" vert="horz"/>
              <a:lstStyle/>
              <a:p>
                <a:pPr>
                  <a:defRPr b="0"/>
                </a:pPr>
                <a:r>
                  <a:rPr lang="en-US" b="0"/>
                  <a:t>Relative productivity</a:t>
                </a:r>
              </a:p>
            </c:rich>
          </c:tx>
          <c:layout/>
          <c:overlay val="0"/>
        </c:title>
        <c:numFmt formatCode="#,##0" sourceLinked="0"/>
        <c:majorTickMark val="out"/>
        <c:minorTickMark val="none"/>
        <c:tickLblPos val="nextTo"/>
        <c:crossAx val="250592640"/>
        <c:crosses val="autoZero"/>
        <c:crossBetween val="midCat"/>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'Productivity gaps1'!$I$5</c:f>
              <c:strCache>
                <c:ptCount val="1"/>
                <c:pt idx="0">
                  <c:v>Agriculture</c:v>
                </c:pt>
              </c:strCache>
            </c:strRef>
          </c:tx>
          <c:spPr>
            <a:solidFill>
              <a:schemeClr val="accent1"/>
            </a:solidFill>
          </c:spPr>
          <c:cat>
            <c:numRef>
              <c:f>'Productivity gaps1'!$H$6:$H$31</c:f>
              <c:numCache>
                <c:formatCode>0.00</c:formatCode>
                <c:ptCount val="26"/>
                <c:pt idx="0">
                  <c:v>0</c:v>
                </c:pt>
                <c:pt idx="1">
                  <c:v>0</c:v>
                </c:pt>
                <c:pt idx="2">
                  <c:v>24.152552955612908</c:v>
                </c:pt>
                <c:pt idx="3">
                  <c:v>48.305105911225816</c:v>
                </c:pt>
                <c:pt idx="4">
                  <c:v>48.305105911225816</c:v>
                </c:pt>
                <c:pt idx="5">
                  <c:v>52.39442351747828</c:v>
                </c:pt>
                <c:pt idx="6">
                  <c:v>56.483741123730745</c:v>
                </c:pt>
                <c:pt idx="7">
                  <c:v>56.483741123730745</c:v>
                </c:pt>
                <c:pt idx="8">
                  <c:v>56.787586513154174</c:v>
                </c:pt>
                <c:pt idx="9">
                  <c:v>57.091431902577604</c:v>
                </c:pt>
                <c:pt idx="10">
                  <c:v>57.091431902577604</c:v>
                </c:pt>
                <c:pt idx="11">
                  <c:v>63.473091815271758</c:v>
                </c:pt>
                <c:pt idx="12">
                  <c:v>69.854751727965919</c:v>
                </c:pt>
                <c:pt idx="13">
                  <c:v>69.854751727965919</c:v>
                </c:pt>
                <c:pt idx="14">
                  <c:v>79.780633531068816</c:v>
                </c:pt>
                <c:pt idx="15">
                  <c:v>89.706515334171726</c:v>
                </c:pt>
                <c:pt idx="16">
                  <c:v>89.706515334171726</c:v>
                </c:pt>
                <c:pt idx="17">
                  <c:v>92.73568998233003</c:v>
                </c:pt>
                <c:pt idx="18">
                  <c:v>95.764864630488319</c:v>
                </c:pt>
                <c:pt idx="19">
                  <c:v>95.764864630488319</c:v>
                </c:pt>
                <c:pt idx="20">
                  <c:v>97.274502985350722</c:v>
                </c:pt>
                <c:pt idx="21">
                  <c:v>98.784141340213125</c:v>
                </c:pt>
                <c:pt idx="22">
                  <c:v>98.784141340213125</c:v>
                </c:pt>
                <c:pt idx="23">
                  <c:v>99.392070670106577</c:v>
                </c:pt>
                <c:pt idx="24">
                  <c:v>100.00000000000003</c:v>
                </c:pt>
                <c:pt idx="25">
                  <c:v>100.00000000000003</c:v>
                </c:pt>
              </c:numCache>
            </c:numRef>
          </c:cat>
          <c:val>
            <c:numRef>
              <c:f>'Productivity gaps1'!$I$6:$I$31</c:f>
              <c:numCache>
                <c:formatCode>#,##0.0</c:formatCode>
                <c:ptCount val="26"/>
                <c:pt idx="0" formatCode="General">
                  <c:v>0</c:v>
                </c:pt>
                <c:pt idx="1">
                  <c:v>0.49353006276458145</c:v>
                </c:pt>
                <c:pt idx="2">
                  <c:v>0.49353006276458145</c:v>
                </c:pt>
                <c:pt idx="3">
                  <c:v>0.49353006276458145</c:v>
                </c:pt>
                <c:pt idx="4" formatCode="General">
                  <c:v>0</c:v>
                </c:pt>
              </c:numCache>
            </c:numRef>
          </c:val>
        </c:ser>
        <c:ser>
          <c:idx val="1"/>
          <c:order val="1"/>
          <c:tx>
            <c:strRef>
              <c:f>'Productivity gaps1'!$J$5</c:f>
              <c:strCache>
                <c:ptCount val="1"/>
                <c:pt idx="0">
                  <c:v>Other non market services</c:v>
                </c:pt>
              </c:strCache>
            </c:strRef>
          </c:tx>
          <c:spPr>
            <a:solidFill>
              <a:schemeClr val="accent3">
                <a:lumMod val="25000"/>
              </a:schemeClr>
            </a:solidFill>
          </c:spPr>
          <c:cat>
            <c:numRef>
              <c:f>'Productivity gaps1'!$H$6:$H$31</c:f>
              <c:numCache>
                <c:formatCode>0.00</c:formatCode>
                <c:ptCount val="26"/>
                <c:pt idx="0">
                  <c:v>0</c:v>
                </c:pt>
                <c:pt idx="1">
                  <c:v>0</c:v>
                </c:pt>
                <c:pt idx="2">
                  <c:v>24.152552955612908</c:v>
                </c:pt>
                <c:pt idx="3">
                  <c:v>48.305105911225816</c:v>
                </c:pt>
                <c:pt idx="4">
                  <c:v>48.305105911225816</c:v>
                </c:pt>
                <c:pt idx="5">
                  <c:v>52.39442351747828</c:v>
                </c:pt>
                <c:pt idx="6">
                  <c:v>56.483741123730745</c:v>
                </c:pt>
                <c:pt idx="7">
                  <c:v>56.483741123730745</c:v>
                </c:pt>
                <c:pt idx="8">
                  <c:v>56.787586513154174</c:v>
                </c:pt>
                <c:pt idx="9">
                  <c:v>57.091431902577604</c:v>
                </c:pt>
                <c:pt idx="10">
                  <c:v>57.091431902577604</c:v>
                </c:pt>
                <c:pt idx="11">
                  <c:v>63.473091815271758</c:v>
                </c:pt>
                <c:pt idx="12">
                  <c:v>69.854751727965919</c:v>
                </c:pt>
                <c:pt idx="13">
                  <c:v>69.854751727965919</c:v>
                </c:pt>
                <c:pt idx="14">
                  <c:v>79.780633531068816</c:v>
                </c:pt>
                <c:pt idx="15">
                  <c:v>89.706515334171726</c:v>
                </c:pt>
                <c:pt idx="16">
                  <c:v>89.706515334171726</c:v>
                </c:pt>
                <c:pt idx="17">
                  <c:v>92.73568998233003</c:v>
                </c:pt>
                <c:pt idx="18">
                  <c:v>95.764864630488319</c:v>
                </c:pt>
                <c:pt idx="19">
                  <c:v>95.764864630488319</c:v>
                </c:pt>
                <c:pt idx="20">
                  <c:v>97.274502985350722</c:v>
                </c:pt>
                <c:pt idx="21">
                  <c:v>98.784141340213125</c:v>
                </c:pt>
                <c:pt idx="22">
                  <c:v>98.784141340213125</c:v>
                </c:pt>
                <c:pt idx="23">
                  <c:v>99.392070670106577</c:v>
                </c:pt>
                <c:pt idx="24">
                  <c:v>100.00000000000003</c:v>
                </c:pt>
                <c:pt idx="25">
                  <c:v>100.00000000000003</c:v>
                </c:pt>
              </c:numCache>
            </c:numRef>
          </c:cat>
          <c:val>
            <c:numRef>
              <c:f>'Productivity gaps1'!$J$6:$J$31</c:f>
              <c:numCache>
                <c:formatCode>General</c:formatCode>
                <c:ptCount val="26"/>
                <c:pt idx="3">
                  <c:v>0</c:v>
                </c:pt>
                <c:pt idx="4" formatCode="#,##0.000">
                  <c:v>0.55035438446689344</c:v>
                </c:pt>
                <c:pt idx="5" formatCode="#,##0.000">
                  <c:v>0.55035438446689344</c:v>
                </c:pt>
                <c:pt idx="6" formatCode="#,##0.000">
                  <c:v>0.55035438446689344</c:v>
                </c:pt>
                <c:pt idx="7">
                  <c:v>0</c:v>
                </c:pt>
              </c:numCache>
            </c:numRef>
          </c:val>
        </c:ser>
        <c:ser>
          <c:idx val="2"/>
          <c:order val="2"/>
          <c:tx>
            <c:strRef>
              <c:f>'Productivity gaps1'!$K$5</c:f>
              <c:strCache>
                <c:ptCount val="1"/>
                <c:pt idx="0">
                  <c:v>Mining</c:v>
                </c:pt>
              </c:strCache>
            </c:strRef>
          </c:tx>
          <c:spPr>
            <a:solidFill>
              <a:schemeClr val="accent5">
                <a:lumMod val="50000"/>
              </a:schemeClr>
            </a:solidFill>
          </c:spPr>
          <c:cat>
            <c:numRef>
              <c:f>'Productivity gaps1'!$H$6:$H$31</c:f>
              <c:numCache>
                <c:formatCode>0.00</c:formatCode>
                <c:ptCount val="26"/>
                <c:pt idx="0">
                  <c:v>0</c:v>
                </c:pt>
                <c:pt idx="1">
                  <c:v>0</c:v>
                </c:pt>
                <c:pt idx="2">
                  <c:v>24.152552955612908</c:v>
                </c:pt>
                <c:pt idx="3">
                  <c:v>48.305105911225816</c:v>
                </c:pt>
                <c:pt idx="4">
                  <c:v>48.305105911225816</c:v>
                </c:pt>
                <c:pt idx="5">
                  <c:v>52.39442351747828</c:v>
                </c:pt>
                <c:pt idx="6">
                  <c:v>56.483741123730745</c:v>
                </c:pt>
                <c:pt idx="7">
                  <c:v>56.483741123730745</c:v>
                </c:pt>
                <c:pt idx="8">
                  <c:v>56.787586513154174</c:v>
                </c:pt>
                <c:pt idx="9">
                  <c:v>57.091431902577604</c:v>
                </c:pt>
                <c:pt idx="10">
                  <c:v>57.091431902577604</c:v>
                </c:pt>
                <c:pt idx="11">
                  <c:v>63.473091815271758</c:v>
                </c:pt>
                <c:pt idx="12">
                  <c:v>69.854751727965919</c:v>
                </c:pt>
                <c:pt idx="13">
                  <c:v>69.854751727965919</c:v>
                </c:pt>
                <c:pt idx="14">
                  <c:v>79.780633531068816</c:v>
                </c:pt>
                <c:pt idx="15">
                  <c:v>89.706515334171726</c:v>
                </c:pt>
                <c:pt idx="16">
                  <c:v>89.706515334171726</c:v>
                </c:pt>
                <c:pt idx="17">
                  <c:v>92.73568998233003</c:v>
                </c:pt>
                <c:pt idx="18">
                  <c:v>95.764864630488319</c:v>
                </c:pt>
                <c:pt idx="19">
                  <c:v>95.764864630488319</c:v>
                </c:pt>
                <c:pt idx="20">
                  <c:v>97.274502985350722</c:v>
                </c:pt>
                <c:pt idx="21">
                  <c:v>98.784141340213125</c:v>
                </c:pt>
                <c:pt idx="22">
                  <c:v>98.784141340213125</c:v>
                </c:pt>
                <c:pt idx="23">
                  <c:v>99.392070670106577</c:v>
                </c:pt>
                <c:pt idx="24">
                  <c:v>100.00000000000003</c:v>
                </c:pt>
                <c:pt idx="25">
                  <c:v>100.00000000000003</c:v>
                </c:pt>
              </c:numCache>
            </c:numRef>
          </c:cat>
          <c:val>
            <c:numRef>
              <c:f>'Productivity gaps1'!$K$6:$K$31</c:f>
              <c:numCache>
                <c:formatCode>General</c:formatCode>
                <c:ptCount val="26"/>
                <c:pt idx="6">
                  <c:v>0</c:v>
                </c:pt>
                <c:pt idx="7" formatCode="#,##0.000">
                  <c:v>0.92880328389705835</c:v>
                </c:pt>
                <c:pt idx="8" formatCode="#,##0.000">
                  <c:v>0.92880328389705835</c:v>
                </c:pt>
                <c:pt idx="9" formatCode="#,##0.000">
                  <c:v>0.92880328389705835</c:v>
                </c:pt>
                <c:pt idx="10">
                  <c:v>0</c:v>
                </c:pt>
              </c:numCache>
            </c:numRef>
          </c:val>
        </c:ser>
        <c:ser>
          <c:idx val="3"/>
          <c:order val="3"/>
          <c:tx>
            <c:strRef>
              <c:f>'Productivity gaps1'!$L$5</c:f>
              <c:strCache>
                <c:ptCount val="1"/>
                <c:pt idx="0">
                  <c:v>Manufacturing</c:v>
                </c:pt>
              </c:strCache>
            </c:strRef>
          </c:tx>
          <c:spPr>
            <a:solidFill>
              <a:schemeClr val="accent3"/>
            </a:solidFill>
          </c:spPr>
          <c:cat>
            <c:numRef>
              <c:f>'Productivity gaps1'!$H$6:$H$31</c:f>
              <c:numCache>
                <c:formatCode>0.00</c:formatCode>
                <c:ptCount val="26"/>
                <c:pt idx="0">
                  <c:v>0</c:v>
                </c:pt>
                <c:pt idx="1">
                  <c:v>0</c:v>
                </c:pt>
                <c:pt idx="2">
                  <c:v>24.152552955612908</c:v>
                </c:pt>
                <c:pt idx="3">
                  <c:v>48.305105911225816</c:v>
                </c:pt>
                <c:pt idx="4">
                  <c:v>48.305105911225816</c:v>
                </c:pt>
                <c:pt idx="5">
                  <c:v>52.39442351747828</c:v>
                </c:pt>
                <c:pt idx="6">
                  <c:v>56.483741123730745</c:v>
                </c:pt>
                <c:pt idx="7">
                  <c:v>56.483741123730745</c:v>
                </c:pt>
                <c:pt idx="8">
                  <c:v>56.787586513154174</c:v>
                </c:pt>
                <c:pt idx="9">
                  <c:v>57.091431902577604</c:v>
                </c:pt>
                <c:pt idx="10">
                  <c:v>57.091431902577604</c:v>
                </c:pt>
                <c:pt idx="11">
                  <c:v>63.473091815271758</c:v>
                </c:pt>
                <c:pt idx="12">
                  <c:v>69.854751727965919</c:v>
                </c:pt>
                <c:pt idx="13">
                  <c:v>69.854751727965919</c:v>
                </c:pt>
                <c:pt idx="14">
                  <c:v>79.780633531068816</c:v>
                </c:pt>
                <c:pt idx="15">
                  <c:v>89.706515334171726</c:v>
                </c:pt>
                <c:pt idx="16">
                  <c:v>89.706515334171726</c:v>
                </c:pt>
                <c:pt idx="17">
                  <c:v>92.73568998233003</c:v>
                </c:pt>
                <c:pt idx="18">
                  <c:v>95.764864630488319</c:v>
                </c:pt>
                <c:pt idx="19">
                  <c:v>95.764864630488319</c:v>
                </c:pt>
                <c:pt idx="20">
                  <c:v>97.274502985350722</c:v>
                </c:pt>
                <c:pt idx="21">
                  <c:v>98.784141340213125</c:v>
                </c:pt>
                <c:pt idx="22">
                  <c:v>98.784141340213125</c:v>
                </c:pt>
                <c:pt idx="23">
                  <c:v>99.392070670106577</c:v>
                </c:pt>
                <c:pt idx="24">
                  <c:v>100.00000000000003</c:v>
                </c:pt>
                <c:pt idx="25">
                  <c:v>100.00000000000003</c:v>
                </c:pt>
              </c:numCache>
            </c:numRef>
          </c:cat>
          <c:val>
            <c:numRef>
              <c:f>'Productivity gaps1'!$L$6:$L$31</c:f>
              <c:numCache>
                <c:formatCode>General</c:formatCode>
                <c:ptCount val="26"/>
                <c:pt idx="9">
                  <c:v>0</c:v>
                </c:pt>
                <c:pt idx="10" formatCode="#,##0.0">
                  <c:v>0.94706524074856446</c:v>
                </c:pt>
                <c:pt idx="11" formatCode="#,##0.0">
                  <c:v>0.94706524074856446</c:v>
                </c:pt>
                <c:pt idx="12" formatCode="#,##0.0">
                  <c:v>0.94706524074856446</c:v>
                </c:pt>
                <c:pt idx="13">
                  <c:v>0</c:v>
                </c:pt>
              </c:numCache>
            </c:numRef>
          </c:val>
        </c:ser>
        <c:ser>
          <c:idx val="4"/>
          <c:order val="4"/>
          <c:tx>
            <c:strRef>
              <c:f>'Productivity gaps1'!$M$5</c:f>
              <c:strCache>
                <c:ptCount val="1"/>
                <c:pt idx="0">
                  <c:v>Distribution services</c:v>
                </c:pt>
              </c:strCache>
            </c:strRef>
          </c:tx>
          <c:spPr>
            <a:solidFill>
              <a:schemeClr val="accent2"/>
            </a:solidFill>
          </c:spPr>
          <c:cat>
            <c:numRef>
              <c:f>'Productivity gaps1'!$H$6:$H$31</c:f>
              <c:numCache>
                <c:formatCode>0.00</c:formatCode>
                <c:ptCount val="26"/>
                <c:pt idx="0">
                  <c:v>0</c:v>
                </c:pt>
                <c:pt idx="1">
                  <c:v>0</c:v>
                </c:pt>
                <c:pt idx="2">
                  <c:v>24.152552955612908</c:v>
                </c:pt>
                <c:pt idx="3">
                  <c:v>48.305105911225816</c:v>
                </c:pt>
                <c:pt idx="4">
                  <c:v>48.305105911225816</c:v>
                </c:pt>
                <c:pt idx="5">
                  <c:v>52.39442351747828</c:v>
                </c:pt>
                <c:pt idx="6">
                  <c:v>56.483741123730745</c:v>
                </c:pt>
                <c:pt idx="7">
                  <c:v>56.483741123730745</c:v>
                </c:pt>
                <c:pt idx="8">
                  <c:v>56.787586513154174</c:v>
                </c:pt>
                <c:pt idx="9">
                  <c:v>57.091431902577604</c:v>
                </c:pt>
                <c:pt idx="10">
                  <c:v>57.091431902577604</c:v>
                </c:pt>
                <c:pt idx="11">
                  <c:v>63.473091815271758</c:v>
                </c:pt>
                <c:pt idx="12">
                  <c:v>69.854751727965919</c:v>
                </c:pt>
                <c:pt idx="13">
                  <c:v>69.854751727965919</c:v>
                </c:pt>
                <c:pt idx="14">
                  <c:v>79.780633531068816</c:v>
                </c:pt>
                <c:pt idx="15">
                  <c:v>89.706515334171726</c:v>
                </c:pt>
                <c:pt idx="16">
                  <c:v>89.706515334171726</c:v>
                </c:pt>
                <c:pt idx="17">
                  <c:v>92.73568998233003</c:v>
                </c:pt>
                <c:pt idx="18">
                  <c:v>95.764864630488319</c:v>
                </c:pt>
                <c:pt idx="19">
                  <c:v>95.764864630488319</c:v>
                </c:pt>
                <c:pt idx="20">
                  <c:v>97.274502985350722</c:v>
                </c:pt>
                <c:pt idx="21">
                  <c:v>98.784141340213125</c:v>
                </c:pt>
                <c:pt idx="22">
                  <c:v>98.784141340213125</c:v>
                </c:pt>
                <c:pt idx="23">
                  <c:v>99.392070670106577</c:v>
                </c:pt>
                <c:pt idx="24">
                  <c:v>100.00000000000003</c:v>
                </c:pt>
                <c:pt idx="25">
                  <c:v>100.00000000000003</c:v>
                </c:pt>
              </c:numCache>
            </c:numRef>
          </c:cat>
          <c:val>
            <c:numRef>
              <c:f>'Productivity gaps1'!$M$6:$M$31</c:f>
              <c:numCache>
                <c:formatCode>General</c:formatCode>
                <c:ptCount val="26"/>
                <c:pt idx="12">
                  <c:v>0</c:v>
                </c:pt>
                <c:pt idx="13" formatCode="#,##0.0">
                  <c:v>1.4239568463116685</c:v>
                </c:pt>
                <c:pt idx="14" formatCode="#,##0.0">
                  <c:v>1.4239568463116685</c:v>
                </c:pt>
                <c:pt idx="15" formatCode="#,##0.0">
                  <c:v>1.4239568463116685</c:v>
                </c:pt>
                <c:pt idx="16">
                  <c:v>0</c:v>
                </c:pt>
              </c:numCache>
            </c:numRef>
          </c:val>
        </c:ser>
        <c:ser>
          <c:idx val="5"/>
          <c:order val="5"/>
          <c:tx>
            <c:strRef>
              <c:f>'Productivity gaps1'!$N$5</c:f>
              <c:strCache>
                <c:ptCount val="1"/>
                <c:pt idx="0">
                  <c:v>Government services</c:v>
                </c:pt>
              </c:strCache>
            </c:strRef>
          </c:tx>
          <c:spPr>
            <a:solidFill>
              <a:schemeClr val="bg1">
                <a:lumMod val="65000"/>
              </a:schemeClr>
            </a:solidFill>
          </c:spPr>
          <c:cat>
            <c:numRef>
              <c:f>'Productivity gaps1'!$H$6:$H$31</c:f>
              <c:numCache>
                <c:formatCode>0.00</c:formatCode>
                <c:ptCount val="26"/>
                <c:pt idx="0">
                  <c:v>0</c:v>
                </c:pt>
                <c:pt idx="1">
                  <c:v>0</c:v>
                </c:pt>
                <c:pt idx="2">
                  <c:v>24.152552955612908</c:v>
                </c:pt>
                <c:pt idx="3">
                  <c:v>48.305105911225816</c:v>
                </c:pt>
                <c:pt idx="4">
                  <c:v>48.305105911225816</c:v>
                </c:pt>
                <c:pt idx="5">
                  <c:v>52.39442351747828</c:v>
                </c:pt>
                <c:pt idx="6">
                  <c:v>56.483741123730745</c:v>
                </c:pt>
                <c:pt idx="7">
                  <c:v>56.483741123730745</c:v>
                </c:pt>
                <c:pt idx="8">
                  <c:v>56.787586513154174</c:v>
                </c:pt>
                <c:pt idx="9">
                  <c:v>57.091431902577604</c:v>
                </c:pt>
                <c:pt idx="10">
                  <c:v>57.091431902577604</c:v>
                </c:pt>
                <c:pt idx="11">
                  <c:v>63.473091815271758</c:v>
                </c:pt>
                <c:pt idx="12">
                  <c:v>69.854751727965919</c:v>
                </c:pt>
                <c:pt idx="13">
                  <c:v>69.854751727965919</c:v>
                </c:pt>
                <c:pt idx="14">
                  <c:v>79.780633531068816</c:v>
                </c:pt>
                <c:pt idx="15">
                  <c:v>89.706515334171726</c:v>
                </c:pt>
                <c:pt idx="16">
                  <c:v>89.706515334171726</c:v>
                </c:pt>
                <c:pt idx="17">
                  <c:v>92.73568998233003</c:v>
                </c:pt>
                <c:pt idx="18">
                  <c:v>95.764864630488319</c:v>
                </c:pt>
                <c:pt idx="19">
                  <c:v>95.764864630488319</c:v>
                </c:pt>
                <c:pt idx="20">
                  <c:v>97.274502985350722</c:v>
                </c:pt>
                <c:pt idx="21">
                  <c:v>98.784141340213125</c:v>
                </c:pt>
                <c:pt idx="22">
                  <c:v>98.784141340213125</c:v>
                </c:pt>
                <c:pt idx="23">
                  <c:v>99.392070670106577</c:v>
                </c:pt>
                <c:pt idx="24">
                  <c:v>100.00000000000003</c:v>
                </c:pt>
                <c:pt idx="25">
                  <c:v>100.00000000000003</c:v>
                </c:pt>
              </c:numCache>
            </c:numRef>
          </c:cat>
          <c:val>
            <c:numRef>
              <c:f>'Productivity gaps1'!$N$6:$N$31</c:f>
              <c:numCache>
                <c:formatCode>General</c:formatCode>
                <c:ptCount val="26"/>
                <c:pt idx="15">
                  <c:v>0</c:v>
                </c:pt>
                <c:pt idx="16" formatCode="#,##0.0">
                  <c:v>2.4833869620103166</c:v>
                </c:pt>
                <c:pt idx="17" formatCode="#,##0.0">
                  <c:v>2.4833869620103166</c:v>
                </c:pt>
                <c:pt idx="18" formatCode="#,##0.0">
                  <c:v>2.4833869620103166</c:v>
                </c:pt>
                <c:pt idx="19">
                  <c:v>0</c:v>
                </c:pt>
              </c:numCache>
            </c:numRef>
          </c:val>
        </c:ser>
        <c:ser>
          <c:idx val="6"/>
          <c:order val="6"/>
          <c:tx>
            <c:strRef>
              <c:f>'Productivity gaps1'!$O$5</c:f>
              <c:strCache>
                <c:ptCount val="1"/>
                <c:pt idx="0">
                  <c:v>Other industry</c:v>
                </c:pt>
              </c:strCache>
            </c:strRef>
          </c:tx>
          <c:spPr>
            <a:solidFill>
              <a:schemeClr val="accent5"/>
            </a:solidFill>
          </c:spPr>
          <c:cat>
            <c:numRef>
              <c:f>'Productivity gaps1'!$H$6:$H$31</c:f>
              <c:numCache>
                <c:formatCode>0.00</c:formatCode>
                <c:ptCount val="26"/>
                <c:pt idx="0">
                  <c:v>0</c:v>
                </c:pt>
                <c:pt idx="1">
                  <c:v>0</c:v>
                </c:pt>
                <c:pt idx="2">
                  <c:v>24.152552955612908</c:v>
                </c:pt>
                <c:pt idx="3">
                  <c:v>48.305105911225816</c:v>
                </c:pt>
                <c:pt idx="4">
                  <c:v>48.305105911225816</c:v>
                </c:pt>
                <c:pt idx="5">
                  <c:v>52.39442351747828</c:v>
                </c:pt>
                <c:pt idx="6">
                  <c:v>56.483741123730745</c:v>
                </c:pt>
                <c:pt idx="7">
                  <c:v>56.483741123730745</c:v>
                </c:pt>
                <c:pt idx="8">
                  <c:v>56.787586513154174</c:v>
                </c:pt>
                <c:pt idx="9">
                  <c:v>57.091431902577604</c:v>
                </c:pt>
                <c:pt idx="10">
                  <c:v>57.091431902577604</c:v>
                </c:pt>
                <c:pt idx="11">
                  <c:v>63.473091815271758</c:v>
                </c:pt>
                <c:pt idx="12">
                  <c:v>69.854751727965919</c:v>
                </c:pt>
                <c:pt idx="13">
                  <c:v>69.854751727965919</c:v>
                </c:pt>
                <c:pt idx="14">
                  <c:v>79.780633531068816</c:v>
                </c:pt>
                <c:pt idx="15">
                  <c:v>89.706515334171726</c:v>
                </c:pt>
                <c:pt idx="16">
                  <c:v>89.706515334171726</c:v>
                </c:pt>
                <c:pt idx="17">
                  <c:v>92.73568998233003</c:v>
                </c:pt>
                <c:pt idx="18">
                  <c:v>95.764864630488319</c:v>
                </c:pt>
                <c:pt idx="19">
                  <c:v>95.764864630488319</c:v>
                </c:pt>
                <c:pt idx="20">
                  <c:v>97.274502985350722</c:v>
                </c:pt>
                <c:pt idx="21">
                  <c:v>98.784141340213125</c:v>
                </c:pt>
                <c:pt idx="22">
                  <c:v>98.784141340213125</c:v>
                </c:pt>
                <c:pt idx="23">
                  <c:v>99.392070670106577</c:v>
                </c:pt>
                <c:pt idx="24">
                  <c:v>100.00000000000003</c:v>
                </c:pt>
                <c:pt idx="25">
                  <c:v>100.00000000000003</c:v>
                </c:pt>
              </c:numCache>
            </c:numRef>
          </c:cat>
          <c:val>
            <c:numRef>
              <c:f>'Productivity gaps1'!$O$6:$O$31</c:f>
              <c:numCache>
                <c:formatCode>General</c:formatCode>
                <c:ptCount val="26"/>
                <c:pt idx="18">
                  <c:v>0</c:v>
                </c:pt>
                <c:pt idx="19" formatCode="#,##0.0">
                  <c:v>2.5151933017315335</c:v>
                </c:pt>
                <c:pt idx="20" formatCode="#,##0.0">
                  <c:v>2.5151933017315335</c:v>
                </c:pt>
                <c:pt idx="21" formatCode="#,##0.0">
                  <c:v>2.5151933017315335</c:v>
                </c:pt>
                <c:pt idx="22">
                  <c:v>0</c:v>
                </c:pt>
              </c:numCache>
            </c:numRef>
          </c:val>
        </c:ser>
        <c:ser>
          <c:idx val="7"/>
          <c:order val="7"/>
          <c:tx>
            <c:strRef>
              <c:f>'Productivity gaps1'!$P$5</c:f>
              <c:strCache>
                <c:ptCount val="1"/>
                <c:pt idx="0">
                  <c:v>Finance and business services</c:v>
                </c:pt>
              </c:strCache>
            </c:strRef>
          </c:tx>
          <c:spPr>
            <a:solidFill>
              <a:schemeClr val="accent5">
                <a:lumMod val="60000"/>
                <a:lumOff val="40000"/>
              </a:schemeClr>
            </a:solidFill>
          </c:spPr>
          <c:cat>
            <c:numRef>
              <c:f>'Productivity gaps1'!$H$6:$H$31</c:f>
              <c:numCache>
                <c:formatCode>0.00</c:formatCode>
                <c:ptCount val="26"/>
                <c:pt idx="0">
                  <c:v>0</c:v>
                </c:pt>
                <c:pt idx="1">
                  <c:v>0</c:v>
                </c:pt>
                <c:pt idx="2">
                  <c:v>24.152552955612908</c:v>
                </c:pt>
                <c:pt idx="3">
                  <c:v>48.305105911225816</c:v>
                </c:pt>
                <c:pt idx="4">
                  <c:v>48.305105911225816</c:v>
                </c:pt>
                <c:pt idx="5">
                  <c:v>52.39442351747828</c:v>
                </c:pt>
                <c:pt idx="6">
                  <c:v>56.483741123730745</c:v>
                </c:pt>
                <c:pt idx="7">
                  <c:v>56.483741123730745</c:v>
                </c:pt>
                <c:pt idx="8">
                  <c:v>56.787586513154174</c:v>
                </c:pt>
                <c:pt idx="9">
                  <c:v>57.091431902577604</c:v>
                </c:pt>
                <c:pt idx="10">
                  <c:v>57.091431902577604</c:v>
                </c:pt>
                <c:pt idx="11">
                  <c:v>63.473091815271758</c:v>
                </c:pt>
                <c:pt idx="12">
                  <c:v>69.854751727965919</c:v>
                </c:pt>
                <c:pt idx="13">
                  <c:v>69.854751727965919</c:v>
                </c:pt>
                <c:pt idx="14">
                  <c:v>79.780633531068816</c:v>
                </c:pt>
                <c:pt idx="15">
                  <c:v>89.706515334171726</c:v>
                </c:pt>
                <c:pt idx="16">
                  <c:v>89.706515334171726</c:v>
                </c:pt>
                <c:pt idx="17">
                  <c:v>92.73568998233003</c:v>
                </c:pt>
                <c:pt idx="18">
                  <c:v>95.764864630488319</c:v>
                </c:pt>
                <c:pt idx="19">
                  <c:v>95.764864630488319</c:v>
                </c:pt>
                <c:pt idx="20">
                  <c:v>97.274502985350722</c:v>
                </c:pt>
                <c:pt idx="21">
                  <c:v>98.784141340213125</c:v>
                </c:pt>
                <c:pt idx="22">
                  <c:v>98.784141340213125</c:v>
                </c:pt>
                <c:pt idx="23">
                  <c:v>99.392070670106577</c:v>
                </c:pt>
                <c:pt idx="24">
                  <c:v>100.00000000000003</c:v>
                </c:pt>
                <c:pt idx="25">
                  <c:v>100.00000000000003</c:v>
                </c:pt>
              </c:numCache>
            </c:numRef>
          </c:cat>
          <c:val>
            <c:numRef>
              <c:f>'Productivity gaps1'!$P$6:$P$31</c:f>
              <c:numCache>
                <c:formatCode>General</c:formatCode>
                <c:ptCount val="26"/>
                <c:pt idx="21">
                  <c:v>0</c:v>
                </c:pt>
                <c:pt idx="22" formatCode="#,##0.0">
                  <c:v>6.6614351690414013</c:v>
                </c:pt>
                <c:pt idx="23" formatCode="#,##0.0">
                  <c:v>6.6614351690414013</c:v>
                </c:pt>
                <c:pt idx="24" formatCode="#,##0.0">
                  <c:v>6.6614351690414013</c:v>
                </c:pt>
                <c:pt idx="25">
                  <c:v>0</c:v>
                </c:pt>
              </c:numCache>
            </c:numRef>
          </c:val>
        </c:ser>
        <c:dLbls>
          <c:showLegendKey val="0"/>
          <c:showVal val="0"/>
          <c:showCatName val="0"/>
          <c:showSerName val="0"/>
          <c:showPercent val="0"/>
          <c:showBubbleSize val="0"/>
        </c:dLbls>
        <c:axId val="330067968"/>
        <c:axId val="330069888"/>
      </c:areaChart>
      <c:dateAx>
        <c:axId val="330067968"/>
        <c:scaling>
          <c:orientation val="minMax"/>
          <c:max val="100"/>
        </c:scaling>
        <c:delete val="0"/>
        <c:axPos val="b"/>
        <c:title>
          <c:tx>
            <c:rich>
              <a:bodyPr/>
              <a:lstStyle/>
              <a:p>
                <a:pPr>
                  <a:defRPr b="0"/>
                </a:pPr>
                <a:r>
                  <a:rPr lang="en-GB" b="0"/>
                  <a:t>Cumulative share of persons engaged (%)</a:t>
                </a:r>
              </a:p>
            </c:rich>
          </c:tx>
          <c:layout/>
          <c:overlay val="0"/>
        </c:title>
        <c:numFmt formatCode="0" sourceLinked="0"/>
        <c:majorTickMark val="out"/>
        <c:minorTickMark val="none"/>
        <c:tickLblPos val="nextTo"/>
        <c:crossAx val="330069888"/>
        <c:crosses val="autoZero"/>
        <c:auto val="0"/>
        <c:lblOffset val="100"/>
        <c:baseTimeUnit val="days"/>
        <c:majorUnit val="10"/>
        <c:majorTimeUnit val="days"/>
      </c:dateAx>
      <c:valAx>
        <c:axId val="330069888"/>
        <c:scaling>
          <c:orientation val="minMax"/>
        </c:scaling>
        <c:delete val="0"/>
        <c:axPos val="l"/>
        <c:majorGridlines/>
        <c:title>
          <c:tx>
            <c:rich>
              <a:bodyPr rot="-5400000" vert="horz"/>
              <a:lstStyle/>
              <a:p>
                <a:pPr>
                  <a:defRPr b="0"/>
                </a:pPr>
                <a:r>
                  <a:rPr lang="en-US" b="0"/>
                  <a:t>Relative productivity</a:t>
                </a:r>
              </a:p>
            </c:rich>
          </c:tx>
          <c:layout/>
          <c:overlay val="0"/>
        </c:title>
        <c:numFmt formatCode="General" sourceLinked="1"/>
        <c:majorTickMark val="out"/>
        <c:minorTickMark val="none"/>
        <c:tickLblPos val="nextTo"/>
        <c:crossAx val="330067968"/>
        <c:crosses val="autoZero"/>
        <c:crossBetween val="midCat"/>
      </c:valAx>
    </c:plotArea>
    <c:legend>
      <c:legendPos val="r"/>
      <c:layout/>
      <c:overlay val="0"/>
    </c:legend>
    <c:plotVisOnly val="1"/>
    <c:dispBlanksAs val="zero"/>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Agriculture</a:t>
            </a:r>
          </a:p>
        </c:rich>
      </c:tx>
      <c:layout/>
      <c:overlay val="0"/>
    </c:title>
    <c:autoTitleDeleted val="0"/>
    <c:plotArea>
      <c:layout/>
      <c:barChart>
        <c:barDir val="col"/>
        <c:grouping val="clustered"/>
        <c:varyColors val="0"/>
        <c:ser>
          <c:idx val="0"/>
          <c:order val="0"/>
          <c:tx>
            <c:v>Male</c:v>
          </c:tx>
          <c:spPr>
            <a:solidFill>
              <a:srgbClr val="006C67"/>
            </a:solidFill>
          </c:spPr>
          <c:invertIfNegative val="0"/>
          <c:cat>
            <c:numRef>
              <c:f>'Sector emp1'!$C$4:$H$4</c:f>
              <c:numCache>
                <c:formatCode>General</c:formatCode>
                <c:ptCount val="6"/>
                <c:pt idx="0">
                  <c:v>1969</c:v>
                </c:pt>
                <c:pt idx="1">
                  <c:v>1975</c:v>
                </c:pt>
                <c:pt idx="2">
                  <c:v>1990</c:v>
                </c:pt>
                <c:pt idx="3">
                  <c:v>2000</c:v>
                </c:pt>
                <c:pt idx="4">
                  <c:v>2005</c:v>
                </c:pt>
                <c:pt idx="5">
                  <c:v>2010</c:v>
                </c:pt>
              </c:numCache>
            </c:numRef>
          </c:cat>
          <c:val>
            <c:numRef>
              <c:f>'Sector emp1'!$C$5:$H$5</c:f>
              <c:numCache>
                <c:formatCode>0%</c:formatCode>
                <c:ptCount val="6"/>
                <c:pt idx="0">
                  <c:v>0.44984131801846411</c:v>
                </c:pt>
                <c:pt idx="1">
                  <c:v>0.44984131801846416</c:v>
                </c:pt>
                <c:pt idx="2">
                  <c:v>0.44753226891109338</c:v>
                </c:pt>
                <c:pt idx="3">
                  <c:v>0.44713830664077053</c:v>
                </c:pt>
                <c:pt idx="4">
                  <c:v>0.45464521269233377</c:v>
                </c:pt>
                <c:pt idx="5">
                  <c:v>0.45616165051407387</c:v>
                </c:pt>
              </c:numCache>
            </c:numRef>
          </c:val>
        </c:ser>
        <c:ser>
          <c:idx val="1"/>
          <c:order val="1"/>
          <c:tx>
            <c:v>Female</c:v>
          </c:tx>
          <c:spPr>
            <a:solidFill>
              <a:srgbClr val="F7941E"/>
            </a:solidFill>
          </c:spPr>
          <c:invertIfNegative val="0"/>
          <c:cat>
            <c:numRef>
              <c:f>'Sector emp1'!$C$4:$H$4</c:f>
              <c:numCache>
                <c:formatCode>General</c:formatCode>
                <c:ptCount val="6"/>
                <c:pt idx="0">
                  <c:v>1969</c:v>
                </c:pt>
                <c:pt idx="1">
                  <c:v>1975</c:v>
                </c:pt>
                <c:pt idx="2">
                  <c:v>1990</c:v>
                </c:pt>
                <c:pt idx="3">
                  <c:v>2000</c:v>
                </c:pt>
                <c:pt idx="4">
                  <c:v>2005</c:v>
                </c:pt>
                <c:pt idx="5">
                  <c:v>2010</c:v>
                </c:pt>
              </c:numCache>
            </c:numRef>
          </c:cat>
          <c:val>
            <c:numRef>
              <c:f>'Sector emp1'!$J$5:$O$5</c:f>
              <c:numCache>
                <c:formatCode>0%</c:formatCode>
                <c:ptCount val="6"/>
                <c:pt idx="0">
                  <c:v>0.55015868198153584</c:v>
                </c:pt>
                <c:pt idx="1">
                  <c:v>0.55015868198153584</c:v>
                </c:pt>
                <c:pt idx="2">
                  <c:v>0.55246773108890657</c:v>
                </c:pt>
                <c:pt idx="3">
                  <c:v>0.55286169335922952</c:v>
                </c:pt>
                <c:pt idx="4">
                  <c:v>0.54535478730766629</c:v>
                </c:pt>
                <c:pt idx="5">
                  <c:v>0.54383834948592613</c:v>
                </c:pt>
              </c:numCache>
            </c:numRef>
          </c:val>
        </c:ser>
        <c:dLbls>
          <c:showLegendKey val="0"/>
          <c:showVal val="0"/>
          <c:showCatName val="0"/>
          <c:showSerName val="0"/>
          <c:showPercent val="0"/>
          <c:showBubbleSize val="0"/>
        </c:dLbls>
        <c:gapWidth val="150"/>
        <c:axId val="330157056"/>
        <c:axId val="330162944"/>
      </c:barChart>
      <c:catAx>
        <c:axId val="330157056"/>
        <c:scaling>
          <c:orientation val="minMax"/>
        </c:scaling>
        <c:delete val="0"/>
        <c:axPos val="b"/>
        <c:numFmt formatCode="General" sourceLinked="1"/>
        <c:majorTickMark val="out"/>
        <c:minorTickMark val="none"/>
        <c:tickLblPos val="nextTo"/>
        <c:txPr>
          <a:bodyPr/>
          <a:lstStyle/>
          <a:p>
            <a:pPr>
              <a:defRPr sz="700"/>
            </a:pPr>
            <a:endParaRPr lang="en-US"/>
          </a:p>
        </c:txPr>
        <c:crossAx val="330162944"/>
        <c:crosses val="autoZero"/>
        <c:auto val="1"/>
        <c:lblAlgn val="ctr"/>
        <c:lblOffset val="100"/>
        <c:noMultiLvlLbl val="0"/>
      </c:catAx>
      <c:valAx>
        <c:axId val="330162944"/>
        <c:scaling>
          <c:orientation val="minMax"/>
          <c:max val="1"/>
        </c:scaling>
        <c:delete val="0"/>
        <c:axPos val="l"/>
        <c:majorGridlines/>
        <c:numFmt formatCode="0%" sourceLinked="1"/>
        <c:majorTickMark val="out"/>
        <c:minorTickMark val="none"/>
        <c:tickLblPos val="nextTo"/>
        <c:txPr>
          <a:bodyPr/>
          <a:lstStyle/>
          <a:p>
            <a:pPr>
              <a:defRPr sz="700"/>
            </a:pPr>
            <a:endParaRPr lang="en-US"/>
          </a:p>
        </c:txPr>
        <c:crossAx val="330157056"/>
        <c:crosses val="autoZero"/>
        <c:crossBetween val="between"/>
      </c:valAx>
    </c:plotArea>
    <c:legend>
      <c:legendPos val="r"/>
      <c:layout/>
      <c:overlay val="0"/>
      <c:txPr>
        <a:bodyPr/>
        <a:lstStyle/>
        <a:p>
          <a:pPr>
            <a:defRPr sz="700"/>
          </a:pPr>
          <a:endParaRPr lang="en-US"/>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Mining</a:t>
            </a:r>
          </a:p>
        </c:rich>
      </c:tx>
      <c:layout/>
      <c:overlay val="0"/>
    </c:title>
    <c:autoTitleDeleted val="0"/>
    <c:plotArea>
      <c:layout/>
      <c:barChart>
        <c:barDir val="col"/>
        <c:grouping val="clustered"/>
        <c:varyColors val="0"/>
        <c:ser>
          <c:idx val="0"/>
          <c:order val="0"/>
          <c:tx>
            <c:v>Male</c:v>
          </c:tx>
          <c:spPr>
            <a:solidFill>
              <a:srgbClr val="006C67"/>
            </a:solidFill>
          </c:spPr>
          <c:invertIfNegative val="0"/>
          <c:cat>
            <c:numRef>
              <c:f>'Sector emp1'!$C$4:$H$4</c:f>
              <c:numCache>
                <c:formatCode>General</c:formatCode>
                <c:ptCount val="6"/>
                <c:pt idx="0">
                  <c:v>1969</c:v>
                </c:pt>
                <c:pt idx="1">
                  <c:v>1975</c:v>
                </c:pt>
                <c:pt idx="2">
                  <c:v>1990</c:v>
                </c:pt>
                <c:pt idx="3">
                  <c:v>2000</c:v>
                </c:pt>
                <c:pt idx="4">
                  <c:v>2005</c:v>
                </c:pt>
                <c:pt idx="5">
                  <c:v>2010</c:v>
                </c:pt>
              </c:numCache>
            </c:numRef>
          </c:cat>
          <c:val>
            <c:numRef>
              <c:f>'Sector emp1'!$C$6:$H$6</c:f>
              <c:numCache>
                <c:formatCode>0%</c:formatCode>
                <c:ptCount val="6"/>
                <c:pt idx="0">
                  <c:v>0.57084606268719296</c:v>
                </c:pt>
                <c:pt idx="1">
                  <c:v>0.57084606268719296</c:v>
                </c:pt>
                <c:pt idx="2">
                  <c:v>0.69180236611579915</c:v>
                </c:pt>
                <c:pt idx="3">
                  <c:v>0.80904867575480988</c:v>
                </c:pt>
                <c:pt idx="4">
                  <c:v>0.80630251030519717</c:v>
                </c:pt>
                <c:pt idx="5">
                  <c:v>0.80575439679111394</c:v>
                </c:pt>
              </c:numCache>
            </c:numRef>
          </c:val>
        </c:ser>
        <c:ser>
          <c:idx val="1"/>
          <c:order val="1"/>
          <c:tx>
            <c:v>Female</c:v>
          </c:tx>
          <c:spPr>
            <a:solidFill>
              <a:srgbClr val="F7941E"/>
            </a:solidFill>
          </c:spPr>
          <c:invertIfNegative val="0"/>
          <c:cat>
            <c:numRef>
              <c:f>'Sector emp1'!$C$4:$H$4</c:f>
              <c:numCache>
                <c:formatCode>General</c:formatCode>
                <c:ptCount val="6"/>
                <c:pt idx="0">
                  <c:v>1969</c:v>
                </c:pt>
                <c:pt idx="1">
                  <c:v>1975</c:v>
                </c:pt>
                <c:pt idx="2">
                  <c:v>1990</c:v>
                </c:pt>
                <c:pt idx="3">
                  <c:v>2000</c:v>
                </c:pt>
                <c:pt idx="4">
                  <c:v>2005</c:v>
                </c:pt>
                <c:pt idx="5">
                  <c:v>2010</c:v>
                </c:pt>
              </c:numCache>
            </c:numRef>
          </c:cat>
          <c:val>
            <c:numRef>
              <c:f>'Sector emp1'!$J$6:$O$6</c:f>
              <c:numCache>
                <c:formatCode>0%</c:formatCode>
                <c:ptCount val="6"/>
                <c:pt idx="0">
                  <c:v>0.42915393731280704</c:v>
                </c:pt>
                <c:pt idx="1">
                  <c:v>0.4291539373128071</c:v>
                </c:pt>
                <c:pt idx="2">
                  <c:v>0.30819763388420085</c:v>
                </c:pt>
                <c:pt idx="3">
                  <c:v>0.1909513242451901</c:v>
                </c:pt>
                <c:pt idx="4">
                  <c:v>0.19369748969480277</c:v>
                </c:pt>
                <c:pt idx="5">
                  <c:v>0.19424560320888604</c:v>
                </c:pt>
              </c:numCache>
            </c:numRef>
          </c:val>
        </c:ser>
        <c:dLbls>
          <c:showLegendKey val="0"/>
          <c:showVal val="0"/>
          <c:showCatName val="0"/>
          <c:showSerName val="0"/>
          <c:showPercent val="0"/>
          <c:showBubbleSize val="0"/>
        </c:dLbls>
        <c:gapWidth val="150"/>
        <c:axId val="331027968"/>
        <c:axId val="331029504"/>
      </c:barChart>
      <c:catAx>
        <c:axId val="331027968"/>
        <c:scaling>
          <c:orientation val="minMax"/>
        </c:scaling>
        <c:delete val="0"/>
        <c:axPos val="b"/>
        <c:numFmt formatCode="General" sourceLinked="1"/>
        <c:majorTickMark val="out"/>
        <c:minorTickMark val="none"/>
        <c:tickLblPos val="nextTo"/>
        <c:txPr>
          <a:bodyPr/>
          <a:lstStyle/>
          <a:p>
            <a:pPr>
              <a:defRPr sz="700"/>
            </a:pPr>
            <a:endParaRPr lang="en-US"/>
          </a:p>
        </c:txPr>
        <c:crossAx val="331029504"/>
        <c:crosses val="autoZero"/>
        <c:auto val="1"/>
        <c:lblAlgn val="ctr"/>
        <c:lblOffset val="100"/>
        <c:noMultiLvlLbl val="0"/>
      </c:catAx>
      <c:valAx>
        <c:axId val="331029504"/>
        <c:scaling>
          <c:orientation val="minMax"/>
          <c:max val="1"/>
        </c:scaling>
        <c:delete val="0"/>
        <c:axPos val="l"/>
        <c:majorGridlines/>
        <c:numFmt formatCode="0%" sourceLinked="1"/>
        <c:majorTickMark val="out"/>
        <c:minorTickMark val="none"/>
        <c:tickLblPos val="nextTo"/>
        <c:txPr>
          <a:bodyPr/>
          <a:lstStyle/>
          <a:p>
            <a:pPr>
              <a:defRPr sz="700"/>
            </a:pPr>
            <a:endParaRPr lang="en-US"/>
          </a:p>
        </c:txPr>
        <c:crossAx val="331027968"/>
        <c:crosses val="autoZero"/>
        <c:crossBetween val="between"/>
      </c:valAx>
    </c:plotArea>
    <c:legend>
      <c:legendPos val="r"/>
      <c:layout/>
      <c:overlay val="0"/>
      <c:txPr>
        <a:bodyPr/>
        <a:lstStyle/>
        <a:p>
          <a:pPr>
            <a:defRPr sz="700"/>
          </a:pPr>
          <a:endParaRPr lang="en-US"/>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Manufacturing</a:t>
            </a:r>
          </a:p>
        </c:rich>
      </c:tx>
      <c:layout/>
      <c:overlay val="0"/>
    </c:title>
    <c:autoTitleDeleted val="0"/>
    <c:plotArea>
      <c:layout/>
      <c:barChart>
        <c:barDir val="col"/>
        <c:grouping val="clustered"/>
        <c:varyColors val="0"/>
        <c:ser>
          <c:idx val="0"/>
          <c:order val="0"/>
          <c:tx>
            <c:v>Male</c:v>
          </c:tx>
          <c:spPr>
            <a:solidFill>
              <a:srgbClr val="006C67"/>
            </a:solidFill>
          </c:spPr>
          <c:invertIfNegative val="0"/>
          <c:cat>
            <c:numRef>
              <c:f>'Sector emp1'!$C$4:$H$4</c:f>
              <c:numCache>
                <c:formatCode>General</c:formatCode>
                <c:ptCount val="6"/>
                <c:pt idx="0">
                  <c:v>1969</c:v>
                </c:pt>
                <c:pt idx="1">
                  <c:v>1975</c:v>
                </c:pt>
                <c:pt idx="2">
                  <c:v>1990</c:v>
                </c:pt>
                <c:pt idx="3">
                  <c:v>2000</c:v>
                </c:pt>
                <c:pt idx="4">
                  <c:v>2005</c:v>
                </c:pt>
                <c:pt idx="5">
                  <c:v>2010</c:v>
                </c:pt>
              </c:numCache>
            </c:numRef>
          </c:cat>
          <c:val>
            <c:numRef>
              <c:f>'Sector emp1'!$C$7:$H$7</c:f>
              <c:numCache>
                <c:formatCode>0%</c:formatCode>
                <c:ptCount val="6"/>
                <c:pt idx="0">
                  <c:v>0.8491745601090358</c:v>
                </c:pt>
                <c:pt idx="1">
                  <c:v>0.84917456010903591</c:v>
                </c:pt>
                <c:pt idx="2">
                  <c:v>0.80747747516265422</c:v>
                </c:pt>
                <c:pt idx="3">
                  <c:v>0.76764398862314664</c:v>
                </c:pt>
                <c:pt idx="4">
                  <c:v>0.73242159574480892</c:v>
                </c:pt>
                <c:pt idx="5">
                  <c:v>0.72557347670250893</c:v>
                </c:pt>
              </c:numCache>
            </c:numRef>
          </c:val>
        </c:ser>
        <c:ser>
          <c:idx val="1"/>
          <c:order val="1"/>
          <c:tx>
            <c:v>Female</c:v>
          </c:tx>
          <c:spPr>
            <a:solidFill>
              <a:srgbClr val="F7941E"/>
            </a:solidFill>
          </c:spPr>
          <c:invertIfNegative val="0"/>
          <c:cat>
            <c:numRef>
              <c:f>'Sector emp1'!$C$4:$H$4</c:f>
              <c:numCache>
                <c:formatCode>General</c:formatCode>
                <c:ptCount val="6"/>
                <c:pt idx="0">
                  <c:v>1969</c:v>
                </c:pt>
                <c:pt idx="1">
                  <c:v>1975</c:v>
                </c:pt>
                <c:pt idx="2">
                  <c:v>1990</c:v>
                </c:pt>
                <c:pt idx="3">
                  <c:v>2000</c:v>
                </c:pt>
                <c:pt idx="4">
                  <c:v>2005</c:v>
                </c:pt>
                <c:pt idx="5">
                  <c:v>2010</c:v>
                </c:pt>
              </c:numCache>
            </c:numRef>
          </c:cat>
          <c:val>
            <c:numRef>
              <c:f>'Sector emp1'!$J$7:$O$7</c:f>
              <c:numCache>
                <c:formatCode>0%</c:formatCode>
                <c:ptCount val="6"/>
                <c:pt idx="0">
                  <c:v>0.15082543989096414</c:v>
                </c:pt>
                <c:pt idx="1">
                  <c:v>0.15082543989096414</c:v>
                </c:pt>
                <c:pt idx="2">
                  <c:v>0.19252252483734572</c:v>
                </c:pt>
                <c:pt idx="3">
                  <c:v>0.23235601137685336</c:v>
                </c:pt>
                <c:pt idx="4">
                  <c:v>0.26757840425519114</c:v>
                </c:pt>
                <c:pt idx="5">
                  <c:v>0.27442652329749101</c:v>
                </c:pt>
              </c:numCache>
            </c:numRef>
          </c:val>
        </c:ser>
        <c:dLbls>
          <c:showLegendKey val="0"/>
          <c:showVal val="0"/>
          <c:showCatName val="0"/>
          <c:showSerName val="0"/>
          <c:showPercent val="0"/>
          <c:showBubbleSize val="0"/>
        </c:dLbls>
        <c:gapWidth val="150"/>
        <c:axId val="335335424"/>
        <c:axId val="335336960"/>
      </c:barChart>
      <c:catAx>
        <c:axId val="335335424"/>
        <c:scaling>
          <c:orientation val="minMax"/>
        </c:scaling>
        <c:delete val="0"/>
        <c:axPos val="b"/>
        <c:numFmt formatCode="General" sourceLinked="1"/>
        <c:majorTickMark val="out"/>
        <c:minorTickMark val="none"/>
        <c:tickLblPos val="nextTo"/>
        <c:crossAx val="335336960"/>
        <c:crosses val="autoZero"/>
        <c:auto val="1"/>
        <c:lblAlgn val="ctr"/>
        <c:lblOffset val="100"/>
        <c:noMultiLvlLbl val="0"/>
      </c:catAx>
      <c:valAx>
        <c:axId val="335336960"/>
        <c:scaling>
          <c:orientation val="minMax"/>
          <c:max val="1"/>
        </c:scaling>
        <c:delete val="0"/>
        <c:axPos val="l"/>
        <c:majorGridlines/>
        <c:numFmt formatCode="0%" sourceLinked="1"/>
        <c:majorTickMark val="out"/>
        <c:minorTickMark val="none"/>
        <c:tickLblPos val="nextTo"/>
        <c:crossAx val="335335424"/>
        <c:crosses val="autoZero"/>
        <c:crossBetween val="between"/>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4.xml"/><Relationship Id="rId3" Type="http://schemas.openxmlformats.org/officeDocument/2006/relationships/chart" Target="../charts/chart9.xml"/><Relationship Id="rId7" Type="http://schemas.openxmlformats.org/officeDocument/2006/relationships/chart" Target="../charts/chart13.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10" Type="http://schemas.openxmlformats.org/officeDocument/2006/relationships/chart" Target="../charts/chart16.xml"/><Relationship Id="rId4" Type="http://schemas.openxmlformats.org/officeDocument/2006/relationships/chart" Target="../charts/chart10.xml"/><Relationship Id="rId9" Type="http://schemas.openxmlformats.org/officeDocument/2006/relationships/chart" Target="../charts/chart1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4" Type="http://schemas.openxmlformats.org/officeDocument/2006/relationships/chart" Target="../charts/chart20.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8.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3</xdr:row>
      <xdr:rowOff>0</xdr:rowOff>
    </xdr:from>
    <xdr:to>
      <xdr:col>17</xdr:col>
      <xdr:colOff>211680</xdr:colOff>
      <xdr:row>17</xdr:row>
      <xdr:rowOff>91440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0</xdr:colOff>
      <xdr:row>19</xdr:row>
      <xdr:rowOff>0</xdr:rowOff>
    </xdr:from>
    <xdr:to>
      <xdr:col>17</xdr:col>
      <xdr:colOff>211680</xdr:colOff>
      <xdr:row>34</xdr:row>
      <xdr:rowOff>91440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0</xdr:colOff>
      <xdr:row>36</xdr:row>
      <xdr:rowOff>0</xdr:rowOff>
    </xdr:from>
    <xdr:to>
      <xdr:col>17</xdr:col>
      <xdr:colOff>211680</xdr:colOff>
      <xdr:row>50</xdr:row>
      <xdr:rowOff>114300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49530</xdr:colOff>
      <xdr:row>7</xdr:row>
      <xdr:rowOff>148590</xdr:rowOff>
    </xdr:from>
    <xdr:to>
      <xdr:col>8</xdr:col>
      <xdr:colOff>415290</xdr:colOff>
      <xdr:row>22</xdr:row>
      <xdr:rowOff>22590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11430</xdr:colOff>
      <xdr:row>1</xdr:row>
      <xdr:rowOff>179070</xdr:rowOff>
    </xdr:from>
    <xdr:to>
      <xdr:col>17</xdr:col>
      <xdr:colOff>194310</xdr:colOff>
      <xdr:row>14</xdr:row>
      <xdr:rowOff>148590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5</xdr:col>
      <xdr:colOff>243840</xdr:colOff>
      <xdr:row>34</xdr:row>
      <xdr:rowOff>30480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32</xdr:row>
      <xdr:rowOff>30480</xdr:rowOff>
    </xdr:from>
    <xdr:to>
      <xdr:col>16</xdr:col>
      <xdr:colOff>182880</xdr:colOff>
      <xdr:row>50</xdr:row>
      <xdr:rowOff>30480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16</xdr:row>
      <xdr:rowOff>7620</xdr:rowOff>
    </xdr:from>
    <xdr:to>
      <xdr:col>10</xdr:col>
      <xdr:colOff>310740</xdr:colOff>
      <xdr:row>44</xdr:row>
      <xdr:rowOff>26400</xdr:rowOff>
    </xdr:to>
    <xdr:grpSp>
      <xdr:nvGrpSpPr>
        <xdr:cNvPr id="2" name="Group 1"/>
        <xdr:cNvGrpSpPr/>
      </xdr:nvGrpSpPr>
      <xdr:grpSpPr>
        <a:xfrm>
          <a:off x="0" y="2659380"/>
          <a:ext cx="5461860" cy="4285980"/>
          <a:chOff x="0" y="2659380"/>
          <a:chExt cx="5461860" cy="4285980"/>
        </a:xfrm>
      </xdr:grpSpPr>
      <xdr:graphicFrame macro="">
        <xdr:nvGraphicFramePr>
          <xdr:cNvPr id="3" name="Chart 2"/>
          <xdr:cNvGraphicFramePr/>
        </xdr:nvGraphicFramePr>
        <xdr:xfrm>
          <a:off x="34290" y="2659380"/>
          <a:ext cx="2772000" cy="2160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2689860" y="2659380"/>
          <a:ext cx="2772000" cy="216000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Chart 4"/>
          <xdr:cNvGraphicFramePr>
            <a:graphicFrameLocks/>
          </xdr:cNvGraphicFramePr>
        </xdr:nvGraphicFramePr>
        <xdr:xfrm>
          <a:off x="0" y="4785360"/>
          <a:ext cx="2772000" cy="2160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Chart 5"/>
          <xdr:cNvGraphicFramePr>
            <a:graphicFrameLocks/>
          </xdr:cNvGraphicFramePr>
        </xdr:nvGraphicFramePr>
        <xdr:xfrm>
          <a:off x="2689860" y="4785360"/>
          <a:ext cx="2772000" cy="216000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11</xdr:col>
      <xdr:colOff>0</xdr:colOff>
      <xdr:row>16</xdr:row>
      <xdr:rowOff>0</xdr:rowOff>
    </xdr:from>
    <xdr:to>
      <xdr:col>22</xdr:col>
      <xdr:colOff>78330</xdr:colOff>
      <xdr:row>57</xdr:row>
      <xdr:rowOff>148320</xdr:rowOff>
    </xdr:to>
    <xdr:grpSp>
      <xdr:nvGrpSpPr>
        <xdr:cNvPr id="7" name="Group 6"/>
        <xdr:cNvGrpSpPr/>
      </xdr:nvGrpSpPr>
      <xdr:grpSpPr>
        <a:xfrm>
          <a:off x="5638800" y="2651760"/>
          <a:ext cx="5442810" cy="6396720"/>
          <a:chOff x="5638800" y="2651760"/>
          <a:chExt cx="5442810" cy="6396720"/>
        </a:xfrm>
      </xdr:grpSpPr>
      <xdr:graphicFrame macro="">
        <xdr:nvGraphicFramePr>
          <xdr:cNvPr id="8" name="Chart 7"/>
          <xdr:cNvGraphicFramePr>
            <a:graphicFrameLocks/>
          </xdr:cNvGraphicFramePr>
        </xdr:nvGraphicFramePr>
        <xdr:xfrm>
          <a:off x="5638800" y="6888480"/>
          <a:ext cx="2772000" cy="216000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9" name="Chart 8"/>
          <xdr:cNvGraphicFramePr>
            <a:graphicFrameLocks/>
          </xdr:cNvGraphicFramePr>
        </xdr:nvGraphicFramePr>
        <xdr:xfrm>
          <a:off x="8309610" y="6888480"/>
          <a:ext cx="2772000" cy="216000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10" name="Chart 9"/>
          <xdr:cNvGraphicFramePr>
            <a:graphicFrameLocks/>
          </xdr:cNvGraphicFramePr>
        </xdr:nvGraphicFramePr>
        <xdr:xfrm>
          <a:off x="5638800" y="2651760"/>
          <a:ext cx="2772000" cy="216000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1" name="Chart 10"/>
          <xdr:cNvGraphicFramePr>
            <a:graphicFrameLocks/>
          </xdr:cNvGraphicFramePr>
        </xdr:nvGraphicFramePr>
        <xdr:xfrm>
          <a:off x="8309610" y="2651760"/>
          <a:ext cx="2772000" cy="2160000"/>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2" name="Chart 11"/>
          <xdr:cNvGraphicFramePr>
            <a:graphicFrameLocks/>
          </xdr:cNvGraphicFramePr>
        </xdr:nvGraphicFramePr>
        <xdr:xfrm>
          <a:off x="5638800" y="4770120"/>
          <a:ext cx="2772000" cy="2160000"/>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3" name="Chart 12"/>
          <xdr:cNvGraphicFramePr>
            <a:graphicFrameLocks/>
          </xdr:cNvGraphicFramePr>
        </xdr:nvGraphicFramePr>
        <xdr:xfrm>
          <a:off x="8309610" y="4770120"/>
          <a:ext cx="2772000" cy="2160000"/>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wsDr>
</file>

<file path=xl/drawings/drawing5.xml><?xml version="1.0" encoding="utf-8"?>
<xdr:wsDr xmlns:xdr="http://schemas.openxmlformats.org/drawingml/2006/spreadsheetDrawing" xmlns:a="http://schemas.openxmlformats.org/drawingml/2006/main">
  <xdr:oneCellAnchor>
    <xdr:from>
      <xdr:col>8</xdr:col>
      <xdr:colOff>22860</xdr:colOff>
      <xdr:row>2</xdr:row>
      <xdr:rowOff>144780</xdr:rowOff>
    </xdr:from>
    <xdr:ext cx="5400000" cy="27432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8</xdr:col>
      <xdr:colOff>0</xdr:colOff>
      <xdr:row>20</xdr:row>
      <xdr:rowOff>0</xdr:rowOff>
    </xdr:from>
    <xdr:ext cx="5400000" cy="2743200"/>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8</xdr:col>
      <xdr:colOff>0</xdr:colOff>
      <xdr:row>37</xdr:row>
      <xdr:rowOff>0</xdr:rowOff>
    </xdr:from>
    <xdr:ext cx="5400000" cy="2743200"/>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8</xdr:col>
      <xdr:colOff>0</xdr:colOff>
      <xdr:row>54</xdr:row>
      <xdr:rowOff>0</xdr:rowOff>
    </xdr:from>
    <xdr:ext cx="5400000" cy="2743200"/>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wsDr>
</file>

<file path=xl/drawings/drawing6.xml><?xml version="1.0" encoding="utf-8"?>
<xdr:wsDr xmlns:xdr="http://schemas.openxmlformats.org/drawingml/2006/spreadsheetDrawing" xmlns:a="http://schemas.openxmlformats.org/drawingml/2006/main">
  <xdr:twoCellAnchor>
    <xdr:from>
      <xdr:col>7</xdr:col>
      <xdr:colOff>11430</xdr:colOff>
      <xdr:row>1</xdr:row>
      <xdr:rowOff>179070</xdr:rowOff>
    </xdr:from>
    <xdr:to>
      <xdr:col>16</xdr:col>
      <xdr:colOff>194310</xdr:colOff>
      <xdr:row>16</xdr:row>
      <xdr:rowOff>148590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14</xdr:row>
      <xdr:rowOff>0</xdr:rowOff>
    </xdr:from>
    <xdr:to>
      <xdr:col>6</xdr:col>
      <xdr:colOff>317460</xdr:colOff>
      <xdr:row>32</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26670</xdr:colOff>
      <xdr:row>12</xdr:row>
      <xdr:rowOff>129540</xdr:rowOff>
    </xdr:from>
    <xdr:to>
      <xdr:col>7</xdr:col>
      <xdr:colOff>323850</xdr:colOff>
      <xdr:row>30</xdr:row>
      <xdr:rowOff>129540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220980</xdr:colOff>
      <xdr:row>12</xdr:row>
      <xdr:rowOff>129540</xdr:rowOff>
    </xdr:from>
    <xdr:to>
      <xdr:col>13</xdr:col>
      <xdr:colOff>0</xdr:colOff>
      <xdr:row>30</xdr:row>
      <xdr:rowOff>129540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38100</xdr:colOff>
      <xdr:row>12</xdr:row>
      <xdr:rowOff>0</xdr:rowOff>
    </xdr:from>
    <xdr:to>
      <xdr:col>9</xdr:col>
      <xdr:colOff>49530</xdr:colOff>
      <xdr:row>29</xdr:row>
      <xdr:rowOff>0</xdr:rowOff>
    </xdr:to>
    <xdr:grpSp>
      <xdr:nvGrpSpPr>
        <xdr:cNvPr id="2" name="Group 1"/>
        <xdr:cNvGrpSpPr/>
      </xdr:nvGrpSpPr>
      <xdr:grpSpPr>
        <a:xfrm>
          <a:off x="38100" y="2179320"/>
          <a:ext cx="4720590" cy="2590800"/>
          <a:chOff x="87630" y="2167890"/>
          <a:chExt cx="4720590" cy="2592000"/>
        </a:xfrm>
      </xdr:grpSpPr>
      <xdr:graphicFrame macro="">
        <xdr:nvGraphicFramePr>
          <xdr:cNvPr id="3" name="Chart 2"/>
          <xdr:cNvGraphicFramePr/>
        </xdr:nvGraphicFramePr>
        <xdr:xfrm>
          <a:off x="87630" y="2167890"/>
          <a:ext cx="2268000" cy="2592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2301240" y="2167890"/>
          <a:ext cx="2506980" cy="25920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kennan\Documents\1%20ODI\0182900F%20DW%20DFID%20SET\SET%20data%20update%202015\Kenya%20labour%20productivit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A &amp; labour productivity"/>
      <sheetName val="Rel. prod. cf employment"/>
      <sheetName val="Decomposition of prod change"/>
      <sheetName val="Productivity gaps"/>
      <sheetName val="Sectoral employ by sex"/>
    </sheetNames>
    <sheetDataSet>
      <sheetData sheetId="0"/>
      <sheetData sheetId="1">
        <row r="6">
          <cell r="B6">
            <v>0.82025308535011732</v>
          </cell>
          <cell r="C6">
            <v>0.33187380318218745</v>
          </cell>
          <cell r="E6">
            <v>7449</v>
          </cell>
        </row>
        <row r="7">
          <cell r="B7">
            <v>-6.5802351476411336E-2</v>
          </cell>
          <cell r="C7">
            <v>3.289280862793182</v>
          </cell>
          <cell r="E7">
            <v>92</v>
          </cell>
        </row>
        <row r="8">
          <cell r="B8">
            <v>-0.1423544927703646</v>
          </cell>
          <cell r="C8">
            <v>3.8606312186717688</v>
          </cell>
          <cell r="E8">
            <v>399</v>
          </cell>
        </row>
        <row r="9">
          <cell r="B9">
            <v>0.17003119043493342</v>
          </cell>
          <cell r="C9">
            <v>2.0443339205748479</v>
          </cell>
          <cell r="E9">
            <v>237</v>
          </cell>
        </row>
        <row r="10">
          <cell r="B10">
            <v>5.0419723136756467E-2</v>
          </cell>
          <cell r="C10">
            <v>4.5842316442498285</v>
          </cell>
          <cell r="E10">
            <v>219</v>
          </cell>
        </row>
        <row r="11">
          <cell r="B11">
            <v>2.3083970298491074E-2</v>
          </cell>
          <cell r="C11">
            <v>2.4029759962229731</v>
          </cell>
          <cell r="E11">
            <v>328</v>
          </cell>
        </row>
        <row r="12">
          <cell r="B12">
            <v>-0.85563112497352733</v>
          </cell>
          <cell r="C12">
            <v>2.0545184710389668</v>
          </cell>
          <cell r="E12">
            <v>2022</v>
          </cell>
        </row>
        <row r="23">
          <cell r="B23">
            <v>-2.2291588433444787</v>
          </cell>
          <cell r="C23">
            <v>0.34554145235419426</v>
          </cell>
          <cell r="E23">
            <v>8089</v>
          </cell>
        </row>
        <row r="24">
          <cell r="B24">
            <v>1.4730884431464975E-2</v>
          </cell>
          <cell r="C24">
            <v>3.9118463498393243</v>
          </cell>
          <cell r="E24">
            <v>105</v>
          </cell>
        </row>
        <row r="25">
          <cell r="B25">
            <v>0.24319852003930453</v>
          </cell>
          <cell r="C25">
            <v>3.6487446710792959</v>
          </cell>
          <cell r="E25">
            <v>477</v>
          </cell>
        </row>
        <row r="26">
          <cell r="B26">
            <v>0.43200020450042631</v>
          </cell>
          <cell r="C26">
            <v>1.6874756257721406</v>
          </cell>
          <cell r="E26">
            <v>318</v>
          </cell>
        </row>
        <row r="27">
          <cell r="B27">
            <v>0.1184560384516371</v>
          </cell>
          <cell r="C27">
            <v>4.4701360829057233</v>
          </cell>
          <cell r="E27">
            <v>260</v>
          </cell>
        </row>
        <row r="28">
          <cell r="B28">
            <v>0.34821569441671718</v>
          </cell>
          <cell r="C28">
            <v>2.7617548355997257</v>
          </cell>
          <cell r="E28">
            <v>410</v>
          </cell>
        </row>
        <row r="29">
          <cell r="B29">
            <v>1.072557501504928</v>
          </cell>
          <cell r="C29">
            <v>1.7846321951301307</v>
          </cell>
          <cell r="E29">
            <v>2398</v>
          </cell>
        </row>
        <row r="40">
          <cell r="B40">
            <v>-1.92777553897443</v>
          </cell>
          <cell r="C40">
            <v>0.31456080655819091</v>
          </cell>
          <cell r="E40">
            <v>9238</v>
          </cell>
        </row>
        <row r="41">
          <cell r="B41">
            <v>1.0846412811347572E-2</v>
          </cell>
          <cell r="C41">
            <v>3.9204709515503593</v>
          </cell>
          <cell r="E41">
            <v>125</v>
          </cell>
        </row>
        <row r="42">
          <cell r="B42">
            <v>-2.0255412662744554E-2</v>
          </cell>
          <cell r="C42">
            <v>3.3542362984692158</v>
          </cell>
          <cell r="E42">
            <v>558</v>
          </cell>
        </row>
        <row r="43">
          <cell r="B43">
            <v>0.22632146033153555</v>
          </cell>
          <cell r="C43">
            <v>1.945496533301168</v>
          </cell>
          <cell r="E43">
            <v>406</v>
          </cell>
        </row>
        <row r="44">
          <cell r="B44">
            <v>0.13602185602493888</v>
          </cell>
          <cell r="C44">
            <v>4.509506614808144</v>
          </cell>
          <cell r="E44">
            <v>325</v>
          </cell>
        </row>
        <row r="45">
          <cell r="B45">
            <v>0.26739859243164066</v>
          </cell>
          <cell r="C45">
            <v>3.0209344163349816</v>
          </cell>
          <cell r="E45">
            <v>520</v>
          </cell>
        </row>
        <row r="46">
          <cell r="B46">
            <v>1.3074426300377091</v>
          </cell>
          <cell r="C46">
            <v>1.6915199356734445</v>
          </cell>
          <cell r="E46">
            <v>3005</v>
          </cell>
        </row>
        <row r="57">
          <cell r="B57">
            <v>0.66623709275241083</v>
          </cell>
          <cell r="C57">
            <v>0.29637214236260656</v>
          </cell>
          <cell r="E57">
            <v>10310</v>
          </cell>
        </row>
        <row r="58">
          <cell r="B58">
            <v>-2.6135810900598688E-2</v>
          </cell>
          <cell r="C58">
            <v>4.4174196397426133</v>
          </cell>
          <cell r="E58">
            <v>134</v>
          </cell>
        </row>
        <row r="59">
          <cell r="B59">
            <v>-0.38595898416112773</v>
          </cell>
          <cell r="C59">
            <v>3.6128009654292126</v>
          </cell>
          <cell r="E59">
            <v>556</v>
          </cell>
        </row>
        <row r="60">
          <cell r="B60">
            <v>9.4028029360129217E-3</v>
          </cell>
          <cell r="C60">
            <v>2.0341104358106299</v>
          </cell>
          <cell r="E60">
            <v>450</v>
          </cell>
        </row>
        <row r="61">
          <cell r="B61">
            <v>-1.9428015760787787E-2</v>
          </cell>
          <cell r="C61">
            <v>4.7726707452696049</v>
          </cell>
          <cell r="E61">
            <v>356</v>
          </cell>
        </row>
        <row r="62">
          <cell r="B62">
            <v>-2.8530872976166854E-2</v>
          </cell>
          <cell r="C62">
            <v>3.1419298869038141</v>
          </cell>
          <cell r="E62">
            <v>570</v>
          </cell>
        </row>
        <row r="63">
          <cell r="B63">
            <v>-0.21558621188974314</v>
          </cell>
          <cell r="C63">
            <v>1.7043308359012277</v>
          </cell>
          <cell r="E63">
            <v>3286</v>
          </cell>
        </row>
      </sheetData>
      <sheetData sheetId="2">
        <row r="4">
          <cell r="B4" t="str">
            <v>Within sector</v>
          </cell>
          <cell r="C4" t="str">
            <v>Structural change</v>
          </cell>
        </row>
        <row r="5">
          <cell r="A5" t="str">
            <v>1991-2000</v>
          </cell>
          <cell r="B5">
            <v>-1.5051768870780483E-2</v>
          </cell>
          <cell r="C5">
            <v>-4.7839894951108713E-3</v>
          </cell>
        </row>
        <row r="6">
          <cell r="A6" t="str">
            <v>2000-05</v>
          </cell>
          <cell r="B6">
            <v>8.6138346587398273E-3</v>
          </cell>
          <cell r="C6">
            <v>-2.0765182252641123E-4</v>
          </cell>
        </row>
        <row r="7">
          <cell r="A7" t="str">
            <v>2005-10</v>
          </cell>
          <cell r="B7">
            <v>1.2130720310948783E-3</v>
          </cell>
          <cell r="C7">
            <v>1.4059875449405131E-2</v>
          </cell>
        </row>
        <row r="8">
          <cell r="A8" t="str">
            <v>2010-13</v>
          </cell>
          <cell r="B8">
            <v>7.5909355470259367E-3</v>
          </cell>
          <cell r="C8">
            <v>9.7484899706751314E-3</v>
          </cell>
        </row>
      </sheetData>
      <sheetData sheetId="3">
        <row r="5">
          <cell r="I5" t="str">
            <v>Agriculture</v>
          </cell>
          <cell r="J5" t="str">
            <v>Other</v>
          </cell>
          <cell r="K5" t="str">
            <v>Construction</v>
          </cell>
          <cell r="L5" t="str">
            <v>Transport, storage, comms</v>
          </cell>
          <cell r="M5" t="str">
            <v>Manufacturing</v>
          </cell>
          <cell r="N5" t="str">
            <v>Mining &amp; utilities</v>
          </cell>
          <cell r="O5" t="str">
            <v>Wholesale, retail, hotels</v>
          </cell>
        </row>
        <row r="6">
          <cell r="H6">
            <v>0</v>
          </cell>
          <cell r="I6">
            <v>0</v>
          </cell>
        </row>
        <row r="7">
          <cell r="H7">
            <v>0</v>
          </cell>
          <cell r="I7">
            <v>0.29637214236260656</v>
          </cell>
        </row>
        <row r="8">
          <cell r="H8">
            <v>32.914059507087217</v>
          </cell>
          <cell r="I8">
            <v>0.29637214236260656</v>
          </cell>
        </row>
        <row r="9">
          <cell r="H9">
            <v>65.828119014174433</v>
          </cell>
          <cell r="I9">
            <v>0.29637214236260656</v>
          </cell>
          <cell r="J9">
            <v>0</v>
          </cell>
        </row>
        <row r="10">
          <cell r="H10">
            <v>65.828119014174433</v>
          </cell>
          <cell r="I10">
            <v>0</v>
          </cell>
          <cell r="J10">
            <v>1.7043308359012277</v>
          </cell>
        </row>
        <row r="11">
          <cell r="H11">
            <v>76.318477844464311</v>
          </cell>
          <cell r="J11">
            <v>1.7043308359012277</v>
          </cell>
        </row>
        <row r="12">
          <cell r="H12">
            <v>86.80883667475419</v>
          </cell>
          <cell r="J12">
            <v>1.7043308359012277</v>
          </cell>
          <cell r="K12">
            <v>0</v>
          </cell>
        </row>
        <row r="13">
          <cell r="H13">
            <v>86.80883667475419</v>
          </cell>
          <cell r="J13">
            <v>0</v>
          </cell>
          <cell r="K13">
            <v>2.0341104358106299</v>
          </cell>
        </row>
        <row r="14">
          <cell r="H14">
            <v>88.245434810369062</v>
          </cell>
          <cell r="K14">
            <v>2.0341104358106299</v>
          </cell>
        </row>
        <row r="15">
          <cell r="H15">
            <v>89.68203294598392</v>
          </cell>
          <cell r="K15">
            <v>2.0341104358106299</v>
          </cell>
          <cell r="L15">
            <v>0</v>
          </cell>
        </row>
        <row r="16">
          <cell r="H16">
            <v>89.68203294598392</v>
          </cell>
          <cell r="K16">
            <v>0</v>
          </cell>
          <cell r="L16">
            <v>3.1419298869038141</v>
          </cell>
        </row>
        <row r="17">
          <cell r="H17">
            <v>91.501723917762746</v>
          </cell>
          <cell r="L17">
            <v>3.1419298869038141</v>
          </cell>
        </row>
        <row r="18">
          <cell r="H18">
            <v>93.321414889541572</v>
          </cell>
          <cell r="L18">
            <v>3.1419298869038141</v>
          </cell>
          <cell r="M18">
            <v>0</v>
          </cell>
        </row>
        <row r="19">
          <cell r="H19">
            <v>93.321414889541572</v>
          </cell>
          <cell r="L19">
            <v>0</v>
          </cell>
          <cell r="M19">
            <v>3.6128009654292126</v>
          </cell>
        </row>
        <row r="20">
          <cell r="H20">
            <v>95.096411697101274</v>
          </cell>
          <cell r="M20">
            <v>3.6128009654292126</v>
          </cell>
        </row>
        <row r="21">
          <cell r="H21">
            <v>96.871408504660963</v>
          </cell>
          <cell r="M21">
            <v>3.6128009654292126</v>
          </cell>
          <cell r="N21">
            <v>0</v>
          </cell>
        </row>
        <row r="22">
          <cell r="H22">
            <v>96.871408504660963</v>
          </cell>
          <cell r="M22">
            <v>0</v>
          </cell>
          <cell r="N22">
            <v>4.4174196397426133</v>
          </cell>
        </row>
        <row r="23">
          <cell r="H23">
            <v>97.299195505044054</v>
          </cell>
          <cell r="N23">
            <v>4.4174196397426133</v>
          </cell>
        </row>
        <row r="24">
          <cell r="H24">
            <v>97.726982505427145</v>
          </cell>
          <cell r="N24">
            <v>4.4174196397426133</v>
          </cell>
          <cell r="O24">
            <v>0</v>
          </cell>
        </row>
        <row r="25">
          <cell r="H25">
            <v>97.726982505427145</v>
          </cell>
          <cell r="N25">
            <v>0</v>
          </cell>
          <cell r="O25">
            <v>4.7726707452696049</v>
          </cell>
        </row>
        <row r="26">
          <cell r="H26">
            <v>98.863491252713573</v>
          </cell>
          <cell r="O26">
            <v>4.7726707452696049</v>
          </cell>
        </row>
        <row r="27">
          <cell r="H27">
            <v>100</v>
          </cell>
          <cell r="O27">
            <v>4.7726707452696049</v>
          </cell>
        </row>
      </sheetData>
      <sheetData sheetId="4">
        <row r="5">
          <cell r="B5">
            <v>1991</v>
          </cell>
          <cell r="C5">
            <v>2000</v>
          </cell>
          <cell r="D5">
            <v>2005</v>
          </cell>
          <cell r="E5">
            <v>2010</v>
          </cell>
          <cell r="F5">
            <v>2013</v>
          </cell>
        </row>
        <row r="6">
          <cell r="A6" t="str">
            <v>Agriculture</v>
          </cell>
          <cell r="B6">
            <v>53.2</v>
          </cell>
          <cell r="C6">
            <v>54.300000000000004</v>
          </cell>
          <cell r="D6">
            <v>51.2</v>
          </cell>
          <cell r="E6">
            <v>48.6</v>
          </cell>
          <cell r="F6">
            <v>49.300000000000004</v>
          </cell>
          <cell r="G6">
            <v>86.100000000000009</v>
          </cell>
          <cell r="H6">
            <v>86.9</v>
          </cell>
          <cell r="I6">
            <v>85.800000000000011</v>
          </cell>
          <cell r="J6">
            <v>84.7</v>
          </cell>
          <cell r="K6">
            <v>85.300000000000011</v>
          </cell>
        </row>
        <row r="7">
          <cell r="A7" t="str">
            <v>Mining and utilities</v>
          </cell>
          <cell r="B7">
            <v>1.3</v>
          </cell>
          <cell r="C7">
            <v>1.2000000000000002</v>
          </cell>
          <cell r="D7">
            <v>1.2000000000000002</v>
          </cell>
          <cell r="E7">
            <v>1.2000000000000002</v>
          </cell>
          <cell r="F7">
            <v>1.2000000000000002</v>
          </cell>
          <cell r="G7">
            <v>0.5</v>
          </cell>
          <cell r="H7">
            <v>0.5</v>
          </cell>
          <cell r="I7">
            <v>0.5</v>
          </cell>
          <cell r="J7">
            <v>0.5</v>
          </cell>
          <cell r="K7">
            <v>0.4</v>
          </cell>
        </row>
        <row r="8">
          <cell r="A8" t="str">
            <v>Manufacturing</v>
          </cell>
          <cell r="B8">
            <v>5</v>
          </cell>
          <cell r="C8">
            <v>4.9000000000000004</v>
          </cell>
          <cell r="D8">
            <v>5.3000000000000007</v>
          </cell>
          <cell r="E8">
            <v>5.3000000000000007</v>
          </cell>
          <cell r="F8">
            <v>4.8000000000000007</v>
          </cell>
          <cell r="G8">
            <v>2.5</v>
          </cell>
          <cell r="H8">
            <v>2.3000000000000003</v>
          </cell>
          <cell r="I8">
            <v>2.4000000000000004</v>
          </cell>
          <cell r="J8">
            <v>2.4000000000000004</v>
          </cell>
          <cell r="K8">
            <v>2.1</v>
          </cell>
        </row>
        <row r="9">
          <cell r="A9" t="str">
            <v>Construction</v>
          </cell>
          <cell r="B9">
            <v>3.7</v>
          </cell>
          <cell r="C9">
            <v>4</v>
          </cell>
          <cell r="D9">
            <v>4.8000000000000007</v>
          </cell>
          <cell r="E9">
            <v>5.2</v>
          </cell>
          <cell r="F9">
            <v>5.2</v>
          </cell>
          <cell r="G9">
            <v>0.1</v>
          </cell>
          <cell r="H9">
            <v>0.1</v>
          </cell>
          <cell r="I9">
            <v>0.1</v>
          </cell>
          <cell r="J9">
            <v>0.1</v>
          </cell>
          <cell r="K9">
            <v>0.1</v>
          </cell>
        </row>
        <row r="10">
          <cell r="A10" t="str">
            <v>Wholesale, retail, hotels</v>
          </cell>
          <cell r="B10">
            <v>1</v>
          </cell>
          <cell r="C10">
            <v>1</v>
          </cell>
          <cell r="D10">
            <v>1</v>
          </cell>
          <cell r="E10">
            <v>1</v>
          </cell>
          <cell r="F10">
            <v>1</v>
          </cell>
          <cell r="G10">
            <v>3.2</v>
          </cell>
          <cell r="H10">
            <v>3.2</v>
          </cell>
          <cell r="I10">
            <v>3.5000000000000004</v>
          </cell>
          <cell r="J10">
            <v>3.8000000000000003</v>
          </cell>
          <cell r="K10">
            <v>3.7</v>
          </cell>
        </row>
        <row r="11">
          <cell r="A11" t="str">
            <v>Transport, storage, comms</v>
          </cell>
          <cell r="B11">
            <v>5.1000000000000005</v>
          </cell>
          <cell r="C11">
            <v>5.1000000000000005</v>
          </cell>
          <cell r="D11">
            <v>5.7</v>
          </cell>
          <cell r="E11">
            <v>6</v>
          </cell>
          <cell r="F11">
            <v>6</v>
          </cell>
          <cell r="G11">
            <v>0.60000000000000009</v>
          </cell>
          <cell r="H11">
            <v>0.60000000000000009</v>
          </cell>
          <cell r="I11">
            <v>0.8</v>
          </cell>
          <cell r="J11">
            <v>0.9</v>
          </cell>
          <cell r="K11">
            <v>0.8</v>
          </cell>
        </row>
        <row r="12">
          <cell r="A12" t="str">
            <v>Other</v>
          </cell>
          <cell r="B12">
            <v>30.700000000000003</v>
          </cell>
          <cell r="C12">
            <v>29.4</v>
          </cell>
          <cell r="D12">
            <v>30.9</v>
          </cell>
          <cell r="E12">
            <v>32.700000000000003</v>
          </cell>
          <cell r="F12">
            <v>32.400000000000006</v>
          </cell>
          <cell r="G12">
            <v>7.0000000000000009</v>
          </cell>
          <cell r="H12">
            <v>6.4</v>
          </cell>
          <cell r="I12">
            <v>7.0000000000000009</v>
          </cell>
          <cell r="J12">
            <v>7.4999999999999991</v>
          </cell>
          <cell r="K12">
            <v>7.4999999999999991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www.ilo.org/global/research/global-reports/global-employment-trends/2014/WCMS_234879/lang--en/index.htm"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www.nber.org/papers/w20077"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www.nber.org/ow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hyperlink" Target="http://www.ilo.org/global/research/global-reports/weso/2015/lang--en/index.htm" TargetMode="External"/><Relationship Id="rId2" Type="http://schemas.openxmlformats.org/officeDocument/2006/relationships/hyperlink" Target="https://data.un.org/" TargetMode="External"/><Relationship Id="rId1" Type="http://schemas.openxmlformats.org/officeDocument/2006/relationships/hyperlink" Target="https://data.un.org/"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tabSelected="1" workbookViewId="0">
      <selection activeCell="A8" sqref="A8"/>
    </sheetView>
  </sheetViews>
  <sheetFormatPr defaultRowHeight="12" x14ac:dyDescent="0.25"/>
  <cols>
    <col min="1" max="1" width="13.5703125" style="192" customWidth="1"/>
    <col min="2" max="2" width="14.42578125" style="192" customWidth="1"/>
    <col min="3" max="3" width="53.140625" style="192" customWidth="1"/>
    <col min="4" max="16384" width="9.140625" style="192"/>
  </cols>
  <sheetData>
    <row r="1" spans="1:3" ht="14.4" x14ac:dyDescent="0.25">
      <c r="A1" s="201" t="s">
        <v>187</v>
      </c>
      <c r="C1" s="224" t="s">
        <v>85</v>
      </c>
    </row>
    <row r="3" spans="1:3" s="225" customFormat="1" ht="19.2" customHeight="1" x14ac:dyDescent="0.25">
      <c r="A3" s="225" t="s">
        <v>188</v>
      </c>
      <c r="B3" s="225" t="s">
        <v>189</v>
      </c>
      <c r="C3" s="225" t="s">
        <v>190</v>
      </c>
    </row>
    <row r="4" spans="1:3" x14ac:dyDescent="0.25">
      <c r="A4" s="192" t="s">
        <v>191</v>
      </c>
      <c r="B4" s="192" t="s">
        <v>192</v>
      </c>
      <c r="C4" s="192" t="s">
        <v>193</v>
      </c>
    </row>
    <row r="5" spans="1:3" x14ac:dyDescent="0.25">
      <c r="A5" s="233" t="s">
        <v>195</v>
      </c>
      <c r="B5" s="233" t="s">
        <v>192</v>
      </c>
      <c r="C5" s="234" t="s">
        <v>196</v>
      </c>
    </row>
    <row r="6" spans="1:3" x14ac:dyDescent="0.25">
      <c r="A6" s="244" t="s">
        <v>197</v>
      </c>
      <c r="B6" s="233" t="s">
        <v>192</v>
      </c>
      <c r="C6" s="234" t="s">
        <v>198</v>
      </c>
    </row>
    <row r="7" spans="1:3" x14ac:dyDescent="0.25">
      <c r="A7" s="234" t="s">
        <v>201</v>
      </c>
      <c r="B7" s="233" t="s">
        <v>192</v>
      </c>
      <c r="C7" s="234" t="s">
        <v>202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P49"/>
  <sheetViews>
    <sheetView showGridLines="0" workbookViewId="0">
      <selection activeCell="A2" sqref="A2"/>
    </sheetView>
  </sheetViews>
  <sheetFormatPr defaultRowHeight="12" x14ac:dyDescent="0.25"/>
  <cols>
    <col min="2" max="2" width="29.5703125" customWidth="1"/>
    <col min="3" max="6" width="14.140625" customWidth="1"/>
    <col min="7" max="7" width="6.42578125" customWidth="1"/>
  </cols>
  <sheetData>
    <row r="1" spans="1:16" ht="14.4" x14ac:dyDescent="0.25">
      <c r="A1" s="149" t="s">
        <v>268</v>
      </c>
    </row>
    <row r="2" spans="1:16" x14ac:dyDescent="0.25">
      <c r="A2" s="442" t="s">
        <v>273</v>
      </c>
    </row>
    <row r="3" spans="1:16" x14ac:dyDescent="0.25">
      <c r="A3" s="442"/>
    </row>
    <row r="4" spans="1:16" x14ac:dyDescent="0.25">
      <c r="A4" s="259"/>
      <c r="B4" s="474"/>
      <c r="C4" s="259"/>
      <c r="D4" s="259" t="s">
        <v>204</v>
      </c>
      <c r="E4" s="259"/>
      <c r="F4" s="259"/>
    </row>
    <row r="5" spans="1:16" ht="48" x14ac:dyDescent="0.25">
      <c r="A5" s="151" t="s">
        <v>82</v>
      </c>
      <c r="B5" s="152" t="s">
        <v>2</v>
      </c>
      <c r="C5" s="153" t="s">
        <v>269</v>
      </c>
      <c r="D5" s="153" t="s">
        <v>270</v>
      </c>
      <c r="E5" s="153" t="s">
        <v>271</v>
      </c>
      <c r="F5" s="153" t="s">
        <v>270</v>
      </c>
      <c r="H5" s="151"/>
      <c r="I5" s="151" t="s">
        <v>14</v>
      </c>
      <c r="J5" s="226" t="s">
        <v>241</v>
      </c>
      <c r="K5" s="151" t="s">
        <v>22</v>
      </c>
      <c r="L5" s="151" t="s">
        <v>240</v>
      </c>
      <c r="M5" s="226" t="s">
        <v>20</v>
      </c>
      <c r="N5" s="151" t="s">
        <v>264</v>
      </c>
      <c r="O5" s="226" t="s">
        <v>239</v>
      </c>
      <c r="P5" s="151"/>
    </row>
    <row r="6" spans="1:16" x14ac:dyDescent="0.25">
      <c r="A6" s="150">
        <v>1</v>
      </c>
      <c r="B6" s="446" t="s">
        <v>14</v>
      </c>
      <c r="C6" s="147">
        <f>(VLOOKUP($A6,'GVA-productivity2'!$C$49:$O$55,13,FALSE)/100)</f>
        <v>0.65828119014174435</v>
      </c>
      <c r="D6" s="144">
        <f>VLOOKUP(A6,'GVA-productivity2'!$C$62:$O$68,13,FALSE)</f>
        <v>0.29637214236260656</v>
      </c>
      <c r="E6" s="475">
        <f>+C6</f>
        <v>0.65828119014174435</v>
      </c>
      <c r="F6" s="476">
        <f>+D6</f>
        <v>0.29637214236260656</v>
      </c>
      <c r="G6" s="477"/>
      <c r="H6" s="227">
        <v>0</v>
      </c>
      <c r="I6" s="228">
        <v>0</v>
      </c>
      <c r="J6" s="228"/>
      <c r="K6" s="228"/>
      <c r="L6" s="228"/>
      <c r="M6" s="228"/>
      <c r="N6" s="228"/>
      <c r="O6" s="228"/>
      <c r="P6" s="228">
        <v>0</v>
      </c>
    </row>
    <row r="7" spans="1:16" x14ac:dyDescent="0.25">
      <c r="A7" s="150">
        <v>7</v>
      </c>
      <c r="B7" s="446" t="s">
        <v>241</v>
      </c>
      <c r="C7" s="147">
        <f>(VLOOKUP($A7,'GVA-productivity2'!$C$49:$O$55,13,FALSE)/100)</f>
        <v>0.20980717660579751</v>
      </c>
      <c r="D7" s="144">
        <f>VLOOKUP(A7,'GVA-productivity2'!$C$62:$O$68,13,FALSE)</f>
        <v>1.7043308359012277</v>
      </c>
      <c r="E7" s="475">
        <f t="shared" ref="E7:E12" si="0">+E6+C7</f>
        <v>0.86808836674754186</v>
      </c>
      <c r="F7" s="476">
        <f t="shared" ref="F7:F12" si="1">+D7</f>
        <v>1.7043308359012277</v>
      </c>
      <c r="G7" s="477"/>
      <c r="H7" s="227">
        <v>0</v>
      </c>
      <c r="I7" s="229">
        <f>+$F$6</f>
        <v>0.29637214236260656</v>
      </c>
      <c r="J7" s="228"/>
      <c r="K7" s="228"/>
      <c r="L7" s="228"/>
      <c r="M7" s="228"/>
      <c r="N7" s="228"/>
      <c r="O7" s="228"/>
      <c r="P7" s="228">
        <v>0</v>
      </c>
    </row>
    <row r="8" spans="1:16" x14ac:dyDescent="0.25">
      <c r="A8" s="150">
        <v>4</v>
      </c>
      <c r="B8" s="446" t="s">
        <v>22</v>
      </c>
      <c r="C8" s="147">
        <f>(VLOOKUP($A8,'GVA-productivity2'!$C$49:$O$55,13,FALSE)/100)</f>
        <v>2.873196271229728E-2</v>
      </c>
      <c r="D8" s="144">
        <f>VLOOKUP(A8,'GVA-productivity2'!$C$62:$O$68,13,FALSE)</f>
        <v>2.0341104358106299</v>
      </c>
      <c r="E8" s="475">
        <f t="shared" si="0"/>
        <v>0.89682032945983914</v>
      </c>
      <c r="F8" s="476">
        <f t="shared" si="1"/>
        <v>2.0341104358106299</v>
      </c>
      <c r="G8" s="477"/>
      <c r="H8" s="227">
        <f>AVERAGE(H7,H9)</f>
        <v>32.914059507087217</v>
      </c>
      <c r="I8" s="229">
        <f>+$F$6</f>
        <v>0.29637214236260656</v>
      </c>
      <c r="J8" s="228"/>
      <c r="K8" s="228"/>
      <c r="L8" s="228"/>
      <c r="M8" s="228"/>
      <c r="N8" s="228"/>
      <c r="O8" s="228"/>
      <c r="P8" s="228">
        <v>0</v>
      </c>
    </row>
    <row r="9" spans="1:16" x14ac:dyDescent="0.25">
      <c r="A9" s="150">
        <v>6</v>
      </c>
      <c r="B9" s="450" t="s">
        <v>240</v>
      </c>
      <c r="C9" s="147">
        <f>(VLOOKUP($A9,'GVA-productivity2'!$C$49:$O$55,13,FALSE)/100)</f>
        <v>3.6393819435576555E-2</v>
      </c>
      <c r="D9" s="144">
        <f>VLOOKUP(A9,'GVA-productivity2'!$C$62:$O$68,13,FALSE)</f>
        <v>3.1419298869038141</v>
      </c>
      <c r="E9" s="475">
        <f t="shared" si="0"/>
        <v>0.93321414889541565</v>
      </c>
      <c r="F9" s="476">
        <f t="shared" si="1"/>
        <v>3.1419298869038141</v>
      </c>
      <c r="G9" s="477"/>
      <c r="H9" s="227">
        <f>+$E$6*100</f>
        <v>65.828119014174433</v>
      </c>
      <c r="I9" s="229">
        <f>+$F$6</f>
        <v>0.29637214236260656</v>
      </c>
      <c r="J9" s="228">
        <v>0</v>
      </c>
      <c r="K9" s="228"/>
      <c r="L9" s="228"/>
      <c r="M9" s="228"/>
      <c r="N9" s="228"/>
      <c r="O9" s="228"/>
      <c r="P9" s="228">
        <v>0</v>
      </c>
    </row>
    <row r="10" spans="1:16" x14ac:dyDescent="0.25">
      <c r="A10" s="150">
        <v>3</v>
      </c>
      <c r="B10" s="446" t="s">
        <v>20</v>
      </c>
      <c r="C10" s="147">
        <f>(VLOOKUP($A10,'GVA-productivity2'!$C$49:$O$55,13,FALSE)/100)</f>
        <v>3.549993615119397E-2</v>
      </c>
      <c r="D10" s="144">
        <f>VLOOKUP(A10,'GVA-productivity2'!$C$62:$O$68,13,FALSE)</f>
        <v>3.6128009654292126</v>
      </c>
      <c r="E10" s="475">
        <f t="shared" si="0"/>
        <v>0.96871408504660961</v>
      </c>
      <c r="F10" s="476">
        <f t="shared" si="1"/>
        <v>3.6128009654292126</v>
      </c>
      <c r="G10" s="477"/>
      <c r="H10" s="227">
        <f>+$E$6*100</f>
        <v>65.828119014174433</v>
      </c>
      <c r="I10" s="228">
        <v>0</v>
      </c>
      <c r="J10" s="230">
        <f>+$F$7</f>
        <v>1.7043308359012277</v>
      </c>
      <c r="K10" s="228"/>
      <c r="L10" s="228"/>
      <c r="M10" s="228"/>
      <c r="N10" s="228"/>
      <c r="O10" s="228"/>
      <c r="P10" s="228">
        <v>0</v>
      </c>
    </row>
    <row r="11" spans="1:16" x14ac:dyDescent="0.25">
      <c r="A11" s="150">
        <v>2</v>
      </c>
      <c r="B11" s="446" t="s">
        <v>264</v>
      </c>
      <c r="C11" s="147">
        <f>(VLOOKUP($A11,'GVA-productivity2'!$C$49:$O$55,13,FALSE)/100)</f>
        <v>8.5557400076618564E-3</v>
      </c>
      <c r="D11" s="144">
        <f>VLOOKUP(A11,'GVA-productivity2'!$C$62:$O$68,13,FALSE)</f>
        <v>4.4174196397426133</v>
      </c>
      <c r="E11" s="475">
        <f t="shared" si="0"/>
        <v>0.97726982505427151</v>
      </c>
      <c r="F11" s="476">
        <f t="shared" si="1"/>
        <v>4.4174196397426133</v>
      </c>
      <c r="G11" s="477"/>
      <c r="H11" s="227">
        <f>AVERAGE(H10,H12)</f>
        <v>76.318477844464311</v>
      </c>
      <c r="I11" s="228"/>
      <c r="J11" s="230">
        <f>+$F$7</f>
        <v>1.7043308359012277</v>
      </c>
      <c r="K11" s="228"/>
      <c r="L11" s="228"/>
      <c r="M11" s="228"/>
      <c r="N11" s="228"/>
      <c r="O11" s="228"/>
      <c r="P11" s="228">
        <v>0</v>
      </c>
    </row>
    <row r="12" spans="1:16" x14ac:dyDescent="0.25">
      <c r="A12" s="150">
        <v>5</v>
      </c>
      <c r="B12" s="446" t="s">
        <v>239</v>
      </c>
      <c r="C12" s="147">
        <f>(VLOOKUP($A12,'GVA-productivity2'!$C$49:$O$55,13,FALSE)/100)</f>
        <v>2.2730174945728515E-2</v>
      </c>
      <c r="D12" s="144">
        <f>VLOOKUP(A12,'GVA-productivity2'!$C$62:$O$68,13,FALSE)</f>
        <v>4.7726707452696049</v>
      </c>
      <c r="E12" s="475">
        <f t="shared" si="0"/>
        <v>1</v>
      </c>
      <c r="F12" s="476">
        <f t="shared" si="1"/>
        <v>4.7726707452696049</v>
      </c>
      <c r="G12" s="477"/>
      <c r="H12" s="227">
        <f>+$E$7*100</f>
        <v>86.80883667475419</v>
      </c>
      <c r="I12" s="228"/>
      <c r="J12" s="230">
        <f>+$F$7</f>
        <v>1.7043308359012277</v>
      </c>
      <c r="K12" s="228">
        <v>0</v>
      </c>
      <c r="L12" s="228"/>
      <c r="M12" s="228"/>
      <c r="N12" s="228"/>
      <c r="O12" s="228"/>
      <c r="P12" s="228">
        <v>0</v>
      </c>
    </row>
    <row r="13" spans="1:16" x14ac:dyDescent="0.25">
      <c r="A13" s="150"/>
      <c r="B13" s="138"/>
      <c r="C13" s="147">
        <f>SUM(C6:C12)</f>
        <v>1</v>
      </c>
      <c r="D13" s="144"/>
      <c r="E13" s="147"/>
      <c r="F13" s="144"/>
      <c r="H13" s="227">
        <f>+$E$7*100</f>
        <v>86.80883667475419</v>
      </c>
      <c r="I13" s="228"/>
      <c r="J13" s="228">
        <v>0</v>
      </c>
      <c r="K13" s="231">
        <f>+$F$8</f>
        <v>2.0341104358106299</v>
      </c>
      <c r="L13" s="228"/>
      <c r="M13" s="228"/>
      <c r="N13" s="228"/>
      <c r="O13" s="228"/>
      <c r="P13" s="228">
        <v>0</v>
      </c>
    </row>
    <row r="14" spans="1:16" x14ac:dyDescent="0.25">
      <c r="B14" s="154"/>
      <c r="C14" s="145"/>
      <c r="D14" s="145"/>
      <c r="E14" s="148"/>
      <c r="F14" s="148"/>
      <c r="H14" s="227">
        <f>AVERAGE(H13,H15)</f>
        <v>88.245434810369062</v>
      </c>
      <c r="I14" s="228"/>
      <c r="J14" s="228"/>
      <c r="K14" s="231">
        <f>+$F$8</f>
        <v>2.0341104358106299</v>
      </c>
      <c r="L14" s="228"/>
      <c r="M14" s="228"/>
      <c r="N14" s="228"/>
      <c r="O14" s="228"/>
      <c r="P14" s="228">
        <v>0</v>
      </c>
    </row>
    <row r="15" spans="1:16" x14ac:dyDescent="0.25">
      <c r="H15" s="227">
        <f>+$E$8*100</f>
        <v>89.68203294598392</v>
      </c>
      <c r="I15" s="228"/>
      <c r="J15" s="228"/>
      <c r="K15" s="231">
        <f>+$F$8</f>
        <v>2.0341104358106299</v>
      </c>
      <c r="L15" s="228">
        <v>0</v>
      </c>
      <c r="M15" s="228"/>
      <c r="N15" s="228"/>
      <c r="O15" s="228"/>
      <c r="P15" s="228">
        <v>0</v>
      </c>
    </row>
    <row r="16" spans="1:16" x14ac:dyDescent="0.25">
      <c r="A16" s="478"/>
      <c r="B16" s="479"/>
      <c r="H16" s="227">
        <f>+$E$8*100</f>
        <v>89.68203294598392</v>
      </c>
      <c r="I16" s="228"/>
      <c r="J16" s="228"/>
      <c r="K16" s="228">
        <v>0</v>
      </c>
      <c r="L16" s="232">
        <f>+$F$9</f>
        <v>3.1419298869038141</v>
      </c>
      <c r="M16" s="228"/>
      <c r="N16" s="228"/>
      <c r="O16" s="228"/>
      <c r="P16" s="228">
        <v>0</v>
      </c>
    </row>
    <row r="17" spans="8:16" x14ac:dyDescent="0.25">
      <c r="H17" s="227">
        <f>AVERAGE(H16,H18)</f>
        <v>91.501723917762746</v>
      </c>
      <c r="I17" s="228"/>
      <c r="J17" s="228"/>
      <c r="K17" s="228"/>
      <c r="L17" s="232">
        <f>+$F$9</f>
        <v>3.1419298869038141</v>
      </c>
      <c r="M17" s="228"/>
      <c r="N17" s="228"/>
      <c r="O17" s="228"/>
      <c r="P17" s="228">
        <v>0</v>
      </c>
    </row>
    <row r="18" spans="8:16" x14ac:dyDescent="0.25">
      <c r="H18" s="227">
        <f>+$E$9*100</f>
        <v>93.321414889541572</v>
      </c>
      <c r="I18" s="228"/>
      <c r="J18" s="228"/>
      <c r="K18" s="228"/>
      <c r="L18" s="232">
        <f>+$F$9</f>
        <v>3.1419298869038141</v>
      </c>
      <c r="M18" s="228">
        <v>0</v>
      </c>
      <c r="N18" s="228"/>
      <c r="O18" s="228"/>
      <c r="P18" s="228">
        <v>0</v>
      </c>
    </row>
    <row r="19" spans="8:16" x14ac:dyDescent="0.25">
      <c r="H19" s="227">
        <f>+$E$9*100</f>
        <v>93.321414889541572</v>
      </c>
      <c r="I19" s="228"/>
      <c r="J19" s="228"/>
      <c r="K19" s="228"/>
      <c r="L19" s="228">
        <v>0</v>
      </c>
      <c r="M19" s="232">
        <f>+$F$10</f>
        <v>3.6128009654292126</v>
      </c>
      <c r="N19" s="228"/>
      <c r="O19" s="228"/>
      <c r="P19" s="228">
        <v>0</v>
      </c>
    </row>
    <row r="20" spans="8:16" x14ac:dyDescent="0.25">
      <c r="H20" s="227">
        <f>AVERAGE(H19,H21)</f>
        <v>95.096411697101274</v>
      </c>
      <c r="I20" s="228"/>
      <c r="J20" s="228"/>
      <c r="K20" s="228"/>
      <c r="L20" s="228"/>
      <c r="M20" s="232">
        <f>+$F$10</f>
        <v>3.6128009654292126</v>
      </c>
      <c r="N20" s="228"/>
      <c r="O20" s="228"/>
      <c r="P20" s="228">
        <v>0</v>
      </c>
    </row>
    <row r="21" spans="8:16" x14ac:dyDescent="0.25">
      <c r="H21" s="227">
        <f>+$E$10*100</f>
        <v>96.871408504660963</v>
      </c>
      <c r="I21" s="228"/>
      <c r="J21" s="228"/>
      <c r="K21" s="228"/>
      <c r="L21" s="228"/>
      <c r="M21" s="232">
        <f>+$F$10</f>
        <v>3.6128009654292126</v>
      </c>
      <c r="N21" s="228">
        <v>0</v>
      </c>
      <c r="O21" s="228"/>
      <c r="P21" s="228">
        <v>0</v>
      </c>
    </row>
    <row r="22" spans="8:16" x14ac:dyDescent="0.25">
      <c r="H22" s="227">
        <f>+$E$10*100</f>
        <v>96.871408504660963</v>
      </c>
      <c r="I22" s="228"/>
      <c r="J22" s="228"/>
      <c r="K22" s="228"/>
      <c r="L22" s="228"/>
      <c r="M22" s="228">
        <v>0</v>
      </c>
      <c r="N22" s="232">
        <f>+$F$11</f>
        <v>4.4174196397426133</v>
      </c>
      <c r="O22" s="228"/>
      <c r="P22" s="228">
        <v>0</v>
      </c>
    </row>
    <row r="23" spans="8:16" x14ac:dyDescent="0.25">
      <c r="H23" s="227">
        <f>AVERAGE(H22,H24)</f>
        <v>97.299195505044054</v>
      </c>
      <c r="I23" s="228"/>
      <c r="J23" s="228"/>
      <c r="K23" s="228"/>
      <c r="L23" s="228"/>
      <c r="M23" s="228"/>
      <c r="N23" s="232">
        <f>+$F$11</f>
        <v>4.4174196397426133</v>
      </c>
      <c r="O23" s="228"/>
      <c r="P23" s="228">
        <v>0</v>
      </c>
    </row>
    <row r="24" spans="8:16" x14ac:dyDescent="0.25">
      <c r="H24" s="227">
        <f>+$E$11*100</f>
        <v>97.726982505427145</v>
      </c>
      <c r="I24" s="228"/>
      <c r="J24" s="228"/>
      <c r="K24" s="228"/>
      <c r="L24" s="228"/>
      <c r="M24" s="228"/>
      <c r="N24" s="232">
        <f>+$F$11</f>
        <v>4.4174196397426133</v>
      </c>
      <c r="O24" s="228">
        <v>0</v>
      </c>
      <c r="P24" s="228">
        <v>0</v>
      </c>
    </row>
    <row r="25" spans="8:16" x14ac:dyDescent="0.25">
      <c r="H25" s="227">
        <f>+$E$11*100</f>
        <v>97.726982505427145</v>
      </c>
      <c r="I25" s="228"/>
      <c r="J25" s="228"/>
      <c r="K25" s="228"/>
      <c r="L25" s="228"/>
      <c r="M25" s="228"/>
      <c r="N25" s="228">
        <v>0</v>
      </c>
      <c r="O25" s="232">
        <f>+$F$12</f>
        <v>4.7726707452696049</v>
      </c>
      <c r="P25" s="228">
        <v>0</v>
      </c>
    </row>
    <row r="26" spans="8:16" x14ac:dyDescent="0.25">
      <c r="H26" s="227">
        <f>AVERAGE(H25,H27)</f>
        <v>98.863491252713573</v>
      </c>
      <c r="I26" s="228"/>
      <c r="J26" s="228"/>
      <c r="K26" s="228"/>
      <c r="L26" s="228"/>
      <c r="M26" s="228"/>
      <c r="N26" s="228"/>
      <c r="O26" s="232">
        <f>+$F$12</f>
        <v>4.7726707452696049</v>
      </c>
      <c r="P26" s="228">
        <v>0</v>
      </c>
    </row>
    <row r="27" spans="8:16" x14ac:dyDescent="0.25">
      <c r="H27" s="227">
        <f>+$E$12*100</f>
        <v>100</v>
      </c>
      <c r="I27" s="228"/>
      <c r="J27" s="228"/>
      <c r="K27" s="228"/>
      <c r="L27" s="228"/>
      <c r="M27" s="228"/>
      <c r="N27" s="228"/>
      <c r="O27" s="232">
        <f>+$F$12</f>
        <v>4.7726707452696049</v>
      </c>
      <c r="P27" s="228">
        <v>0</v>
      </c>
    </row>
    <row r="28" spans="8:16" x14ac:dyDescent="0.25">
      <c r="H28" s="227">
        <f>+$E$12*100</f>
        <v>100</v>
      </c>
      <c r="I28" s="228"/>
      <c r="J28" s="228"/>
      <c r="K28" s="228"/>
      <c r="L28" s="228"/>
      <c r="M28" s="228"/>
      <c r="N28" s="228"/>
      <c r="O28" s="228">
        <v>0</v>
      </c>
      <c r="P28" s="228">
        <v>0</v>
      </c>
    </row>
    <row r="49" spans="8:8" x14ac:dyDescent="0.25">
      <c r="H49" s="480"/>
    </row>
  </sheetData>
  <pageMargins left="0.7" right="0.7" top="0.75" bottom="0.75" header="0.3" footer="0.3"/>
  <pageSetup paperSize="9" orientation="portrait"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12"/>
  <sheetViews>
    <sheetView showGridLines="0" workbookViewId="0">
      <selection activeCell="A13" sqref="A13"/>
    </sheetView>
  </sheetViews>
  <sheetFormatPr defaultRowHeight="12" x14ac:dyDescent="0.25"/>
  <cols>
    <col min="1" max="1" width="25.28515625" customWidth="1"/>
  </cols>
  <sheetData>
    <row r="1" spans="1:11" ht="14.4" x14ac:dyDescent="0.3">
      <c r="A1" s="215" t="s">
        <v>88</v>
      </c>
    </row>
    <row r="2" spans="1:11" x14ac:dyDescent="0.25">
      <c r="A2" s="216" t="s">
        <v>95</v>
      </c>
      <c r="B2" s="319" t="s">
        <v>208</v>
      </c>
    </row>
    <row r="4" spans="1:11" s="471" customFormat="1" x14ac:dyDescent="0.25">
      <c r="B4" s="481" t="s">
        <v>100</v>
      </c>
      <c r="C4" s="481"/>
      <c r="D4" s="481"/>
      <c r="E4" s="481"/>
      <c r="F4" s="481"/>
      <c r="G4" s="482" t="s">
        <v>101</v>
      </c>
      <c r="H4" s="482"/>
      <c r="I4" s="482"/>
      <c r="J4" s="482"/>
      <c r="K4" s="482"/>
    </row>
    <row r="5" spans="1:11" s="218" customFormat="1" x14ac:dyDescent="0.25">
      <c r="A5" s="269" t="s">
        <v>2</v>
      </c>
      <c r="B5" s="269">
        <v>1991</v>
      </c>
      <c r="C5" s="269">
        <v>2000</v>
      </c>
      <c r="D5" s="269">
        <v>2005</v>
      </c>
      <c r="E5" s="269">
        <v>2010</v>
      </c>
      <c r="F5" s="269">
        <v>2013</v>
      </c>
      <c r="G5" s="269">
        <v>1991</v>
      </c>
      <c r="H5" s="269">
        <v>2000</v>
      </c>
      <c r="I5" s="269">
        <v>2005</v>
      </c>
      <c r="J5" s="269">
        <v>2010</v>
      </c>
      <c r="K5" s="269">
        <v>2013</v>
      </c>
    </row>
    <row r="6" spans="1:11" x14ac:dyDescent="0.25">
      <c r="A6" s="483" t="s">
        <v>14</v>
      </c>
      <c r="B6" s="221">
        <v>53.2</v>
      </c>
      <c r="C6" s="221">
        <v>54.300000000000004</v>
      </c>
      <c r="D6" s="221">
        <v>51.2</v>
      </c>
      <c r="E6" s="221">
        <v>48.6</v>
      </c>
      <c r="F6" s="221">
        <v>49.300000000000004</v>
      </c>
      <c r="G6" s="221">
        <v>86.100000000000009</v>
      </c>
      <c r="H6" s="221">
        <v>86.9</v>
      </c>
      <c r="I6" s="221">
        <v>85.800000000000011</v>
      </c>
      <c r="J6" s="221">
        <v>84.7</v>
      </c>
      <c r="K6" s="221">
        <v>85.300000000000011</v>
      </c>
    </row>
    <row r="7" spans="1:11" x14ac:dyDescent="0.25">
      <c r="A7" s="483" t="s">
        <v>272</v>
      </c>
      <c r="B7" s="221">
        <v>1.3</v>
      </c>
      <c r="C7" s="221">
        <v>1.2000000000000002</v>
      </c>
      <c r="D7" s="221">
        <v>1.2000000000000002</v>
      </c>
      <c r="E7" s="221">
        <v>1.2000000000000002</v>
      </c>
      <c r="F7" s="221">
        <v>1.2000000000000002</v>
      </c>
      <c r="G7" s="221">
        <v>0.5</v>
      </c>
      <c r="H7" s="221">
        <v>0.5</v>
      </c>
      <c r="I7" s="221">
        <v>0.5</v>
      </c>
      <c r="J7" s="221">
        <v>0.5</v>
      </c>
      <c r="K7" s="221">
        <v>0.4</v>
      </c>
    </row>
    <row r="8" spans="1:11" x14ac:dyDescent="0.25">
      <c r="A8" s="484" t="s">
        <v>20</v>
      </c>
      <c r="B8" s="221">
        <v>5</v>
      </c>
      <c r="C8" s="221">
        <v>4.9000000000000004</v>
      </c>
      <c r="D8" s="221">
        <v>5.3000000000000007</v>
      </c>
      <c r="E8" s="221">
        <v>5.3000000000000007</v>
      </c>
      <c r="F8" s="221">
        <v>4.8000000000000007</v>
      </c>
      <c r="G8" s="221">
        <v>2.5</v>
      </c>
      <c r="H8" s="221">
        <v>2.3000000000000003</v>
      </c>
      <c r="I8" s="221">
        <v>2.4000000000000004</v>
      </c>
      <c r="J8" s="221">
        <v>2.4000000000000004</v>
      </c>
      <c r="K8" s="221">
        <v>2.1</v>
      </c>
    </row>
    <row r="9" spans="1:11" x14ac:dyDescent="0.25">
      <c r="A9" s="484" t="s">
        <v>22</v>
      </c>
      <c r="B9" s="221">
        <v>3.7</v>
      </c>
      <c r="C9" s="221">
        <v>4</v>
      </c>
      <c r="D9" s="221">
        <v>4.8000000000000007</v>
      </c>
      <c r="E9" s="221">
        <v>5.2</v>
      </c>
      <c r="F9" s="221">
        <v>5.2</v>
      </c>
      <c r="G9" s="221">
        <v>0.1</v>
      </c>
      <c r="H9" s="221">
        <v>0.1</v>
      </c>
      <c r="I9" s="221">
        <v>0.1</v>
      </c>
      <c r="J9" s="221">
        <v>0.1</v>
      </c>
      <c r="K9" s="221">
        <v>0.1</v>
      </c>
    </row>
    <row r="10" spans="1:11" x14ac:dyDescent="0.25">
      <c r="A10" s="484" t="s">
        <v>239</v>
      </c>
      <c r="B10" s="221">
        <v>1</v>
      </c>
      <c r="C10" s="221">
        <v>1</v>
      </c>
      <c r="D10" s="221">
        <v>1</v>
      </c>
      <c r="E10" s="221">
        <v>1</v>
      </c>
      <c r="F10" s="221">
        <v>1</v>
      </c>
      <c r="G10" s="221">
        <v>3.2</v>
      </c>
      <c r="H10" s="221">
        <v>3.2</v>
      </c>
      <c r="I10" s="221">
        <v>3.5000000000000004</v>
      </c>
      <c r="J10" s="221">
        <v>3.8000000000000003</v>
      </c>
      <c r="K10" s="221">
        <v>3.7</v>
      </c>
    </row>
    <row r="11" spans="1:11" x14ac:dyDescent="0.25">
      <c r="A11" s="450" t="s">
        <v>240</v>
      </c>
      <c r="B11" s="221">
        <v>5.1000000000000005</v>
      </c>
      <c r="C11" s="221">
        <v>5.1000000000000005</v>
      </c>
      <c r="D11" s="221">
        <v>5.7</v>
      </c>
      <c r="E11" s="221">
        <v>6</v>
      </c>
      <c r="F11" s="221">
        <v>6</v>
      </c>
      <c r="G11" s="221">
        <v>0.60000000000000009</v>
      </c>
      <c r="H11" s="221">
        <v>0.60000000000000009</v>
      </c>
      <c r="I11" s="221">
        <v>0.8</v>
      </c>
      <c r="J11" s="221">
        <v>0.9</v>
      </c>
      <c r="K11" s="221">
        <v>0.8</v>
      </c>
    </row>
    <row r="12" spans="1:11" x14ac:dyDescent="0.25">
      <c r="A12" s="450" t="s">
        <v>241</v>
      </c>
      <c r="B12" s="221">
        <v>30.700000000000003</v>
      </c>
      <c r="C12" s="221">
        <v>29.4</v>
      </c>
      <c r="D12" s="221">
        <v>30.9</v>
      </c>
      <c r="E12" s="221">
        <v>32.700000000000003</v>
      </c>
      <c r="F12" s="221">
        <v>32.400000000000006</v>
      </c>
      <c r="G12" s="221">
        <v>7.0000000000000009</v>
      </c>
      <c r="H12" s="221">
        <v>6.4</v>
      </c>
      <c r="I12" s="221">
        <v>7.0000000000000009</v>
      </c>
      <c r="J12" s="221">
        <v>7.4999999999999991</v>
      </c>
      <c r="K12" s="221">
        <v>7.4999999999999991</v>
      </c>
    </row>
  </sheetData>
  <mergeCells count="2">
    <mergeCell ref="B4:F4"/>
    <mergeCell ref="G4:K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showGridLines="0" workbookViewId="0">
      <selection activeCell="J6" sqref="J6:J11"/>
    </sheetView>
  </sheetViews>
  <sheetFormatPr defaultRowHeight="12" x14ac:dyDescent="0.25"/>
  <cols>
    <col min="1" max="1" width="11.140625" style="202" bestFit="1" customWidth="1"/>
    <col min="2" max="2" width="11.140625" style="202" customWidth="1"/>
    <col min="3" max="5" width="9.42578125" style="202" customWidth="1"/>
    <col min="6" max="6" width="9.42578125" style="203" customWidth="1"/>
    <col min="7" max="9" width="9.42578125" style="202" customWidth="1"/>
    <col min="10" max="10" width="9.42578125" style="203" customWidth="1"/>
    <col min="11" max="11" width="3" style="202" customWidth="1"/>
    <col min="12" max="15" width="8" style="202" customWidth="1"/>
    <col min="16" max="16" width="6.42578125" style="202" customWidth="1"/>
    <col min="17" max="21" width="8" style="202" customWidth="1"/>
    <col min="22" max="16384" width="9.140625" style="202"/>
  </cols>
  <sheetData>
    <row r="1" spans="1:20" ht="14.4" x14ac:dyDescent="0.25">
      <c r="A1" s="201" t="s">
        <v>94</v>
      </c>
      <c r="B1" s="201"/>
    </row>
    <row r="2" spans="1:20" s="204" customFormat="1" x14ac:dyDescent="0.25">
      <c r="A2" s="204" t="s">
        <v>95</v>
      </c>
      <c r="B2" s="205" t="s">
        <v>96</v>
      </c>
      <c r="E2" s="203"/>
      <c r="I2" s="203"/>
    </row>
    <row r="3" spans="1:20" x14ac:dyDescent="0.25">
      <c r="B3" s="206" t="s">
        <v>97</v>
      </c>
      <c r="E3" s="203"/>
      <c r="F3" s="202"/>
      <c r="I3" s="203"/>
      <c r="J3" s="202"/>
    </row>
    <row r="4" spans="1:20" ht="37.200000000000003" customHeight="1" x14ac:dyDescent="0.25">
      <c r="A4" s="207" t="s">
        <v>98</v>
      </c>
      <c r="B4" s="306" t="s">
        <v>99</v>
      </c>
      <c r="C4" s="306"/>
      <c r="D4" s="306"/>
      <c r="E4" s="306"/>
      <c r="F4" s="306"/>
      <c r="G4" s="306"/>
      <c r="H4" s="306"/>
      <c r="I4" s="306"/>
      <c r="J4" s="306"/>
      <c r="K4" s="208"/>
      <c r="L4" s="208"/>
      <c r="M4" s="208"/>
      <c r="N4" s="208"/>
      <c r="O4" s="208"/>
      <c r="P4" s="208"/>
      <c r="Q4" s="208"/>
      <c r="R4" s="208"/>
      <c r="S4" s="208"/>
      <c r="T4" s="208"/>
    </row>
    <row r="5" spans="1:20" s="209" customFormat="1" x14ac:dyDescent="0.25">
      <c r="A5" s="260"/>
      <c r="B5" s="261"/>
      <c r="C5" s="307" t="s">
        <v>100</v>
      </c>
      <c r="D5" s="308"/>
      <c r="E5" s="309"/>
      <c r="F5" s="262"/>
      <c r="G5" s="307" t="s">
        <v>101</v>
      </c>
      <c r="H5" s="308"/>
      <c r="I5" s="309"/>
      <c r="J5" s="262"/>
    </row>
    <row r="6" spans="1:20" s="210" customFormat="1" x14ac:dyDescent="0.25">
      <c r="A6" s="263"/>
      <c r="B6" s="264"/>
      <c r="C6" s="264" t="s">
        <v>14</v>
      </c>
      <c r="D6" s="264" t="s">
        <v>17</v>
      </c>
      <c r="E6" s="264" t="s">
        <v>23</v>
      </c>
      <c r="F6" s="265" t="s">
        <v>57</v>
      </c>
      <c r="G6" s="264" t="s">
        <v>14</v>
      </c>
      <c r="H6" s="264" t="s">
        <v>17</v>
      </c>
      <c r="I6" s="264" t="s">
        <v>23</v>
      </c>
      <c r="J6" s="266" t="s">
        <v>57</v>
      </c>
    </row>
    <row r="7" spans="1:20" x14ac:dyDescent="0.25">
      <c r="A7" s="211">
        <v>1991</v>
      </c>
      <c r="B7" s="212" t="s">
        <v>102</v>
      </c>
      <c r="C7" s="213">
        <v>51.680515289306641</v>
      </c>
      <c r="D7" s="213">
        <v>12.651262283325195</v>
      </c>
      <c r="E7" s="213">
        <v>35.668216705322266</v>
      </c>
      <c r="F7" s="214">
        <v>99.999994277954102</v>
      </c>
      <c r="G7" s="213">
        <v>69.656120300292969</v>
      </c>
      <c r="H7" s="213">
        <v>3.0981485843658447</v>
      </c>
      <c r="I7" s="213">
        <v>27.2457275390625</v>
      </c>
      <c r="J7" s="267">
        <f>SUM(G7:I7)</f>
        <v>99.999996423721313</v>
      </c>
    </row>
    <row r="8" spans="1:20" x14ac:dyDescent="0.25">
      <c r="A8" s="211">
        <v>2000</v>
      </c>
      <c r="B8" s="212" t="s">
        <v>102</v>
      </c>
      <c r="C8" s="213">
        <v>54.712139129638672</v>
      </c>
      <c r="D8" s="213">
        <v>10.833315849304199</v>
      </c>
      <c r="E8" s="213">
        <v>34.454536437988281</v>
      </c>
      <c r="F8" s="214">
        <v>99.999991416931152</v>
      </c>
      <c r="G8" s="213">
        <v>69.353179931640625</v>
      </c>
      <c r="H8" s="213">
        <v>2.4232165813446045</v>
      </c>
      <c r="I8" s="213">
        <v>28.223598480224609</v>
      </c>
      <c r="J8" s="267">
        <f t="shared" ref="J8:J11" si="0">SUM(G8:I8)</f>
        <v>99.999994993209839</v>
      </c>
    </row>
    <row r="9" spans="1:20" x14ac:dyDescent="0.25">
      <c r="A9" s="211">
        <v>2005</v>
      </c>
      <c r="B9" s="212" t="s">
        <v>102</v>
      </c>
      <c r="C9" s="213">
        <v>54.540920257568359</v>
      </c>
      <c r="D9" s="213">
        <v>10.822153091430664</v>
      </c>
      <c r="E9" s="213">
        <v>34.636920928955078</v>
      </c>
      <c r="F9" s="214">
        <v>99.999994277954102</v>
      </c>
      <c r="G9" s="213">
        <v>67.975608825683594</v>
      </c>
      <c r="H9" s="213">
        <v>2.3181478977203369</v>
      </c>
      <c r="I9" s="213">
        <v>29.70623779296875</v>
      </c>
      <c r="J9" s="267">
        <f t="shared" si="0"/>
        <v>99.999994516372681</v>
      </c>
    </row>
    <row r="10" spans="1:20" x14ac:dyDescent="0.25">
      <c r="A10" s="211">
        <v>2010</v>
      </c>
      <c r="B10" s="212" t="s">
        <v>102</v>
      </c>
      <c r="C10" s="213">
        <v>53.216575622558594</v>
      </c>
      <c r="D10" s="213">
        <v>10.969287872314453</v>
      </c>
      <c r="E10" s="213">
        <v>35.814132690429688</v>
      </c>
      <c r="F10" s="214">
        <v>99.999996185302734</v>
      </c>
      <c r="G10" s="213">
        <v>66.021812438964844</v>
      </c>
      <c r="H10" s="213">
        <v>2.3091287612915039</v>
      </c>
      <c r="I10" s="213">
        <v>31.669057846069336</v>
      </c>
      <c r="J10" s="267">
        <f t="shared" si="0"/>
        <v>99.999999046325684</v>
      </c>
    </row>
    <row r="11" spans="1:20" x14ac:dyDescent="0.25">
      <c r="A11" s="211">
        <v>2012</v>
      </c>
      <c r="B11" s="212" t="s">
        <v>102</v>
      </c>
      <c r="C11" s="213">
        <v>52.77813720703125</v>
      </c>
      <c r="D11" s="213">
        <v>10.920372009277344</v>
      </c>
      <c r="E11" s="213">
        <v>36.301490783691406</v>
      </c>
      <c r="F11" s="214">
        <v>100</v>
      </c>
      <c r="G11" s="213">
        <v>65.255958557128906</v>
      </c>
      <c r="H11" s="213">
        <v>2.2834634780883789</v>
      </c>
      <c r="I11" s="213">
        <v>32.460575103759766</v>
      </c>
      <c r="J11" s="267">
        <f t="shared" si="0"/>
        <v>99.999997138977051</v>
      </c>
    </row>
  </sheetData>
  <mergeCells count="3">
    <mergeCell ref="B4:J4"/>
    <mergeCell ref="C5:E5"/>
    <mergeCell ref="G5:I5"/>
  </mergeCells>
  <hyperlinks>
    <hyperlink ref="B3" r:id="rId1"/>
  </hyperlinks>
  <pageMargins left="0.7" right="0.7" top="0.75" bottom="0.75" header="0.3" footer="0.3"/>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election activeCell="A4" sqref="A4:D4"/>
    </sheetView>
  </sheetViews>
  <sheetFormatPr defaultRowHeight="12" x14ac:dyDescent="0.25"/>
  <cols>
    <col min="1" max="1" width="14.85546875" customWidth="1"/>
  </cols>
  <sheetData>
    <row r="1" spans="1:5" ht="14.4" x14ac:dyDescent="0.3">
      <c r="A1" s="215" t="s">
        <v>103</v>
      </c>
    </row>
    <row r="2" spans="1:5" s="216" customFormat="1" x14ac:dyDescent="0.25">
      <c r="A2" s="216" t="s">
        <v>95</v>
      </c>
      <c r="B2" s="216" t="s">
        <v>104</v>
      </c>
      <c r="E2" s="217" t="s">
        <v>105</v>
      </c>
    </row>
    <row r="4" spans="1:5" s="218" customFormat="1" x14ac:dyDescent="0.25">
      <c r="A4" s="269"/>
      <c r="B4" s="269" t="s">
        <v>106</v>
      </c>
      <c r="C4" s="270" t="s">
        <v>12</v>
      </c>
      <c r="D4" s="270" t="s">
        <v>107</v>
      </c>
    </row>
    <row r="5" spans="1:5" x14ac:dyDescent="0.25">
      <c r="A5" s="268" t="s">
        <v>101</v>
      </c>
      <c r="B5" s="221">
        <v>48.2</v>
      </c>
      <c r="C5" s="221">
        <v>53.6</v>
      </c>
      <c r="D5" s="221">
        <v>42.3</v>
      </c>
    </row>
    <row r="6" spans="1:5" x14ac:dyDescent="0.25">
      <c r="A6" s="221" t="s">
        <v>100</v>
      </c>
      <c r="B6" s="221">
        <v>44.3</v>
      </c>
      <c r="C6" s="221">
        <v>44.1</v>
      </c>
      <c r="D6" s="221">
        <v>36.1</v>
      </c>
    </row>
    <row r="7" spans="1:5" x14ac:dyDescent="0.25">
      <c r="A7" s="221" t="s">
        <v>108</v>
      </c>
      <c r="B7" s="221">
        <v>46.2</v>
      </c>
      <c r="C7" s="221">
        <v>48.8</v>
      </c>
      <c r="D7" s="221">
        <v>39.200000000000003</v>
      </c>
    </row>
  </sheetData>
  <hyperlinks>
    <hyperlink ref="E2" r:id="rId1"/>
  </hyperlinks>
  <pageMargins left="0.7" right="0.7" top="0.75" bottom="0.75" header="0.3" footer="0.3"/>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6"/>
  <sheetViews>
    <sheetView showGridLines="0" workbookViewId="0">
      <pane ySplit="7" topLeftCell="A8" activePane="bottomLeft" state="frozen"/>
      <selection pane="bottomLeft" activeCell="G19" sqref="G19"/>
    </sheetView>
  </sheetViews>
  <sheetFormatPr defaultRowHeight="12" x14ac:dyDescent="0.25"/>
  <cols>
    <col min="1" max="1" width="9.140625" style="219"/>
    <col min="2" max="2" width="42.7109375" customWidth="1"/>
  </cols>
  <sheetData>
    <row r="1" spans="1:4" ht="14.4" x14ac:dyDescent="0.3">
      <c r="A1" s="245" t="s">
        <v>199</v>
      </c>
      <c r="B1" s="245"/>
    </row>
    <row r="2" spans="1:4" s="216" customFormat="1" x14ac:dyDescent="0.25">
      <c r="A2" s="246" t="s">
        <v>95</v>
      </c>
      <c r="B2" s="247" t="s">
        <v>185</v>
      </c>
    </row>
    <row r="3" spans="1:4" s="216" customFormat="1" x14ac:dyDescent="0.25">
      <c r="A3" s="246"/>
      <c r="B3" s="249" t="s">
        <v>184</v>
      </c>
    </row>
    <row r="4" spans="1:4" s="216" customFormat="1" x14ac:dyDescent="0.25">
      <c r="A4" s="246"/>
      <c r="B4" s="248" t="s">
        <v>200</v>
      </c>
    </row>
    <row r="5" spans="1:4" ht="14.4" x14ac:dyDescent="0.3">
      <c r="A5" s="223" t="s">
        <v>102</v>
      </c>
    </row>
    <row r="6" spans="1:4" x14ac:dyDescent="0.25">
      <c r="A6" s="250" t="s">
        <v>183</v>
      </c>
      <c r="B6" s="251" t="s">
        <v>182</v>
      </c>
      <c r="C6" s="252">
        <v>1984</v>
      </c>
      <c r="D6" s="252">
        <v>1985</v>
      </c>
    </row>
    <row r="7" spans="1:4" x14ac:dyDescent="0.25">
      <c r="A7" s="253"/>
      <c r="B7" s="254"/>
      <c r="C7" s="255"/>
      <c r="D7" s="255"/>
    </row>
    <row r="8" spans="1:4" x14ac:dyDescent="0.25">
      <c r="A8" s="222">
        <v>1</v>
      </c>
      <c r="B8" s="221" t="s">
        <v>181</v>
      </c>
      <c r="C8" s="220">
        <v>67</v>
      </c>
      <c r="D8" s="220">
        <v>58</v>
      </c>
    </row>
    <row r="9" spans="1:4" x14ac:dyDescent="0.25">
      <c r="A9" s="222">
        <v>2</v>
      </c>
      <c r="B9" s="221" t="s">
        <v>180</v>
      </c>
      <c r="C9" s="220">
        <v>29</v>
      </c>
      <c r="D9" s="220">
        <v>29</v>
      </c>
    </row>
    <row r="10" spans="1:4" x14ac:dyDescent="0.25">
      <c r="A10" s="222">
        <v>3</v>
      </c>
      <c r="B10" s="221" t="s">
        <v>179</v>
      </c>
      <c r="C10" s="220">
        <v>61</v>
      </c>
      <c r="D10" s="220">
        <v>57</v>
      </c>
    </row>
    <row r="11" spans="1:4" x14ac:dyDescent="0.25">
      <c r="A11" s="222">
        <v>4</v>
      </c>
      <c r="B11" s="221" t="s">
        <v>178</v>
      </c>
      <c r="C11" s="220">
        <v>28</v>
      </c>
      <c r="D11" s="220">
        <v>29</v>
      </c>
    </row>
    <row r="12" spans="1:4" x14ac:dyDescent="0.25">
      <c r="A12" s="222">
        <v>6</v>
      </c>
      <c r="B12" s="221" t="s">
        <v>177</v>
      </c>
      <c r="C12" s="220">
        <v>55</v>
      </c>
      <c r="D12" s="220">
        <v>49</v>
      </c>
    </row>
    <row r="13" spans="1:4" x14ac:dyDescent="0.25">
      <c r="A13" s="222">
        <v>7</v>
      </c>
      <c r="B13" s="221" t="s">
        <v>176</v>
      </c>
      <c r="C13" s="220">
        <v>53</v>
      </c>
      <c r="D13" s="220">
        <v>42</v>
      </c>
    </row>
    <row r="14" spans="1:4" x14ac:dyDescent="0.25">
      <c r="A14" s="222">
        <v>18</v>
      </c>
      <c r="B14" s="221" t="s">
        <v>175</v>
      </c>
      <c r="C14" s="220">
        <v>67</v>
      </c>
      <c r="D14" s="220">
        <v>56</v>
      </c>
    </row>
    <row r="15" spans="1:4" x14ac:dyDescent="0.25">
      <c r="A15" s="222">
        <v>20</v>
      </c>
      <c r="B15" s="221" t="s">
        <v>174</v>
      </c>
      <c r="C15" s="220">
        <v>58</v>
      </c>
      <c r="D15" s="220">
        <v>79</v>
      </c>
    </row>
    <row r="16" spans="1:4" x14ac:dyDescent="0.25">
      <c r="A16" s="222">
        <v>21</v>
      </c>
      <c r="B16" s="221" t="s">
        <v>161</v>
      </c>
      <c r="C16" s="220">
        <v>58</v>
      </c>
      <c r="D16" s="220">
        <v>79</v>
      </c>
    </row>
    <row r="17" spans="1:4" x14ac:dyDescent="0.25">
      <c r="A17" s="222">
        <v>22</v>
      </c>
      <c r="B17" s="221" t="s">
        <v>173</v>
      </c>
      <c r="C17" s="220">
        <v>159</v>
      </c>
      <c r="D17" s="220">
        <v>171</v>
      </c>
    </row>
    <row r="18" spans="1:4" x14ac:dyDescent="0.25">
      <c r="A18" s="222">
        <v>23</v>
      </c>
      <c r="B18" s="221" t="s">
        <v>172</v>
      </c>
      <c r="C18" s="220">
        <v>89</v>
      </c>
      <c r="D18" s="220">
        <v>38</v>
      </c>
    </row>
    <row r="19" spans="1:4" x14ac:dyDescent="0.25">
      <c r="A19" s="222">
        <v>28</v>
      </c>
      <c r="B19" s="221" t="s">
        <v>145</v>
      </c>
      <c r="C19" s="220">
        <v>76</v>
      </c>
      <c r="D19" s="220">
        <v>59</v>
      </c>
    </row>
    <row r="20" spans="1:4" x14ac:dyDescent="0.25">
      <c r="A20" s="222">
        <v>39</v>
      </c>
      <c r="B20" s="221" t="s">
        <v>171</v>
      </c>
      <c r="C20" s="220">
        <v>75</v>
      </c>
      <c r="D20" s="220">
        <v>63</v>
      </c>
    </row>
    <row r="21" spans="1:4" x14ac:dyDescent="0.25">
      <c r="A21" s="222">
        <v>40</v>
      </c>
      <c r="B21" s="221" t="s">
        <v>170</v>
      </c>
      <c r="C21" s="220">
        <v>75</v>
      </c>
      <c r="D21" s="220">
        <v>63</v>
      </c>
    </row>
    <row r="22" spans="1:4" x14ac:dyDescent="0.25">
      <c r="A22" s="222">
        <v>41</v>
      </c>
      <c r="B22" s="221" t="s">
        <v>169</v>
      </c>
      <c r="C22" s="220">
        <v>75</v>
      </c>
      <c r="D22" s="220">
        <v>63</v>
      </c>
    </row>
    <row r="23" spans="1:4" x14ac:dyDescent="0.25">
      <c r="A23" s="222">
        <v>43</v>
      </c>
      <c r="B23" s="221" t="s">
        <v>168</v>
      </c>
      <c r="C23" s="220">
        <v>109</v>
      </c>
      <c r="D23" s="220">
        <v>89</v>
      </c>
    </row>
    <row r="24" spans="1:4" x14ac:dyDescent="0.25">
      <c r="A24" s="222">
        <v>45</v>
      </c>
      <c r="B24" s="221" t="s">
        <v>122</v>
      </c>
      <c r="C24" s="220">
        <v>275</v>
      </c>
      <c r="D24" s="220">
        <v>234</v>
      </c>
    </row>
    <row r="25" spans="1:4" x14ac:dyDescent="0.25">
      <c r="A25" s="222">
        <v>46</v>
      </c>
      <c r="B25" s="221" t="s">
        <v>121</v>
      </c>
      <c r="C25" s="220">
        <v>115</v>
      </c>
      <c r="D25" s="220">
        <v>69</v>
      </c>
    </row>
    <row r="26" spans="1:4" x14ac:dyDescent="0.25">
      <c r="A26" s="222">
        <v>49</v>
      </c>
      <c r="B26" s="221" t="s">
        <v>167</v>
      </c>
      <c r="C26" s="220">
        <v>145</v>
      </c>
      <c r="D26" s="220">
        <v>123</v>
      </c>
    </row>
    <row r="27" spans="1:4" x14ac:dyDescent="0.25">
      <c r="A27" s="222">
        <v>50</v>
      </c>
      <c r="B27" s="221" t="s">
        <v>166</v>
      </c>
      <c r="C27" s="220"/>
      <c r="D27" s="220">
        <v>123</v>
      </c>
    </row>
    <row r="28" spans="1:4" x14ac:dyDescent="0.25">
      <c r="A28" s="222">
        <v>51</v>
      </c>
      <c r="B28" s="221" t="s">
        <v>145</v>
      </c>
      <c r="C28" s="220">
        <v>72</v>
      </c>
      <c r="D28" s="220">
        <v>69</v>
      </c>
    </row>
    <row r="29" spans="1:4" x14ac:dyDescent="0.25">
      <c r="A29" s="222">
        <v>52</v>
      </c>
      <c r="B29" s="221" t="s">
        <v>165</v>
      </c>
      <c r="C29" s="220">
        <v>715</v>
      </c>
      <c r="D29" s="220">
        <v>782</v>
      </c>
    </row>
    <row r="30" spans="1:4" x14ac:dyDescent="0.25">
      <c r="A30" s="222">
        <v>53</v>
      </c>
      <c r="B30" s="221" t="s">
        <v>164</v>
      </c>
      <c r="C30" s="220">
        <v>164</v>
      </c>
      <c r="D30" s="220">
        <v>159</v>
      </c>
    </row>
    <row r="31" spans="1:4" x14ac:dyDescent="0.25">
      <c r="A31" s="222">
        <v>54</v>
      </c>
      <c r="B31" s="221" t="s">
        <v>163</v>
      </c>
      <c r="C31" s="220">
        <v>159</v>
      </c>
      <c r="D31" s="220">
        <v>168</v>
      </c>
    </row>
    <row r="32" spans="1:4" x14ac:dyDescent="0.25">
      <c r="A32" s="222">
        <v>55</v>
      </c>
      <c r="B32" s="221" t="s">
        <v>162</v>
      </c>
      <c r="C32" s="220"/>
      <c r="D32" s="220">
        <v>107</v>
      </c>
    </row>
    <row r="33" spans="1:4" x14ac:dyDescent="0.25">
      <c r="A33" s="222">
        <v>56</v>
      </c>
      <c r="B33" s="221" t="s">
        <v>145</v>
      </c>
      <c r="C33" s="220">
        <v>61</v>
      </c>
      <c r="D33" s="220">
        <v>36</v>
      </c>
    </row>
    <row r="34" spans="1:4" x14ac:dyDescent="0.25">
      <c r="A34" s="222">
        <v>57</v>
      </c>
      <c r="B34" s="221" t="s">
        <v>162</v>
      </c>
      <c r="C34" s="220"/>
      <c r="D34" s="220">
        <v>165</v>
      </c>
    </row>
    <row r="35" spans="1:4" x14ac:dyDescent="0.25">
      <c r="A35" s="222">
        <v>58</v>
      </c>
      <c r="B35" s="221" t="s">
        <v>161</v>
      </c>
      <c r="C35" s="220">
        <v>81</v>
      </c>
      <c r="D35" s="220" t="s">
        <v>160</v>
      </c>
    </row>
    <row r="36" spans="1:4" x14ac:dyDescent="0.25">
      <c r="A36" s="222">
        <v>59</v>
      </c>
      <c r="B36" s="221" t="s">
        <v>145</v>
      </c>
      <c r="C36" s="220">
        <v>81</v>
      </c>
      <c r="D36" s="220">
        <v>108</v>
      </c>
    </row>
    <row r="37" spans="1:4" x14ac:dyDescent="0.25">
      <c r="A37" s="222">
        <v>65</v>
      </c>
      <c r="B37" s="221" t="s">
        <v>145</v>
      </c>
      <c r="C37" s="220">
        <v>68</v>
      </c>
      <c r="D37" s="220">
        <v>45</v>
      </c>
    </row>
    <row r="38" spans="1:4" x14ac:dyDescent="0.25">
      <c r="A38" s="222">
        <v>67</v>
      </c>
      <c r="B38" s="221" t="s">
        <v>159</v>
      </c>
      <c r="C38" s="220"/>
      <c r="D38" s="220">
        <v>92</v>
      </c>
    </row>
    <row r="39" spans="1:4" x14ac:dyDescent="0.25">
      <c r="A39" s="222">
        <v>70</v>
      </c>
      <c r="B39" s="221" t="s">
        <v>145</v>
      </c>
      <c r="C39" s="220">
        <v>43</v>
      </c>
      <c r="D39" s="220">
        <v>51</v>
      </c>
    </row>
    <row r="40" spans="1:4" x14ac:dyDescent="0.25">
      <c r="A40" s="222">
        <v>71</v>
      </c>
      <c r="B40" s="221" t="s">
        <v>158</v>
      </c>
      <c r="C40" s="220">
        <v>1311</v>
      </c>
      <c r="D40" s="220">
        <v>424</v>
      </c>
    </row>
    <row r="41" spans="1:4" x14ac:dyDescent="0.25">
      <c r="A41" s="222">
        <v>72</v>
      </c>
      <c r="B41" s="221" t="s">
        <v>157</v>
      </c>
      <c r="C41" s="220">
        <v>1311</v>
      </c>
      <c r="D41" s="220">
        <v>424</v>
      </c>
    </row>
    <row r="42" spans="1:4" x14ac:dyDescent="0.25">
      <c r="A42" s="222">
        <v>73</v>
      </c>
      <c r="B42" s="221" t="s">
        <v>156</v>
      </c>
      <c r="C42" s="220"/>
      <c r="D42" s="220">
        <v>176</v>
      </c>
    </row>
    <row r="43" spans="1:4" x14ac:dyDescent="0.25">
      <c r="A43" s="222">
        <v>76</v>
      </c>
      <c r="B43" s="221" t="s">
        <v>155</v>
      </c>
      <c r="C43" s="220"/>
      <c r="D43" s="220">
        <v>364</v>
      </c>
    </row>
    <row r="44" spans="1:4" x14ac:dyDescent="0.25">
      <c r="A44" s="222">
        <v>80</v>
      </c>
      <c r="B44" s="221" t="s">
        <v>145</v>
      </c>
      <c r="C44" s="220"/>
      <c r="D44" s="220">
        <v>82</v>
      </c>
    </row>
    <row r="45" spans="1:4" x14ac:dyDescent="0.25">
      <c r="A45" s="222">
        <v>81</v>
      </c>
      <c r="B45" s="221" t="s">
        <v>154</v>
      </c>
      <c r="C45" s="220">
        <v>106</v>
      </c>
      <c r="D45" s="220">
        <v>111</v>
      </c>
    </row>
    <row r="46" spans="1:4" x14ac:dyDescent="0.25">
      <c r="A46" s="222">
        <v>82</v>
      </c>
      <c r="B46" s="221" t="s">
        <v>153</v>
      </c>
      <c r="C46" s="220">
        <v>106</v>
      </c>
      <c r="D46" s="220">
        <v>111</v>
      </c>
    </row>
    <row r="47" spans="1:4" x14ac:dyDescent="0.25">
      <c r="A47" s="222">
        <v>83</v>
      </c>
      <c r="B47" s="221" t="s">
        <v>152</v>
      </c>
      <c r="C47" s="220">
        <v>106</v>
      </c>
      <c r="D47" s="220">
        <v>97</v>
      </c>
    </row>
    <row r="48" spans="1:4" x14ac:dyDescent="0.25">
      <c r="A48" s="222">
        <v>84</v>
      </c>
      <c r="B48" s="221" t="s">
        <v>151</v>
      </c>
      <c r="C48" s="220">
        <v>77</v>
      </c>
      <c r="D48" s="220">
        <v>97</v>
      </c>
    </row>
    <row r="49" spans="1:4" x14ac:dyDescent="0.25">
      <c r="A49" s="222">
        <v>85</v>
      </c>
      <c r="B49" s="221" t="s">
        <v>150</v>
      </c>
      <c r="C49" s="220">
        <v>77</v>
      </c>
      <c r="D49" s="220">
        <v>97</v>
      </c>
    </row>
    <row r="50" spans="1:4" x14ac:dyDescent="0.25">
      <c r="A50" s="222">
        <v>86</v>
      </c>
      <c r="B50" s="221" t="s">
        <v>149</v>
      </c>
      <c r="C50" s="220">
        <v>77</v>
      </c>
      <c r="D50" s="220">
        <v>97</v>
      </c>
    </row>
    <row r="51" spans="1:4" x14ac:dyDescent="0.25">
      <c r="A51" s="222">
        <v>87</v>
      </c>
      <c r="B51" s="221" t="s">
        <v>148</v>
      </c>
      <c r="C51" s="220">
        <v>77</v>
      </c>
      <c r="D51" s="220">
        <v>97</v>
      </c>
    </row>
    <row r="52" spans="1:4" x14ac:dyDescent="0.25">
      <c r="A52" s="222">
        <v>88</v>
      </c>
      <c r="B52" s="221" t="s">
        <v>147</v>
      </c>
      <c r="C52" s="220">
        <v>77</v>
      </c>
      <c r="D52" s="220">
        <v>97</v>
      </c>
    </row>
    <row r="53" spans="1:4" x14ac:dyDescent="0.25">
      <c r="A53" s="222">
        <v>89</v>
      </c>
      <c r="B53" s="221" t="s">
        <v>146</v>
      </c>
      <c r="C53" s="220">
        <v>77</v>
      </c>
      <c r="D53" s="220">
        <v>97</v>
      </c>
    </row>
    <row r="54" spans="1:4" x14ac:dyDescent="0.25">
      <c r="A54" s="222">
        <v>90</v>
      </c>
      <c r="B54" s="221" t="s">
        <v>145</v>
      </c>
      <c r="C54" s="220">
        <v>56</v>
      </c>
      <c r="D54" s="220">
        <v>58</v>
      </c>
    </row>
    <row r="55" spans="1:4" x14ac:dyDescent="0.25">
      <c r="A55" s="222">
        <v>91</v>
      </c>
      <c r="B55" s="221" t="s">
        <v>122</v>
      </c>
      <c r="C55" s="220">
        <v>128</v>
      </c>
      <c r="D55" s="220">
        <v>149</v>
      </c>
    </row>
    <row r="56" spans="1:4" x14ac:dyDescent="0.25">
      <c r="A56" s="222">
        <v>92</v>
      </c>
      <c r="B56" s="221" t="s">
        <v>144</v>
      </c>
      <c r="C56" s="220">
        <v>106</v>
      </c>
      <c r="D56" s="220">
        <v>118</v>
      </c>
    </row>
    <row r="57" spans="1:4" x14ac:dyDescent="0.25">
      <c r="A57" s="222">
        <v>93</v>
      </c>
      <c r="B57" s="221" t="s">
        <v>141</v>
      </c>
      <c r="C57" s="220">
        <v>103</v>
      </c>
      <c r="D57" s="220">
        <v>114</v>
      </c>
    </row>
    <row r="58" spans="1:4" x14ac:dyDescent="0.25">
      <c r="A58" s="222">
        <v>94</v>
      </c>
      <c r="B58" s="221" t="s">
        <v>143</v>
      </c>
      <c r="C58" s="220">
        <v>68</v>
      </c>
      <c r="D58" s="220">
        <v>50</v>
      </c>
    </row>
    <row r="59" spans="1:4" x14ac:dyDescent="0.25">
      <c r="A59" s="222">
        <v>95</v>
      </c>
      <c r="B59" s="221" t="s">
        <v>142</v>
      </c>
      <c r="C59" s="220">
        <v>68</v>
      </c>
      <c r="D59" s="220">
        <v>50</v>
      </c>
    </row>
    <row r="60" spans="1:4" x14ac:dyDescent="0.25">
      <c r="A60" s="222">
        <v>96</v>
      </c>
      <c r="B60" s="221" t="s">
        <v>141</v>
      </c>
      <c r="C60" s="220">
        <v>55</v>
      </c>
      <c r="D60" s="220">
        <v>48</v>
      </c>
    </row>
    <row r="61" spans="1:4" x14ac:dyDescent="0.25">
      <c r="A61" s="222">
        <v>98</v>
      </c>
      <c r="B61" s="221" t="s">
        <v>140</v>
      </c>
      <c r="C61" s="220"/>
      <c r="D61" s="220">
        <v>61</v>
      </c>
    </row>
    <row r="62" spans="1:4" x14ac:dyDescent="0.25">
      <c r="A62" s="222">
        <v>99</v>
      </c>
      <c r="B62" s="221" t="s">
        <v>139</v>
      </c>
      <c r="C62" s="220"/>
      <c r="D62" s="220">
        <v>61</v>
      </c>
    </row>
    <row r="63" spans="1:4" x14ac:dyDescent="0.25">
      <c r="A63" s="222">
        <v>102</v>
      </c>
      <c r="B63" s="221" t="s">
        <v>138</v>
      </c>
      <c r="C63" s="220">
        <v>276</v>
      </c>
      <c r="D63" s="220">
        <v>300</v>
      </c>
    </row>
    <row r="64" spans="1:4" x14ac:dyDescent="0.25">
      <c r="A64" s="222">
        <v>104</v>
      </c>
      <c r="B64" s="221" t="s">
        <v>137</v>
      </c>
      <c r="C64" s="220"/>
      <c r="D64" s="220">
        <v>91</v>
      </c>
    </row>
    <row r="65" spans="1:4" x14ac:dyDescent="0.25">
      <c r="A65" s="222">
        <v>105</v>
      </c>
      <c r="B65" s="221" t="s">
        <v>136</v>
      </c>
      <c r="C65" s="220">
        <v>115</v>
      </c>
      <c r="D65" s="220">
        <v>90</v>
      </c>
    </row>
    <row r="66" spans="1:4" x14ac:dyDescent="0.25">
      <c r="A66" s="222">
        <v>108</v>
      </c>
      <c r="B66" s="221" t="s">
        <v>135</v>
      </c>
      <c r="C66" s="220"/>
      <c r="D66" s="220">
        <v>170</v>
      </c>
    </row>
    <row r="67" spans="1:4" x14ac:dyDescent="0.25">
      <c r="A67" s="222">
        <v>110</v>
      </c>
      <c r="B67" s="221" t="s">
        <v>110</v>
      </c>
      <c r="C67" s="220">
        <v>38</v>
      </c>
      <c r="D67" s="220">
        <v>71</v>
      </c>
    </row>
    <row r="68" spans="1:4" x14ac:dyDescent="0.25">
      <c r="A68" s="222">
        <v>111</v>
      </c>
      <c r="B68" s="221" t="s">
        <v>134</v>
      </c>
      <c r="C68" s="220">
        <v>146</v>
      </c>
      <c r="D68" s="220">
        <v>133</v>
      </c>
    </row>
    <row r="69" spans="1:4" x14ac:dyDescent="0.25">
      <c r="A69" s="222">
        <v>112</v>
      </c>
      <c r="B69" s="221" t="s">
        <v>133</v>
      </c>
      <c r="C69" s="220">
        <v>122</v>
      </c>
      <c r="D69" s="220">
        <v>97</v>
      </c>
    </row>
    <row r="70" spans="1:4" x14ac:dyDescent="0.25">
      <c r="A70" s="222">
        <v>113</v>
      </c>
      <c r="B70" s="221" t="s">
        <v>132</v>
      </c>
      <c r="C70" s="220">
        <v>122</v>
      </c>
      <c r="D70" s="220">
        <v>97</v>
      </c>
    </row>
    <row r="71" spans="1:4" x14ac:dyDescent="0.25">
      <c r="A71" s="222">
        <v>117</v>
      </c>
      <c r="B71" s="221" t="s">
        <v>131</v>
      </c>
      <c r="C71" s="220">
        <v>151</v>
      </c>
      <c r="D71" s="220">
        <v>222</v>
      </c>
    </row>
    <row r="72" spans="1:4" x14ac:dyDescent="0.25">
      <c r="A72" s="222">
        <v>118</v>
      </c>
      <c r="B72" s="221" t="s">
        <v>130</v>
      </c>
      <c r="C72" s="220">
        <v>975</v>
      </c>
      <c r="D72" s="220">
        <v>456</v>
      </c>
    </row>
    <row r="73" spans="1:4" x14ac:dyDescent="0.25">
      <c r="A73" s="222">
        <v>122</v>
      </c>
      <c r="B73" s="221" t="s">
        <v>129</v>
      </c>
      <c r="C73" s="220">
        <v>158</v>
      </c>
      <c r="D73" s="220">
        <v>123</v>
      </c>
    </row>
    <row r="74" spans="1:4" x14ac:dyDescent="0.25">
      <c r="A74" s="222">
        <v>123</v>
      </c>
      <c r="B74" s="221" t="s">
        <v>128</v>
      </c>
      <c r="C74" s="220">
        <v>105</v>
      </c>
      <c r="D74" s="220">
        <v>139</v>
      </c>
    </row>
    <row r="75" spans="1:4" x14ac:dyDescent="0.25">
      <c r="A75" s="222">
        <v>125</v>
      </c>
      <c r="B75" s="221" t="s">
        <v>127</v>
      </c>
      <c r="C75" s="220"/>
      <c r="D75" s="220">
        <v>76</v>
      </c>
    </row>
    <row r="76" spans="1:4" x14ac:dyDescent="0.25">
      <c r="A76" s="222">
        <v>126</v>
      </c>
      <c r="B76" s="221" t="s">
        <v>126</v>
      </c>
      <c r="C76" s="220">
        <v>157</v>
      </c>
      <c r="D76" s="220">
        <v>156</v>
      </c>
    </row>
    <row r="77" spans="1:4" x14ac:dyDescent="0.25">
      <c r="A77" s="222">
        <v>129</v>
      </c>
      <c r="B77" s="221" t="s">
        <v>125</v>
      </c>
      <c r="C77" s="220">
        <v>452</v>
      </c>
      <c r="D77" s="220">
        <v>342</v>
      </c>
    </row>
    <row r="78" spans="1:4" x14ac:dyDescent="0.25">
      <c r="A78" s="222">
        <v>130</v>
      </c>
      <c r="B78" s="221" t="s">
        <v>122</v>
      </c>
      <c r="C78" s="220">
        <v>483</v>
      </c>
      <c r="D78" s="220">
        <v>479</v>
      </c>
    </row>
    <row r="79" spans="1:4" x14ac:dyDescent="0.25">
      <c r="A79" s="222">
        <v>131</v>
      </c>
      <c r="B79" s="221" t="s">
        <v>124</v>
      </c>
      <c r="C79" s="220">
        <v>322</v>
      </c>
      <c r="D79" s="220">
        <v>281</v>
      </c>
    </row>
    <row r="80" spans="1:4" x14ac:dyDescent="0.25">
      <c r="A80" s="222">
        <v>133</v>
      </c>
      <c r="B80" s="221" t="s">
        <v>123</v>
      </c>
      <c r="C80" s="220">
        <v>742</v>
      </c>
      <c r="D80" s="220">
        <v>645</v>
      </c>
    </row>
    <row r="81" spans="1:4" x14ac:dyDescent="0.25">
      <c r="A81" s="222">
        <v>134</v>
      </c>
      <c r="B81" s="221" t="s">
        <v>122</v>
      </c>
      <c r="C81" s="220">
        <v>286</v>
      </c>
      <c r="D81" s="220">
        <v>294</v>
      </c>
    </row>
    <row r="82" spans="1:4" x14ac:dyDescent="0.25">
      <c r="A82" s="222">
        <v>138</v>
      </c>
      <c r="B82" s="221" t="s">
        <v>123</v>
      </c>
      <c r="C82" s="220">
        <v>358</v>
      </c>
      <c r="D82" s="220">
        <v>327</v>
      </c>
    </row>
    <row r="83" spans="1:4" x14ac:dyDescent="0.25">
      <c r="A83" s="222">
        <v>140</v>
      </c>
      <c r="B83" s="221" t="s">
        <v>122</v>
      </c>
      <c r="C83" s="220">
        <v>148</v>
      </c>
      <c r="D83" s="220">
        <v>129</v>
      </c>
    </row>
    <row r="84" spans="1:4" x14ac:dyDescent="0.25">
      <c r="A84" s="222">
        <v>142</v>
      </c>
      <c r="B84" s="221" t="s">
        <v>121</v>
      </c>
      <c r="C84" s="220">
        <v>135</v>
      </c>
      <c r="D84" s="220">
        <v>128</v>
      </c>
    </row>
    <row r="85" spans="1:4" x14ac:dyDescent="0.25">
      <c r="A85" s="222">
        <v>143</v>
      </c>
      <c r="B85" s="221" t="s">
        <v>120</v>
      </c>
      <c r="C85" s="220"/>
      <c r="D85" s="220">
        <v>60</v>
      </c>
    </row>
    <row r="86" spans="1:4" x14ac:dyDescent="0.25">
      <c r="A86" s="222">
        <v>145</v>
      </c>
      <c r="B86" s="221" t="s">
        <v>119</v>
      </c>
      <c r="C86" s="220">
        <v>341</v>
      </c>
      <c r="D86" s="220">
        <v>288</v>
      </c>
    </row>
    <row r="87" spans="1:4" x14ac:dyDescent="0.25">
      <c r="A87" s="222">
        <v>146</v>
      </c>
      <c r="B87" s="221" t="s">
        <v>118</v>
      </c>
      <c r="C87" s="220">
        <v>341</v>
      </c>
      <c r="D87" s="220">
        <v>288</v>
      </c>
    </row>
    <row r="88" spans="1:4" x14ac:dyDescent="0.25">
      <c r="A88" s="222">
        <v>147</v>
      </c>
      <c r="B88" s="221" t="s">
        <v>117</v>
      </c>
      <c r="C88" s="220"/>
      <c r="D88" s="220">
        <v>76</v>
      </c>
    </row>
    <row r="89" spans="1:4" x14ac:dyDescent="0.25">
      <c r="A89" s="222">
        <v>148</v>
      </c>
      <c r="B89" s="221" t="s">
        <v>116</v>
      </c>
      <c r="C89" s="220"/>
      <c r="D89" s="220">
        <v>76</v>
      </c>
    </row>
    <row r="90" spans="1:4" x14ac:dyDescent="0.25">
      <c r="A90" s="222">
        <v>149</v>
      </c>
      <c r="B90" s="221" t="s">
        <v>115</v>
      </c>
      <c r="C90" s="220"/>
      <c r="D90" s="220">
        <v>76</v>
      </c>
    </row>
    <row r="91" spans="1:4" x14ac:dyDescent="0.25">
      <c r="A91" s="222">
        <v>150</v>
      </c>
      <c r="B91" s="221" t="s">
        <v>114</v>
      </c>
      <c r="C91" s="220"/>
      <c r="D91" s="220">
        <v>76</v>
      </c>
    </row>
    <row r="92" spans="1:4" x14ac:dyDescent="0.25">
      <c r="A92" s="222">
        <v>151</v>
      </c>
      <c r="B92" s="221" t="s">
        <v>113</v>
      </c>
      <c r="C92" s="220"/>
      <c r="D92" s="220">
        <v>76</v>
      </c>
    </row>
    <row r="93" spans="1:4" x14ac:dyDescent="0.25">
      <c r="A93" s="222">
        <v>152</v>
      </c>
      <c r="B93" s="221" t="s">
        <v>112</v>
      </c>
      <c r="C93" s="220">
        <v>386</v>
      </c>
      <c r="D93" s="220">
        <v>322</v>
      </c>
    </row>
    <row r="94" spans="1:4" x14ac:dyDescent="0.25">
      <c r="A94" s="222">
        <v>154</v>
      </c>
      <c r="B94" s="221" t="s">
        <v>111</v>
      </c>
      <c r="C94" s="220">
        <v>171</v>
      </c>
      <c r="D94" s="220">
        <v>154</v>
      </c>
    </row>
    <row r="95" spans="1:4" x14ac:dyDescent="0.25">
      <c r="A95" s="222">
        <v>159</v>
      </c>
      <c r="B95" s="221" t="s">
        <v>110</v>
      </c>
      <c r="C95" s="220">
        <v>102</v>
      </c>
      <c r="D95" s="220">
        <v>106</v>
      </c>
    </row>
    <row r="96" spans="1:4" x14ac:dyDescent="0.25">
      <c r="A96" s="222" t="s">
        <v>109</v>
      </c>
      <c r="B96" s="221"/>
      <c r="C96" s="220">
        <v>196</v>
      </c>
      <c r="D96" s="220">
        <v>148</v>
      </c>
    </row>
  </sheetData>
  <autoFilter ref="A7:D7"/>
  <hyperlinks>
    <hyperlink ref="B3"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99"/>
  <sheetViews>
    <sheetView showGridLines="0" workbookViewId="0">
      <pane xSplit="3" topLeftCell="D1" activePane="topRight" state="frozen"/>
      <selection activeCell="D54" sqref="D54:M70"/>
      <selection pane="topRight" activeCell="A3" sqref="A3"/>
    </sheetView>
  </sheetViews>
  <sheetFormatPr defaultColWidth="11.7109375" defaultRowHeight="12" x14ac:dyDescent="0.25"/>
  <cols>
    <col min="1" max="1" width="30.28515625" style="4" customWidth="1"/>
    <col min="2" max="2" width="6" style="11" customWidth="1"/>
    <col min="3" max="3" width="7" style="45" customWidth="1"/>
    <col min="4" max="5" width="7.85546875" style="4" customWidth="1"/>
    <col min="6" max="6" width="9.140625" style="4" bestFit="1" customWidth="1"/>
    <col min="7" max="7" width="9.140625" style="4" customWidth="1"/>
    <col min="8" max="8" width="10.42578125" style="4" customWidth="1"/>
    <col min="9" max="9" width="10.85546875" style="4" bestFit="1" customWidth="1"/>
    <col min="10" max="12" width="8.42578125" style="4" customWidth="1"/>
    <col min="13" max="15" width="10.140625" style="4" customWidth="1"/>
    <col min="16" max="16" width="7.7109375" style="4" customWidth="1"/>
    <col min="17" max="21" width="7.85546875" style="4" customWidth="1"/>
    <col min="22" max="27" width="9.7109375" style="5" customWidth="1"/>
    <col min="28" max="16384" width="11.7109375" style="4"/>
  </cols>
  <sheetData>
    <row r="1" spans="1:27" ht="14.4" x14ac:dyDescent="0.25">
      <c r="A1" s="1" t="s">
        <v>0</v>
      </c>
      <c r="B1" s="2"/>
      <c r="C1" s="3"/>
    </row>
    <row r="2" spans="1:27" s="6" customFormat="1" ht="14.4" x14ac:dyDescent="0.25">
      <c r="A2" s="115" t="s">
        <v>85</v>
      </c>
      <c r="B2" s="116"/>
      <c r="C2" s="117"/>
      <c r="D2" s="271"/>
      <c r="E2" s="272"/>
      <c r="F2" s="272"/>
      <c r="G2" s="272"/>
      <c r="H2" s="272"/>
      <c r="I2" s="272"/>
      <c r="J2" s="271"/>
      <c r="K2" s="272"/>
      <c r="L2" s="272"/>
      <c r="M2" s="272"/>
      <c r="N2" s="272"/>
      <c r="O2" s="272"/>
      <c r="P2" s="271"/>
      <c r="Q2" s="272"/>
      <c r="R2" s="272"/>
      <c r="S2" s="272"/>
      <c r="T2" s="272"/>
      <c r="U2" s="272"/>
      <c r="V2" s="271"/>
      <c r="W2" s="272"/>
      <c r="X2" s="272"/>
      <c r="Y2" s="272"/>
      <c r="Z2" s="272"/>
      <c r="AA2" s="272"/>
    </row>
    <row r="3" spans="1:27" s="6" customFormat="1" ht="14.4" x14ac:dyDescent="0.25">
      <c r="A3" s="310" t="s">
        <v>203</v>
      </c>
      <c r="B3" s="116"/>
      <c r="C3" s="117"/>
      <c r="D3" s="256"/>
      <c r="E3" s="257"/>
      <c r="F3" s="257"/>
      <c r="G3" s="257"/>
      <c r="H3" s="257"/>
      <c r="I3" s="257"/>
      <c r="J3" s="256"/>
      <c r="K3" s="257"/>
      <c r="L3" s="257"/>
      <c r="M3" s="257"/>
      <c r="N3" s="257"/>
      <c r="O3" s="257"/>
      <c r="P3" s="256"/>
      <c r="Q3" s="257"/>
      <c r="R3" s="257"/>
      <c r="S3" s="257"/>
      <c r="T3" s="257"/>
      <c r="U3" s="257"/>
      <c r="V3" s="256"/>
      <c r="W3" s="257"/>
      <c r="X3" s="257"/>
      <c r="Y3" s="257"/>
      <c r="Z3" s="257"/>
      <c r="AA3" s="257"/>
    </row>
    <row r="4" spans="1:27" s="6" customFormat="1" ht="14.4" x14ac:dyDescent="0.25">
      <c r="A4" s="115"/>
      <c r="B4" s="116"/>
      <c r="C4" s="117"/>
      <c r="D4" s="256"/>
      <c r="E4" s="257"/>
      <c r="F4" s="257"/>
      <c r="G4" s="257"/>
      <c r="H4" s="257"/>
      <c r="I4" s="257"/>
      <c r="J4" s="256"/>
      <c r="K4" s="257"/>
      <c r="L4" s="257"/>
      <c r="M4" s="257"/>
      <c r="N4" s="257"/>
      <c r="O4" s="257"/>
      <c r="P4" s="256"/>
      <c r="Q4" s="257"/>
      <c r="R4" s="257"/>
      <c r="S4" s="257"/>
      <c r="T4" s="257"/>
      <c r="U4" s="257"/>
      <c r="V4" s="256"/>
      <c r="W4" s="257"/>
      <c r="X4" s="257"/>
      <c r="Y4" s="257"/>
      <c r="Z4" s="257"/>
      <c r="AA4" s="257"/>
    </row>
    <row r="5" spans="1:27" s="6" customFormat="1" x14ac:dyDescent="0.25">
      <c r="A5" s="118" t="s">
        <v>1</v>
      </c>
      <c r="B5" s="119"/>
      <c r="C5" s="120"/>
      <c r="D5" s="273"/>
      <c r="E5" s="273"/>
      <c r="F5" s="273"/>
      <c r="G5" s="273"/>
      <c r="H5" s="273"/>
      <c r="I5" s="273"/>
      <c r="J5" s="8"/>
      <c r="K5" s="8"/>
      <c r="L5" s="8"/>
      <c r="M5" s="8"/>
      <c r="N5" s="8"/>
      <c r="O5" s="8"/>
      <c r="P5" s="8"/>
      <c r="Q5" s="8"/>
      <c r="R5" s="8"/>
      <c r="S5" s="8"/>
      <c r="T5" s="8"/>
      <c r="U5" s="8"/>
      <c r="V5" s="274"/>
      <c r="W5" s="273"/>
      <c r="X5" s="273"/>
      <c r="Y5" s="273"/>
      <c r="Z5" s="273"/>
      <c r="AA5" s="273"/>
    </row>
    <row r="6" spans="1:27" s="9" customFormat="1" ht="25.5" customHeight="1" x14ac:dyDescent="0.25">
      <c r="A6" s="276" t="s">
        <v>2</v>
      </c>
      <c r="B6" s="278" t="s">
        <v>41</v>
      </c>
      <c r="C6" s="280" t="s">
        <v>84</v>
      </c>
      <c r="D6" s="282" t="s">
        <v>3</v>
      </c>
      <c r="E6" s="283"/>
      <c r="F6" s="283"/>
      <c r="G6" s="283"/>
      <c r="H6" s="283"/>
      <c r="I6" s="284"/>
      <c r="J6" s="285" t="s">
        <v>4</v>
      </c>
      <c r="K6" s="286"/>
      <c r="L6" s="286"/>
      <c r="M6" s="286"/>
      <c r="N6" s="286"/>
      <c r="O6" s="287"/>
      <c r="P6" s="288" t="s">
        <v>5</v>
      </c>
      <c r="Q6" s="289"/>
      <c r="R6" s="289"/>
      <c r="S6" s="289"/>
      <c r="T6" s="289"/>
      <c r="U6" s="290"/>
      <c r="V6" s="275" t="s">
        <v>6</v>
      </c>
      <c r="W6" s="275"/>
      <c r="X6" s="275"/>
      <c r="Y6" s="275"/>
      <c r="Z6" s="275"/>
      <c r="AA6" s="275"/>
    </row>
    <row r="7" spans="1:27" s="54" customFormat="1" ht="25.2" customHeight="1" x14ac:dyDescent="0.25">
      <c r="A7" s="277"/>
      <c r="B7" s="279"/>
      <c r="C7" s="281"/>
      <c r="D7" s="73" t="s">
        <v>86</v>
      </c>
      <c r="E7" s="73" t="s">
        <v>7</v>
      </c>
      <c r="F7" s="73" t="s">
        <v>8</v>
      </c>
      <c r="G7" s="171">
        <v>2000</v>
      </c>
      <c r="H7" s="171">
        <v>2005</v>
      </c>
      <c r="I7" s="73" t="s">
        <v>9</v>
      </c>
      <c r="J7" s="64" t="s">
        <v>86</v>
      </c>
      <c r="K7" s="64" t="s">
        <v>7</v>
      </c>
      <c r="L7" s="64" t="s">
        <v>8</v>
      </c>
      <c r="M7" s="172">
        <v>2000</v>
      </c>
      <c r="N7" s="172">
        <v>2005</v>
      </c>
      <c r="O7" s="64" t="s">
        <v>9</v>
      </c>
      <c r="P7" s="173" t="s">
        <v>86</v>
      </c>
      <c r="Q7" s="173" t="s">
        <v>7</v>
      </c>
      <c r="R7" s="173" t="s">
        <v>8</v>
      </c>
      <c r="S7" s="174">
        <v>2000</v>
      </c>
      <c r="T7" s="174">
        <v>2005</v>
      </c>
      <c r="U7" s="173" t="s">
        <v>9</v>
      </c>
      <c r="V7" s="175" t="s">
        <v>86</v>
      </c>
      <c r="W7" s="175" t="s">
        <v>7</v>
      </c>
      <c r="X7" s="175" t="s">
        <v>8</v>
      </c>
      <c r="Y7" s="176">
        <v>2000</v>
      </c>
      <c r="Z7" s="176">
        <v>2005</v>
      </c>
      <c r="AA7" s="175" t="s">
        <v>9</v>
      </c>
    </row>
    <row r="8" spans="1:27" s="11" customFormat="1" x14ac:dyDescent="0.25">
      <c r="A8" s="12"/>
      <c r="B8" s="13"/>
      <c r="C8" s="14"/>
      <c r="D8" s="15"/>
      <c r="E8" s="15"/>
      <c r="F8" s="15"/>
      <c r="G8" s="13"/>
      <c r="H8" s="13"/>
      <c r="I8" s="15"/>
      <c r="J8" s="13"/>
      <c r="K8" s="13"/>
      <c r="L8" s="13"/>
      <c r="M8" s="13"/>
      <c r="N8" s="13"/>
      <c r="O8" s="13"/>
      <c r="P8" s="13"/>
      <c r="Q8" s="13"/>
      <c r="R8" s="13"/>
      <c r="S8" s="13"/>
      <c r="T8" s="13"/>
      <c r="U8" s="13"/>
      <c r="V8" s="16"/>
      <c r="W8" s="16"/>
      <c r="X8" s="16"/>
      <c r="Y8" s="16"/>
      <c r="Z8" s="16"/>
      <c r="AA8" s="16"/>
    </row>
    <row r="9" spans="1:27" s="10" customFormat="1" x14ac:dyDescent="0.25">
      <c r="A9" s="76" t="s">
        <v>14</v>
      </c>
      <c r="B9" s="65">
        <v>7</v>
      </c>
      <c r="C9" s="17" t="s">
        <v>15</v>
      </c>
      <c r="D9" s="184">
        <v>7357.8828365593645</v>
      </c>
      <c r="E9" s="184">
        <v>13707.276968093232</v>
      </c>
      <c r="F9" s="184">
        <v>78771.92341879179</v>
      </c>
      <c r="G9" s="184">
        <v>281948.265290713</v>
      </c>
      <c r="H9" s="184">
        <v>343211.52390498901</v>
      </c>
      <c r="I9" s="184">
        <v>560564.62034063006</v>
      </c>
      <c r="J9" s="184">
        <v>146649.1924635437</v>
      </c>
      <c r="K9" s="184">
        <v>171366.07673978852</v>
      </c>
      <c r="L9" s="184">
        <v>251634.15153135525</v>
      </c>
      <c r="M9" s="184">
        <v>291112.14171935304</v>
      </c>
      <c r="N9" s="184">
        <v>343211.52390498901</v>
      </c>
      <c r="O9" s="184">
        <v>364273.76602876867</v>
      </c>
      <c r="P9" s="184">
        <v>3065.423346837611</v>
      </c>
      <c r="Q9" s="184">
        <v>3670.6548998572289</v>
      </c>
      <c r="R9" s="184">
        <v>5388.3789271413989</v>
      </c>
      <c r="S9" s="184">
        <v>6484.8056996344303</v>
      </c>
      <c r="T9" s="184">
        <v>6934.9779215003109</v>
      </c>
      <c r="U9" s="184">
        <v>7385.2741223429603</v>
      </c>
      <c r="V9" s="18">
        <f t="shared" ref="V9:V17" si="0">(J9*1000000)/(P9*1000)</f>
        <v>47839.784548790536</v>
      </c>
      <c r="W9" s="18">
        <f t="shared" ref="W9:Z9" si="1">(K9*1000000)/(Q9*1000)</f>
        <v>46685.423014420077</v>
      </c>
      <c r="X9" s="18">
        <f t="shared" si="1"/>
        <v>46699.41645415243</v>
      </c>
      <c r="Y9" s="18">
        <f t="shared" si="1"/>
        <v>44891.42083867894</v>
      </c>
      <c r="Z9" s="18">
        <f t="shared" si="1"/>
        <v>49489.923081217064</v>
      </c>
      <c r="AA9" s="18">
        <f t="shared" ref="AA9:AA17" si="2">(O9*1000000)/(U9*1000)</f>
        <v>49324.339218055145</v>
      </c>
    </row>
    <row r="10" spans="1:27" s="10" customFormat="1" x14ac:dyDescent="0.25">
      <c r="A10" s="76" t="s">
        <v>17</v>
      </c>
      <c r="B10" s="126">
        <f>+B9+1</f>
        <v>8</v>
      </c>
      <c r="C10" s="19" t="s">
        <v>18</v>
      </c>
      <c r="D10" s="20">
        <f t="shared" ref="D10:U10" si="3">+D11+D12+D15</f>
        <v>2956.4085691414284</v>
      </c>
      <c r="E10" s="20">
        <f t="shared" si="3"/>
        <v>6346.0960473084015</v>
      </c>
      <c r="F10" s="20">
        <f t="shared" si="3"/>
        <v>51795.120223969265</v>
      </c>
      <c r="G10" s="20">
        <f t="shared" si="3"/>
        <v>148779.6103263883</v>
      </c>
      <c r="H10" s="20">
        <f t="shared" si="3"/>
        <v>240851.11748960015</v>
      </c>
      <c r="I10" s="20">
        <f t="shared" si="3"/>
        <v>414511.31014290301</v>
      </c>
      <c r="J10" s="20">
        <f t="shared" si="3"/>
        <v>64972.127627409463</v>
      </c>
      <c r="K10" s="20">
        <f t="shared" si="3"/>
        <v>93581.192101746972</v>
      </c>
      <c r="L10" s="20">
        <f t="shared" si="3"/>
        <v>183043.97901106757</v>
      </c>
      <c r="M10" s="20">
        <f t="shared" si="3"/>
        <v>200271.94682224077</v>
      </c>
      <c r="N10" s="20">
        <f t="shared" si="3"/>
        <v>240851.11748960015</v>
      </c>
      <c r="O10" s="20">
        <f t="shared" si="3"/>
        <v>309360.22415766993</v>
      </c>
      <c r="P10" s="20">
        <f t="shared" si="3"/>
        <v>176.11899999999997</v>
      </c>
      <c r="Q10" s="20">
        <f t="shared" si="3"/>
        <v>213.2465999504719</v>
      </c>
      <c r="R10" s="20">
        <f t="shared" si="3"/>
        <v>541.03821931986806</v>
      </c>
      <c r="S10" s="20">
        <f t="shared" si="3"/>
        <v>1519.2121865949835</v>
      </c>
      <c r="T10" s="20">
        <f t="shared" si="3"/>
        <v>2101.8977942924148</v>
      </c>
      <c r="U10" s="20">
        <f t="shared" si="3"/>
        <v>2505.8792952449403</v>
      </c>
      <c r="V10" s="18">
        <f t="shared" si="0"/>
        <v>368910.38234040322</v>
      </c>
      <c r="W10" s="18">
        <f t="shared" ref="W10:Z10" si="4">(K10*1000000)/(Q10*1000)</f>
        <v>438840.25406961661</v>
      </c>
      <c r="X10" s="18">
        <f t="shared" si="4"/>
        <v>338319.86812534189</v>
      </c>
      <c r="Y10" s="18">
        <f t="shared" si="4"/>
        <v>131826.18503812238</v>
      </c>
      <c r="Z10" s="18">
        <f t="shared" si="4"/>
        <v>114587.45432038503</v>
      </c>
      <c r="AA10" s="18">
        <f t="shared" si="2"/>
        <v>123453.76121854709</v>
      </c>
    </row>
    <row r="11" spans="1:27" s="10" customFormat="1" x14ac:dyDescent="0.25">
      <c r="A11" s="77" t="s">
        <v>19</v>
      </c>
      <c r="B11" s="127">
        <f t="shared" ref="B11:B28" si="5">+B10+1</f>
        <v>9</v>
      </c>
      <c r="C11" s="22" t="s">
        <v>15</v>
      </c>
      <c r="D11" s="184">
        <v>148.5441319437557</v>
      </c>
      <c r="E11" s="184">
        <v>264.06498236925006</v>
      </c>
      <c r="F11" s="184">
        <v>1709.4277134685535</v>
      </c>
      <c r="G11" s="184">
        <v>4107.2710878572998</v>
      </c>
      <c r="H11" s="184">
        <v>6802.7193232199406</v>
      </c>
      <c r="I11" s="184">
        <v>17650.196663185601</v>
      </c>
      <c r="J11" s="184">
        <v>2004.1402092721573</v>
      </c>
      <c r="K11" s="184">
        <v>3369.3263386017734</v>
      </c>
      <c r="L11" s="184">
        <v>5108.8870366748242</v>
      </c>
      <c r="M11" s="184">
        <v>5784.3043645979596</v>
      </c>
      <c r="N11" s="184">
        <v>6802.7193232199406</v>
      </c>
      <c r="O11" s="184">
        <v>8624.3750267684391</v>
      </c>
      <c r="P11" s="184">
        <v>3.7770000000000001</v>
      </c>
      <c r="Q11" s="184">
        <v>10.76691140145158</v>
      </c>
      <c r="R11" s="184">
        <v>5.5446925046255755</v>
      </c>
      <c r="S11" s="184">
        <v>56.563401639004084</v>
      </c>
      <c r="T11" s="184">
        <v>61.453922855106157</v>
      </c>
      <c r="U11" s="184">
        <v>92.908666666666647</v>
      </c>
      <c r="V11" s="23">
        <f t="shared" si="0"/>
        <v>530616.94711997814</v>
      </c>
      <c r="W11" s="23">
        <f t="shared" ref="W11:Z11" si="6">(K11*1000000)/(Q11*1000)</f>
        <v>312933.41358298215</v>
      </c>
      <c r="X11" s="23">
        <f t="shared" si="6"/>
        <v>921401.3279208563</v>
      </c>
      <c r="Y11" s="23">
        <f t="shared" si="6"/>
        <v>102262.31444696762</v>
      </c>
      <c r="Z11" s="23">
        <f t="shared" si="6"/>
        <v>110696.25838628963</v>
      </c>
      <c r="AA11" s="23">
        <f t="shared" si="2"/>
        <v>92826.378164596492</v>
      </c>
    </row>
    <row r="12" spans="1:27" s="10" customFormat="1" x14ac:dyDescent="0.25">
      <c r="A12" s="77" t="s">
        <v>20</v>
      </c>
      <c r="B12" s="127">
        <f t="shared" si="5"/>
        <v>10</v>
      </c>
      <c r="C12" s="22" t="s">
        <v>15</v>
      </c>
      <c r="D12" s="184">
        <v>1781.2150689277466</v>
      </c>
      <c r="E12" s="184">
        <v>4117.0684501258165</v>
      </c>
      <c r="F12" s="184">
        <v>34585.744385481616</v>
      </c>
      <c r="G12" s="184">
        <v>98449.962820907895</v>
      </c>
      <c r="H12" s="184">
        <v>149161.79979817002</v>
      </c>
      <c r="I12" s="184">
        <v>252122.413683533</v>
      </c>
      <c r="J12" s="184">
        <v>25556.553368157784</v>
      </c>
      <c r="K12" s="184">
        <v>40521.406978729152</v>
      </c>
      <c r="L12" s="184">
        <v>111303.57185854368</v>
      </c>
      <c r="M12" s="184">
        <v>126604.5975725665</v>
      </c>
      <c r="N12" s="184">
        <v>149161.79979817002</v>
      </c>
      <c r="O12" s="184">
        <v>184699.10633928512</v>
      </c>
      <c r="P12" s="184">
        <v>136.90899999999999</v>
      </c>
      <c r="Q12" s="184">
        <v>157.3729986979389</v>
      </c>
      <c r="R12" s="184">
        <v>404.08109257027604</v>
      </c>
      <c r="S12" s="184">
        <v>1161.9000000000001</v>
      </c>
      <c r="T12" s="184">
        <v>1681.1</v>
      </c>
      <c r="U12" s="184">
        <v>1951.3592578568721</v>
      </c>
      <c r="V12" s="23">
        <f t="shared" si="0"/>
        <v>186668.17643951662</v>
      </c>
      <c r="W12" s="23">
        <f t="shared" ref="W12:Z12" si="7">(K12*1000000)/(Q12*1000)</f>
        <v>257486.40055150614</v>
      </c>
      <c r="X12" s="23">
        <f t="shared" si="7"/>
        <v>275448.60154323169</v>
      </c>
      <c r="Y12" s="23">
        <f t="shared" si="7"/>
        <v>108963.41989204449</v>
      </c>
      <c r="Z12" s="23">
        <f t="shared" si="7"/>
        <v>88728.689428451617</v>
      </c>
      <c r="AA12" s="23">
        <f t="shared" si="2"/>
        <v>94651.513090488224</v>
      </c>
    </row>
    <row r="13" spans="1:27" s="25" customFormat="1" x14ac:dyDescent="0.25">
      <c r="A13" s="24" t="s">
        <v>21</v>
      </c>
      <c r="B13" s="127">
        <f t="shared" si="5"/>
        <v>11</v>
      </c>
      <c r="C13" s="22" t="s">
        <v>15</v>
      </c>
      <c r="D13" s="184">
        <v>458.90581697885733</v>
      </c>
      <c r="E13" s="184">
        <v>681.50043340767934</v>
      </c>
      <c r="F13" s="184">
        <v>7615.938154751313</v>
      </c>
      <c r="G13" s="184">
        <v>18802.683192679098</v>
      </c>
      <c r="H13" s="184">
        <v>28765.566326550201</v>
      </c>
      <c r="I13" s="184">
        <v>35592.441491822407</v>
      </c>
      <c r="J13" s="184">
        <v>4360.5196703362299</v>
      </c>
      <c r="K13" s="184">
        <v>5862.3592026081787</v>
      </c>
      <c r="L13" s="184">
        <v>22315.76386335208</v>
      </c>
      <c r="M13" s="184">
        <v>19288.927085266481</v>
      </c>
      <c r="N13" s="184">
        <v>28765.566326550201</v>
      </c>
      <c r="O13" s="184">
        <v>34416.584587494755</v>
      </c>
      <c r="P13" s="184">
        <v>5.1589999999999998</v>
      </c>
      <c r="Q13" s="184">
        <v>8.0333811247062297</v>
      </c>
      <c r="R13" s="184">
        <v>24.031541578136451</v>
      </c>
      <c r="S13" s="184">
        <v>31.026648286069474</v>
      </c>
      <c r="T13" s="184">
        <v>28.974670117017311</v>
      </c>
      <c r="U13" s="184">
        <v>29.226794871794862</v>
      </c>
      <c r="V13" s="23">
        <f t="shared" si="0"/>
        <v>845225.75505645096</v>
      </c>
      <c r="W13" s="23">
        <f t="shared" ref="W13:Z15" si="8">(K13*1000000)/(Q13*1000)</f>
        <v>729749.91620636673</v>
      </c>
      <c r="X13" s="23">
        <f t="shared" si="8"/>
        <v>928603.09401268873</v>
      </c>
      <c r="Y13" s="23">
        <f t="shared" si="8"/>
        <v>621689.03670871002</v>
      </c>
      <c r="Z13" s="23">
        <f t="shared" si="8"/>
        <v>992783.22101260792</v>
      </c>
      <c r="AA13" s="23">
        <f t="shared" si="2"/>
        <v>1177569.5808748524</v>
      </c>
    </row>
    <row r="14" spans="1:27" s="25" customFormat="1" x14ac:dyDescent="0.25">
      <c r="A14" s="26" t="s">
        <v>22</v>
      </c>
      <c r="B14" s="127">
        <f t="shared" si="5"/>
        <v>12</v>
      </c>
      <c r="C14" s="22" t="s">
        <v>15</v>
      </c>
      <c r="D14" s="184">
        <v>567.74355129106868</v>
      </c>
      <c r="E14" s="184">
        <v>1283.4621814056552</v>
      </c>
      <c r="F14" s="184">
        <v>7884.0099702677826</v>
      </c>
      <c r="G14" s="184">
        <v>27419.693224944</v>
      </c>
      <c r="H14" s="184">
        <v>56121.032041660001</v>
      </c>
      <c r="I14" s="184">
        <v>109146.258304362</v>
      </c>
      <c r="J14" s="184">
        <v>33050.914379643291</v>
      </c>
      <c r="K14" s="184">
        <v>43828.099581807874</v>
      </c>
      <c r="L14" s="184">
        <v>44315.756252496976</v>
      </c>
      <c r="M14" s="184">
        <v>48594.117799809836</v>
      </c>
      <c r="N14" s="184">
        <v>56121.032041660001</v>
      </c>
      <c r="O14" s="184">
        <v>81620.158204121617</v>
      </c>
      <c r="P14" s="184">
        <v>30.274000000000001</v>
      </c>
      <c r="Q14" s="184">
        <v>37.073308726375203</v>
      </c>
      <c r="R14" s="184">
        <v>107.38089266682998</v>
      </c>
      <c r="S14" s="184">
        <v>269.72213666990979</v>
      </c>
      <c r="T14" s="184">
        <v>330.36920132029121</v>
      </c>
      <c r="U14" s="184">
        <v>432.38457584960639</v>
      </c>
      <c r="V14" s="23">
        <f t="shared" si="0"/>
        <v>1091726.0480822914</v>
      </c>
      <c r="W14" s="23">
        <f t="shared" si="8"/>
        <v>1182200.9172498565</v>
      </c>
      <c r="X14" s="23">
        <f t="shared" si="8"/>
        <v>412696.85091923381</v>
      </c>
      <c r="Y14" s="23">
        <f t="shared" si="8"/>
        <v>180163.62468342774</v>
      </c>
      <c r="Z14" s="23">
        <f t="shared" si="8"/>
        <v>169873.68016563673</v>
      </c>
      <c r="AA14" s="23">
        <f t="shared" si="2"/>
        <v>188767.50643508395</v>
      </c>
    </row>
    <row r="15" spans="1:27" s="10" customFormat="1" x14ac:dyDescent="0.25">
      <c r="A15" s="140" t="s">
        <v>61</v>
      </c>
      <c r="B15" s="128">
        <f t="shared" si="5"/>
        <v>13</v>
      </c>
      <c r="C15" s="27" t="s">
        <v>18</v>
      </c>
      <c r="D15" s="28">
        <f>+D14+D13</f>
        <v>1026.6493682699261</v>
      </c>
      <c r="E15" s="28">
        <f t="shared" ref="E15:I15" si="9">+E14+E13</f>
        <v>1964.9626148133345</v>
      </c>
      <c r="F15" s="28">
        <f t="shared" si="9"/>
        <v>15499.948125019095</v>
      </c>
      <c r="G15" s="28">
        <f t="shared" si="9"/>
        <v>46222.376417623098</v>
      </c>
      <c r="H15" s="28">
        <f t="shared" si="9"/>
        <v>84886.598368210194</v>
      </c>
      <c r="I15" s="28">
        <f t="shared" si="9"/>
        <v>144738.6997961844</v>
      </c>
      <c r="J15" s="28">
        <f>+J14+J13</f>
        <v>37411.434049979522</v>
      </c>
      <c r="K15" s="28">
        <f t="shared" ref="K15:O15" si="10">+K14+K13</f>
        <v>49690.458784416056</v>
      </c>
      <c r="L15" s="28">
        <f t="shared" si="10"/>
        <v>66631.520115849053</v>
      </c>
      <c r="M15" s="28">
        <f t="shared" si="10"/>
        <v>67883.04488507632</v>
      </c>
      <c r="N15" s="28">
        <f t="shared" si="10"/>
        <v>84886.598368210194</v>
      </c>
      <c r="O15" s="28">
        <f t="shared" si="10"/>
        <v>116036.74279161637</v>
      </c>
      <c r="P15" s="28">
        <f>+P14+P13</f>
        <v>35.433</v>
      </c>
      <c r="Q15" s="28">
        <f t="shared" ref="Q15:U15" si="11">+Q14+Q13</f>
        <v>45.106689851081434</v>
      </c>
      <c r="R15" s="28">
        <f t="shared" si="11"/>
        <v>131.41243424496642</v>
      </c>
      <c r="S15" s="28">
        <f t="shared" si="11"/>
        <v>300.74878495597926</v>
      </c>
      <c r="T15" s="28">
        <f t="shared" si="11"/>
        <v>359.34387143730851</v>
      </c>
      <c r="U15" s="28">
        <f t="shared" si="11"/>
        <v>461.61137072140127</v>
      </c>
      <c r="V15" s="23">
        <f t="shared" si="0"/>
        <v>1055835.9170823675</v>
      </c>
      <c r="W15" s="23">
        <f t="shared" si="8"/>
        <v>1101620.6010342992</v>
      </c>
      <c r="X15" s="23">
        <f t="shared" si="8"/>
        <v>507041.21340329928</v>
      </c>
      <c r="Y15" s="23">
        <f t="shared" si="8"/>
        <v>225713.44683906998</v>
      </c>
      <c r="Z15" s="23">
        <f t="shared" si="8"/>
        <v>236226.64838746135</v>
      </c>
      <c r="AA15" s="23">
        <f t="shared" si="2"/>
        <v>251373.23331155253</v>
      </c>
    </row>
    <row r="16" spans="1:27" s="10" customFormat="1" x14ac:dyDescent="0.25">
      <c r="A16" s="76" t="s">
        <v>23</v>
      </c>
      <c r="B16" s="126">
        <f t="shared" si="5"/>
        <v>14</v>
      </c>
      <c r="C16" s="19" t="s">
        <v>18</v>
      </c>
      <c r="D16" s="20">
        <f t="shared" ref="D16:U16" si="12">+D17+D24</f>
        <v>5231.7304500679602</v>
      </c>
      <c r="E16" s="20">
        <f t="shared" si="12"/>
        <v>11076.490507876926</v>
      </c>
      <c r="F16" s="20">
        <f t="shared" si="12"/>
        <v>94246.275154340474</v>
      </c>
      <c r="G16" s="20">
        <f t="shared" si="12"/>
        <v>403220.21954413038</v>
      </c>
      <c r="H16" s="20">
        <f t="shared" si="12"/>
        <v>649729.10564392316</v>
      </c>
      <c r="I16" s="20">
        <f t="shared" si="12"/>
        <v>1223654.2698880057</v>
      </c>
      <c r="J16" s="20">
        <f t="shared" si="12"/>
        <v>159792.97072744748</v>
      </c>
      <c r="K16" s="20">
        <f t="shared" si="12"/>
        <v>217677.61550875439</v>
      </c>
      <c r="L16" s="20">
        <f t="shared" si="12"/>
        <v>405645.92727610067</v>
      </c>
      <c r="M16" s="20">
        <f t="shared" si="12"/>
        <v>545657.8672275719</v>
      </c>
      <c r="N16" s="20">
        <f t="shared" si="12"/>
        <v>649729.10564392316</v>
      </c>
      <c r="O16" s="20">
        <f t="shared" si="12"/>
        <v>854358.5878358843</v>
      </c>
      <c r="P16" s="20">
        <f t="shared" si="12"/>
        <v>560.24</v>
      </c>
      <c r="Q16" s="20">
        <f t="shared" si="12"/>
        <v>717.27367831340268</v>
      </c>
      <c r="R16" s="20">
        <f t="shared" si="12"/>
        <v>1637.2917009967525</v>
      </c>
      <c r="S16" s="20">
        <f t="shared" si="12"/>
        <v>3563.4897198177905</v>
      </c>
      <c r="T16" s="20">
        <f t="shared" si="12"/>
        <v>4333.6753284524211</v>
      </c>
      <c r="U16" s="20">
        <f t="shared" si="12"/>
        <v>5397.652978811424</v>
      </c>
      <c r="V16" s="18">
        <f t="shared" si="0"/>
        <v>285222.35243368463</v>
      </c>
      <c r="W16" s="18">
        <f t="shared" ref="W16:Z16" si="13">(K16*1000000)/(Q16*1000)</f>
        <v>303479.16296134208</v>
      </c>
      <c r="X16" s="18">
        <f t="shared" si="13"/>
        <v>247754.21937896038</v>
      </c>
      <c r="Y16" s="18">
        <f t="shared" si="13"/>
        <v>153124.58015326411</v>
      </c>
      <c r="Z16" s="18">
        <f t="shared" si="13"/>
        <v>149925.653492816</v>
      </c>
      <c r="AA16" s="18">
        <f t="shared" si="2"/>
        <v>158283.34855717531</v>
      </c>
    </row>
    <row r="17" spans="1:27" s="10" customFormat="1" x14ac:dyDescent="0.25">
      <c r="A17" s="77" t="s">
        <v>24</v>
      </c>
      <c r="B17" s="127">
        <f t="shared" si="5"/>
        <v>15</v>
      </c>
      <c r="C17" s="27" t="s">
        <v>18</v>
      </c>
      <c r="D17" s="28">
        <f t="shared" ref="D17:U17" si="14">+D20+D23</f>
        <v>2705.3521268407508</v>
      </c>
      <c r="E17" s="28">
        <f t="shared" si="14"/>
        <v>5857.184490919004</v>
      </c>
      <c r="F17" s="28">
        <f t="shared" si="14"/>
        <v>50235.96680678735</v>
      </c>
      <c r="G17" s="28">
        <f t="shared" si="14"/>
        <v>239934.94219320687</v>
      </c>
      <c r="H17" s="28">
        <f t="shared" si="14"/>
        <v>384885.50848884182</v>
      </c>
      <c r="I17" s="28">
        <f t="shared" si="14"/>
        <v>762465.95017678733</v>
      </c>
      <c r="J17" s="28">
        <f t="shared" si="14"/>
        <v>81266.533657475622</v>
      </c>
      <c r="K17" s="28">
        <f t="shared" si="14"/>
        <v>103277.96432594843</v>
      </c>
      <c r="L17" s="28">
        <f t="shared" si="14"/>
        <v>211524.44619642518</v>
      </c>
      <c r="M17" s="28">
        <f t="shared" si="14"/>
        <v>306621.3025085429</v>
      </c>
      <c r="N17" s="28">
        <f t="shared" si="14"/>
        <v>384885.50848884182</v>
      </c>
      <c r="O17" s="28">
        <f t="shared" si="14"/>
        <v>555691.45298179693</v>
      </c>
      <c r="P17" s="28">
        <f t="shared" si="14"/>
        <v>299.86299999999994</v>
      </c>
      <c r="Q17" s="28">
        <f t="shared" si="14"/>
        <v>322.13548078619777</v>
      </c>
      <c r="R17" s="28">
        <f t="shared" si="14"/>
        <v>822.48973967659924</v>
      </c>
      <c r="S17" s="28">
        <f t="shared" si="14"/>
        <v>2027.3563850150831</v>
      </c>
      <c r="T17" s="28">
        <f t="shared" si="14"/>
        <v>2532.1746004614874</v>
      </c>
      <c r="U17" s="28">
        <f t="shared" si="14"/>
        <v>3220.9879805723376</v>
      </c>
      <c r="V17" s="23">
        <f t="shared" si="0"/>
        <v>271012.20776646544</v>
      </c>
      <c r="W17" s="23">
        <f t="shared" ref="W17:Z17" si="15">(K17*1000000)/(Q17*1000)</f>
        <v>320604.12617042428</v>
      </c>
      <c r="X17" s="23">
        <f t="shared" si="15"/>
        <v>257175.78711631833</v>
      </c>
      <c r="Y17" s="23">
        <f t="shared" si="15"/>
        <v>151241.93495277435</v>
      </c>
      <c r="Z17" s="23">
        <f t="shared" si="15"/>
        <v>151998.01325654896</v>
      </c>
      <c r="AA17" s="23">
        <f t="shared" si="2"/>
        <v>172522.05110155549</v>
      </c>
    </row>
    <row r="18" spans="1:27" s="25" customFormat="1" x14ac:dyDescent="0.25">
      <c r="A18" s="26" t="s">
        <v>25</v>
      </c>
      <c r="B18" s="127">
        <f t="shared" si="5"/>
        <v>16</v>
      </c>
      <c r="C18" s="22" t="s">
        <v>15</v>
      </c>
      <c r="D18" s="184">
        <v>992.50279314177772</v>
      </c>
      <c r="E18" s="184">
        <v>1772.280051630036</v>
      </c>
      <c r="F18" s="184">
        <v>16812.182346700371</v>
      </c>
      <c r="G18" s="184">
        <v>98378.717178663501</v>
      </c>
      <c r="H18" s="184">
        <v>149830.40203834698</v>
      </c>
      <c r="I18" s="184">
        <v>303414.55428536102</v>
      </c>
      <c r="J18" s="184">
        <v>39595.011304522719</v>
      </c>
      <c r="K18" s="184">
        <v>45988.293422325136</v>
      </c>
      <c r="L18" s="184">
        <v>96143.350414859247</v>
      </c>
      <c r="M18" s="184">
        <v>124119.21580256727</v>
      </c>
      <c r="N18" s="184">
        <v>149830.40203834698</v>
      </c>
      <c r="O18" s="184">
        <v>215187.10612830234</v>
      </c>
      <c r="P18" s="184">
        <v>207.87293593302439</v>
      </c>
      <c r="Q18" s="184">
        <v>206.22981595898943</v>
      </c>
      <c r="R18" s="184">
        <v>638.39767851373517</v>
      </c>
      <c r="S18" s="184">
        <v>1417.0355824307769</v>
      </c>
      <c r="T18" s="184">
        <v>1910.5704357257928</v>
      </c>
      <c r="U18" s="184">
        <v>2510.6537682953081</v>
      </c>
      <c r="V18" s="23">
        <f t="shared" ref="V18:AA20" si="16">(J18*1000000)/(P18*1000)</f>
        <v>190476.99079633932</v>
      </c>
      <c r="W18" s="23">
        <f t="shared" si="16"/>
        <v>222995.36664218476</v>
      </c>
      <c r="X18" s="23">
        <f t="shared" si="16"/>
        <v>150601.03388642057</v>
      </c>
      <c r="Y18" s="23">
        <f t="shared" si="16"/>
        <v>87590.754488785446</v>
      </c>
      <c r="Z18" s="23">
        <f t="shared" si="16"/>
        <v>78421.815410029099</v>
      </c>
      <c r="AA18" s="23">
        <f t="shared" si="16"/>
        <v>85709.590404578485</v>
      </c>
    </row>
    <row r="19" spans="1:27" s="25" customFormat="1" x14ac:dyDescent="0.25">
      <c r="A19" s="26" t="s">
        <v>26</v>
      </c>
      <c r="B19" s="127">
        <f t="shared" si="5"/>
        <v>17</v>
      </c>
      <c r="C19" s="22" t="s">
        <v>15</v>
      </c>
      <c r="D19" s="184">
        <v>1107.8950789046069</v>
      </c>
      <c r="E19" s="184">
        <v>2712.5061827327877</v>
      </c>
      <c r="F19" s="184">
        <v>20049.319130044994</v>
      </c>
      <c r="G19" s="184">
        <v>79837.597384472698</v>
      </c>
      <c r="H19" s="184">
        <v>145524.08550114601</v>
      </c>
      <c r="I19" s="184">
        <v>253958.338328151</v>
      </c>
      <c r="J19" s="184">
        <v>30762.611629397237</v>
      </c>
      <c r="K19" s="184">
        <v>40929.980032400694</v>
      </c>
      <c r="L19" s="184">
        <v>76313.622182724372</v>
      </c>
      <c r="M19" s="184">
        <v>97143.036883345529</v>
      </c>
      <c r="N19" s="184">
        <v>145524.08550114601</v>
      </c>
      <c r="O19" s="184">
        <v>216746.6716148085</v>
      </c>
      <c r="P19" s="184">
        <v>57.109000000000002</v>
      </c>
      <c r="Q19" s="184">
        <v>79.244028999249352</v>
      </c>
      <c r="R19" s="184">
        <v>111.34494975495991</v>
      </c>
      <c r="S19" s="184">
        <v>420.04110962143181</v>
      </c>
      <c r="T19" s="184">
        <v>455.59862557502674</v>
      </c>
      <c r="U19" s="184">
        <v>524.44393572835679</v>
      </c>
      <c r="V19" s="23">
        <f t="shared" si="16"/>
        <v>538664.8624454505</v>
      </c>
      <c r="W19" s="23">
        <f t="shared" si="16"/>
        <v>516505.5405346491</v>
      </c>
      <c r="X19" s="23">
        <f t="shared" si="16"/>
        <v>685380.18428918405</v>
      </c>
      <c r="Y19" s="23">
        <f t="shared" si="16"/>
        <v>231270.30821077756</v>
      </c>
      <c r="Z19" s="23">
        <f t="shared" si="16"/>
        <v>319412.91595749446</v>
      </c>
      <c r="AA19" s="23">
        <f t="shared" si="16"/>
        <v>413288.54592204781</v>
      </c>
    </row>
    <row r="20" spans="1:27" s="10" customFormat="1" x14ac:dyDescent="0.25">
      <c r="A20" s="77" t="s">
        <v>27</v>
      </c>
      <c r="B20" s="127">
        <f t="shared" si="5"/>
        <v>18</v>
      </c>
      <c r="C20" s="27" t="s">
        <v>18</v>
      </c>
      <c r="D20" s="28">
        <f>+D19+D18</f>
        <v>2100.3978720463847</v>
      </c>
      <c r="E20" s="28">
        <f t="shared" ref="E20:I20" si="17">+E19+E18</f>
        <v>4484.786234362824</v>
      </c>
      <c r="F20" s="28">
        <f t="shared" si="17"/>
        <v>36861.501476745369</v>
      </c>
      <c r="G20" s="28">
        <f t="shared" si="17"/>
        <v>178216.3145631362</v>
      </c>
      <c r="H20" s="28">
        <f t="shared" si="17"/>
        <v>295354.48753949301</v>
      </c>
      <c r="I20" s="28">
        <f t="shared" si="17"/>
        <v>557372.892613512</v>
      </c>
      <c r="J20" s="28">
        <f>+J19+J18</f>
        <v>70357.622933919949</v>
      </c>
      <c r="K20" s="28">
        <f t="shared" ref="K20:O20" si="18">+K19+K18</f>
        <v>86918.27345472583</v>
      </c>
      <c r="L20" s="28">
        <f t="shared" si="18"/>
        <v>172456.9725975836</v>
      </c>
      <c r="M20" s="28">
        <f t="shared" si="18"/>
        <v>221262.2526859128</v>
      </c>
      <c r="N20" s="28">
        <f t="shared" si="18"/>
        <v>295354.48753949301</v>
      </c>
      <c r="O20" s="28">
        <f t="shared" si="18"/>
        <v>431933.77774311084</v>
      </c>
      <c r="P20" s="28">
        <f>+P19+P18</f>
        <v>264.98193593302437</v>
      </c>
      <c r="Q20" s="28">
        <f t="shared" ref="Q20:U20" si="19">+Q19+Q18</f>
        <v>285.47384495823877</v>
      </c>
      <c r="R20" s="28">
        <f t="shared" si="19"/>
        <v>749.74262826869506</v>
      </c>
      <c r="S20" s="28">
        <f t="shared" si="19"/>
        <v>1837.0766920522087</v>
      </c>
      <c r="T20" s="28">
        <f t="shared" si="19"/>
        <v>2366.1690613008195</v>
      </c>
      <c r="U20" s="28">
        <f t="shared" si="19"/>
        <v>3035.0977040236648</v>
      </c>
      <c r="V20" s="23">
        <f t="shared" si="16"/>
        <v>265518.56331709801</v>
      </c>
      <c r="W20" s="23">
        <f t="shared" si="16"/>
        <v>304470.18173395493</v>
      </c>
      <c r="X20" s="23">
        <f t="shared" si="16"/>
        <v>230021.56486129257</v>
      </c>
      <c r="Y20" s="23">
        <f t="shared" si="16"/>
        <v>120442.57795178899</v>
      </c>
      <c r="Z20" s="23">
        <f t="shared" si="16"/>
        <v>124823.91574214888</v>
      </c>
      <c r="AA20" s="23">
        <f t="shared" si="16"/>
        <v>142312.97304547761</v>
      </c>
    </row>
    <row r="21" spans="1:27" s="25" customFormat="1" x14ac:dyDescent="0.25">
      <c r="A21" s="29" t="s">
        <v>28</v>
      </c>
      <c r="B21" s="127">
        <f t="shared" si="5"/>
        <v>19</v>
      </c>
      <c r="C21" s="22" t="s">
        <v>15</v>
      </c>
      <c r="D21" s="184">
        <v>1491.7621964815621</v>
      </c>
      <c r="E21" s="184">
        <v>3023.9453811003741</v>
      </c>
      <c r="F21" s="184">
        <v>26997.453541750117</v>
      </c>
      <c r="G21" s="184">
        <v>87551.128125966512</v>
      </c>
      <c r="H21" s="184">
        <v>128879.030156383</v>
      </c>
      <c r="I21" s="184">
        <v>266644.25712957099</v>
      </c>
      <c r="J21" s="184">
        <v>26900.382125131608</v>
      </c>
      <c r="K21" s="184">
        <v>36046.979373467599</v>
      </c>
      <c r="L21" s="184">
        <v>78860.89480595068</v>
      </c>
      <c r="M21" s="184">
        <v>121086.31372241824</v>
      </c>
      <c r="N21" s="184">
        <v>128879.030156383</v>
      </c>
      <c r="O21" s="184">
        <v>160899.02686209272</v>
      </c>
      <c r="P21" s="184">
        <v>34.881064066975583</v>
      </c>
      <c r="Q21" s="184">
        <v>36.661635827958989</v>
      </c>
      <c r="R21" s="184">
        <v>72.747111407904143</v>
      </c>
      <c r="S21" s="184">
        <v>190.27969296287426</v>
      </c>
      <c r="T21" s="184">
        <v>166.00553916066792</v>
      </c>
      <c r="U21" s="184">
        <v>185.89027654867255</v>
      </c>
      <c r="V21" s="30" t="s">
        <v>29</v>
      </c>
      <c r="W21" s="30" t="s">
        <v>29</v>
      </c>
      <c r="X21" s="30" t="s">
        <v>29</v>
      </c>
      <c r="Y21" s="30" t="s">
        <v>29</v>
      </c>
      <c r="Z21" s="30" t="s">
        <v>29</v>
      </c>
      <c r="AA21" s="30" t="s">
        <v>29</v>
      </c>
    </row>
    <row r="22" spans="1:27" s="25" customFormat="1" x14ac:dyDescent="0.25">
      <c r="A22" s="29" t="s">
        <v>30</v>
      </c>
      <c r="B22" s="127">
        <f t="shared" si="5"/>
        <v>20</v>
      </c>
      <c r="C22" s="22" t="s">
        <v>15</v>
      </c>
      <c r="D22" s="184">
        <v>886.80794168719603</v>
      </c>
      <c r="E22" s="184">
        <v>1651.5471245441938</v>
      </c>
      <c r="F22" s="184">
        <v>13622.988211708138</v>
      </c>
      <c r="G22" s="184">
        <v>25832.50049589586</v>
      </c>
      <c r="H22" s="184">
        <v>39348.009207034185</v>
      </c>
      <c r="I22" s="184">
        <v>61551.19956629572</v>
      </c>
      <c r="J22" s="184">
        <v>15991.471401575935</v>
      </c>
      <c r="K22" s="184">
        <v>19687.288502245003</v>
      </c>
      <c r="L22" s="184">
        <v>39793.421207109095</v>
      </c>
      <c r="M22" s="184">
        <v>35727.263899788159</v>
      </c>
      <c r="N22" s="184">
        <v>39348.009207034185</v>
      </c>
      <c r="O22" s="184">
        <v>37141.351623406626</v>
      </c>
      <c r="P22" s="184"/>
      <c r="Q22" s="184"/>
      <c r="R22" s="184"/>
      <c r="S22" s="184"/>
      <c r="T22" s="184"/>
      <c r="U22" s="184"/>
      <c r="V22" s="30" t="s">
        <v>29</v>
      </c>
      <c r="W22" s="30" t="s">
        <v>29</v>
      </c>
      <c r="X22" s="30" t="s">
        <v>29</v>
      </c>
      <c r="Y22" s="30" t="s">
        <v>29</v>
      </c>
      <c r="Z22" s="30" t="s">
        <v>29</v>
      </c>
      <c r="AA22" s="30" t="s">
        <v>29</v>
      </c>
    </row>
    <row r="23" spans="1:27" s="10" customFormat="1" x14ac:dyDescent="0.25">
      <c r="A23" s="78" t="s">
        <v>31</v>
      </c>
      <c r="B23" s="127">
        <f t="shared" si="5"/>
        <v>21</v>
      </c>
      <c r="C23" s="27" t="s">
        <v>18</v>
      </c>
      <c r="D23" s="28">
        <f t="shared" ref="D23:U23" si="20">+D21-D22</f>
        <v>604.95425479436608</v>
      </c>
      <c r="E23" s="28">
        <f t="shared" si="20"/>
        <v>1372.3982565561803</v>
      </c>
      <c r="F23" s="28">
        <f t="shared" si="20"/>
        <v>13374.46533004198</v>
      </c>
      <c r="G23" s="28">
        <f t="shared" si="20"/>
        <v>61718.627630070652</v>
      </c>
      <c r="H23" s="28">
        <f t="shared" si="20"/>
        <v>89531.020949348807</v>
      </c>
      <c r="I23" s="28">
        <f t="shared" si="20"/>
        <v>205093.05756327527</v>
      </c>
      <c r="J23" s="28">
        <f t="shared" si="20"/>
        <v>10908.910723555673</v>
      </c>
      <c r="K23" s="28">
        <f t="shared" si="20"/>
        <v>16359.690871222596</v>
      </c>
      <c r="L23" s="28">
        <f t="shared" si="20"/>
        <v>39067.473598841585</v>
      </c>
      <c r="M23" s="28">
        <f t="shared" si="20"/>
        <v>85359.049822630084</v>
      </c>
      <c r="N23" s="28">
        <f t="shared" si="20"/>
        <v>89531.020949348807</v>
      </c>
      <c r="O23" s="28">
        <f t="shared" si="20"/>
        <v>123757.67523868609</v>
      </c>
      <c r="P23" s="28">
        <f t="shared" si="20"/>
        <v>34.881064066975583</v>
      </c>
      <c r="Q23" s="28">
        <f t="shared" si="20"/>
        <v>36.661635827958989</v>
      </c>
      <c r="R23" s="28">
        <f t="shared" si="20"/>
        <v>72.747111407904143</v>
      </c>
      <c r="S23" s="28">
        <f t="shared" si="20"/>
        <v>190.27969296287426</v>
      </c>
      <c r="T23" s="28">
        <f t="shared" si="20"/>
        <v>166.00553916066792</v>
      </c>
      <c r="U23" s="28">
        <f t="shared" si="20"/>
        <v>185.89027654867255</v>
      </c>
      <c r="V23" s="23">
        <f>(J23*1000000)/(P23*1000)</f>
        <v>312745.92720592848</v>
      </c>
      <c r="W23" s="23">
        <f t="shared" ref="W23:AA23" si="21">(K23*1000000)/(Q23*1000)</f>
        <v>446234.61287961202</v>
      </c>
      <c r="X23" s="23">
        <f t="shared" si="21"/>
        <v>537031.26959618099</v>
      </c>
      <c r="Y23" s="23">
        <f t="shared" si="21"/>
        <v>448597.79040785297</v>
      </c>
      <c r="Z23" s="23">
        <f t="shared" si="21"/>
        <v>539325.5032453856</v>
      </c>
      <c r="AA23" s="23">
        <f t="shared" si="21"/>
        <v>665756.58251969959</v>
      </c>
    </row>
    <row r="24" spans="1:27" s="10" customFormat="1" x14ac:dyDescent="0.25">
      <c r="A24" s="77" t="s">
        <v>32</v>
      </c>
      <c r="B24" s="127">
        <f t="shared" si="5"/>
        <v>22</v>
      </c>
      <c r="C24" s="27" t="s">
        <v>18</v>
      </c>
      <c r="D24" s="28">
        <f t="shared" ref="D24:U24" si="22">+D25+D27</f>
        <v>2526.378323227209</v>
      </c>
      <c r="E24" s="28">
        <f t="shared" si="22"/>
        <v>5219.3060169579221</v>
      </c>
      <c r="F24" s="28">
        <f t="shared" si="22"/>
        <v>44010.308347553124</v>
      </c>
      <c r="G24" s="28">
        <f t="shared" si="22"/>
        <v>163285.27735092351</v>
      </c>
      <c r="H24" s="28">
        <f t="shared" si="22"/>
        <v>264843.59715508134</v>
      </c>
      <c r="I24" s="28">
        <f t="shared" si="22"/>
        <v>461188.31971121836</v>
      </c>
      <c r="J24" s="28">
        <f t="shared" si="22"/>
        <v>78526.437069971857</v>
      </c>
      <c r="K24" s="28">
        <f t="shared" si="22"/>
        <v>114399.65118280594</v>
      </c>
      <c r="L24" s="28">
        <f t="shared" si="22"/>
        <v>194121.48107967549</v>
      </c>
      <c r="M24" s="28">
        <f t="shared" si="22"/>
        <v>239036.56471902897</v>
      </c>
      <c r="N24" s="28">
        <f t="shared" si="22"/>
        <v>264843.59715508134</v>
      </c>
      <c r="O24" s="28">
        <f t="shared" si="22"/>
        <v>298667.13485408737</v>
      </c>
      <c r="P24" s="28">
        <f t="shared" si="22"/>
        <v>260.37700000000007</v>
      </c>
      <c r="Q24" s="28">
        <f t="shared" si="22"/>
        <v>395.13819752720491</v>
      </c>
      <c r="R24" s="28">
        <f t="shared" si="22"/>
        <v>814.80196132015328</v>
      </c>
      <c r="S24" s="28">
        <f t="shared" si="22"/>
        <v>1536.1333348027074</v>
      </c>
      <c r="T24" s="28">
        <f t="shared" si="22"/>
        <v>1801.5007279909339</v>
      </c>
      <c r="U24" s="28">
        <f t="shared" si="22"/>
        <v>2176.6649982390868</v>
      </c>
      <c r="V24" s="23">
        <f>(J24*1000000)/(P24*1000)</f>
        <v>301587.45615001267</v>
      </c>
      <c r="W24" s="23">
        <f t="shared" ref="W24:Z24" si="23">(K24*1000000)/(Q24*1000)</f>
        <v>289518.07721633802</v>
      </c>
      <c r="X24" s="23">
        <f t="shared" si="23"/>
        <v>238243.75774103095</v>
      </c>
      <c r="Y24" s="23">
        <f t="shared" si="23"/>
        <v>155609.25559221036</v>
      </c>
      <c r="Z24" s="23">
        <f t="shared" si="23"/>
        <v>147012.76166035174</v>
      </c>
      <c r="AA24" s="23">
        <f>(O24*1000000)/(U24*1000)</f>
        <v>137213.18397443241</v>
      </c>
    </row>
    <row r="25" spans="1:27" s="10" customFormat="1" x14ac:dyDescent="0.25">
      <c r="A25" s="77" t="s">
        <v>33</v>
      </c>
      <c r="B25" s="127">
        <f t="shared" si="5"/>
        <v>23</v>
      </c>
      <c r="C25" s="22" t="s">
        <v>15</v>
      </c>
      <c r="D25" s="184">
        <v>1885.5104119055318</v>
      </c>
      <c r="E25" s="184">
        <v>3828.1501548957172</v>
      </c>
      <c r="F25" s="184">
        <v>32111.279734869808</v>
      </c>
      <c r="G25" s="184">
        <v>121899.80137171471</v>
      </c>
      <c r="H25" s="184">
        <v>205649.68997563582</v>
      </c>
      <c r="I25" s="184">
        <v>365555.64380057348</v>
      </c>
      <c r="J25" s="184">
        <v>47573.993522045726</v>
      </c>
      <c r="K25" s="184">
        <v>72979.621499523695</v>
      </c>
      <c r="L25" s="184">
        <v>157299.42512070251</v>
      </c>
      <c r="M25" s="184">
        <v>186973.7751044019</v>
      </c>
      <c r="N25" s="184">
        <v>205649.68997563582</v>
      </c>
      <c r="O25" s="184">
        <v>229889.93133642321</v>
      </c>
      <c r="P25" s="184">
        <v>130.1923281833798</v>
      </c>
      <c r="Q25" s="184">
        <v>197.56793686260434</v>
      </c>
      <c r="R25" s="184">
        <v>407.38900106385216</v>
      </c>
      <c r="S25" s="184">
        <v>751.58644365367013</v>
      </c>
      <c r="T25" s="184">
        <v>785.53644427397717</v>
      </c>
      <c r="U25" s="184">
        <v>926.24929473146528</v>
      </c>
      <c r="V25" s="23">
        <f>(J25*1000000)/(P25*1000)</f>
        <v>365413.18667438166</v>
      </c>
      <c r="W25" s="23">
        <f t="shared" ref="W25:Z25" si="24">(K25*1000000)/(Q25*1000)</f>
        <v>369390.00658936007</v>
      </c>
      <c r="X25" s="23">
        <f t="shared" si="24"/>
        <v>386116.03334879474</v>
      </c>
      <c r="Y25" s="23">
        <f t="shared" si="24"/>
        <v>248772.14947554204</v>
      </c>
      <c r="Z25" s="23">
        <f t="shared" si="24"/>
        <v>261795.22474696272</v>
      </c>
      <c r="AA25" s="23">
        <f>(O25*1000000)/(U25*1000)</f>
        <v>248194.44683417765</v>
      </c>
    </row>
    <row r="26" spans="1:27" s="31" customFormat="1" x14ac:dyDescent="0.25">
      <c r="A26" s="26" t="s">
        <v>34</v>
      </c>
      <c r="B26" s="127">
        <f t="shared" si="5"/>
        <v>24</v>
      </c>
      <c r="C26" s="22" t="s">
        <v>15</v>
      </c>
      <c r="D26" s="184">
        <v>640.86791132167696</v>
      </c>
      <c r="E26" s="184">
        <v>1391.155862062205</v>
      </c>
      <c r="F26" s="184">
        <v>11899.028612683316</v>
      </c>
      <c r="G26" s="184">
        <v>41385.475979208793</v>
      </c>
      <c r="H26" s="184">
        <v>59193.90717944553</v>
      </c>
      <c r="I26" s="184">
        <v>95632.675910644903</v>
      </c>
      <c r="J26" s="184">
        <v>30952.443547926134</v>
      </c>
      <c r="K26" s="184">
        <v>41420.02968328225</v>
      </c>
      <c r="L26" s="184">
        <v>36822.055958972982</v>
      </c>
      <c r="M26" s="184">
        <v>52062.78961462708</v>
      </c>
      <c r="N26" s="184">
        <v>59193.90717944553</v>
      </c>
      <c r="O26" s="184">
        <v>68777.203517664166</v>
      </c>
      <c r="P26" s="184">
        <v>130.18467181662024</v>
      </c>
      <c r="Q26" s="184">
        <v>197.57026066460057</v>
      </c>
      <c r="R26" s="184">
        <v>407.41296025630112</v>
      </c>
      <c r="S26" s="184">
        <v>784.54689114903726</v>
      </c>
      <c r="T26" s="184">
        <v>1015.9642837169567</v>
      </c>
      <c r="U26" s="184">
        <v>1250.4157035076216</v>
      </c>
      <c r="V26" s="23">
        <f>(J26*1000000)/(P26*1000)</f>
        <v>237757.97193333277</v>
      </c>
      <c r="W26" s="23">
        <f t="shared" ref="W26:Z26" si="25">(K26*1000000)/(Q26*1000)</f>
        <v>209647.08728910252</v>
      </c>
      <c r="X26" s="23">
        <f t="shared" si="25"/>
        <v>90380.178224591684</v>
      </c>
      <c r="Y26" s="23">
        <f t="shared" si="25"/>
        <v>66360.328747688473</v>
      </c>
      <c r="Z26" s="23">
        <f t="shared" si="25"/>
        <v>58263.767858926723</v>
      </c>
      <c r="AA26" s="23">
        <f>(O26*1000000)/(U26*1000)</f>
        <v>55003.470705568405</v>
      </c>
    </row>
    <row r="27" spans="1:27" s="10" customFormat="1" x14ac:dyDescent="0.25">
      <c r="A27" s="77" t="s">
        <v>35</v>
      </c>
      <c r="B27" s="128">
        <f t="shared" si="5"/>
        <v>25</v>
      </c>
      <c r="C27" s="27" t="s">
        <v>18</v>
      </c>
      <c r="D27" s="28">
        <f>+D26</f>
        <v>640.86791132167696</v>
      </c>
      <c r="E27" s="28">
        <f t="shared" ref="E27:I27" si="26">+E26</f>
        <v>1391.155862062205</v>
      </c>
      <c r="F27" s="28">
        <f t="shared" si="26"/>
        <v>11899.028612683316</v>
      </c>
      <c r="G27" s="28">
        <f t="shared" si="26"/>
        <v>41385.475979208793</v>
      </c>
      <c r="H27" s="28">
        <f t="shared" si="26"/>
        <v>59193.90717944553</v>
      </c>
      <c r="I27" s="28">
        <f t="shared" si="26"/>
        <v>95632.675910644903</v>
      </c>
      <c r="J27" s="28">
        <f>+J26</f>
        <v>30952.443547926134</v>
      </c>
      <c r="K27" s="28">
        <f t="shared" ref="K27:O27" si="27">+K26</f>
        <v>41420.02968328225</v>
      </c>
      <c r="L27" s="28">
        <f t="shared" si="27"/>
        <v>36822.055958972982</v>
      </c>
      <c r="M27" s="28">
        <f t="shared" si="27"/>
        <v>52062.78961462708</v>
      </c>
      <c r="N27" s="28">
        <f t="shared" si="27"/>
        <v>59193.90717944553</v>
      </c>
      <c r="O27" s="28">
        <f t="shared" si="27"/>
        <v>68777.203517664166</v>
      </c>
      <c r="P27" s="28">
        <f>+P26</f>
        <v>130.18467181662024</v>
      </c>
      <c r="Q27" s="28">
        <f t="shared" ref="Q27:U27" si="28">+Q26</f>
        <v>197.57026066460057</v>
      </c>
      <c r="R27" s="28">
        <f t="shared" si="28"/>
        <v>407.41296025630112</v>
      </c>
      <c r="S27" s="28">
        <f t="shared" si="28"/>
        <v>784.54689114903726</v>
      </c>
      <c r="T27" s="28">
        <f t="shared" si="28"/>
        <v>1015.9642837169567</v>
      </c>
      <c r="U27" s="28">
        <f t="shared" si="28"/>
        <v>1250.4157035076216</v>
      </c>
      <c r="V27" s="23">
        <f>+V26</f>
        <v>237757.97193333277</v>
      </c>
      <c r="W27" s="23">
        <f t="shared" ref="W27:AA27" si="29">+W26</f>
        <v>209647.08728910252</v>
      </c>
      <c r="X27" s="23">
        <f t="shared" si="29"/>
        <v>90380.178224591684</v>
      </c>
      <c r="Y27" s="23">
        <f t="shared" si="29"/>
        <v>66360.328747688473</v>
      </c>
      <c r="Z27" s="23">
        <f t="shared" si="29"/>
        <v>58263.767858926723</v>
      </c>
      <c r="AA27" s="23">
        <f t="shared" si="29"/>
        <v>55003.470705568405</v>
      </c>
    </row>
    <row r="28" spans="1:27" s="10" customFormat="1" x14ac:dyDescent="0.25">
      <c r="A28" s="79" t="s">
        <v>36</v>
      </c>
      <c r="B28" s="65">
        <f t="shared" si="5"/>
        <v>26</v>
      </c>
      <c r="C28" s="19" t="s">
        <v>18</v>
      </c>
      <c r="D28" s="20">
        <f t="shared" ref="D28:U28" si="30">+D29-D22</f>
        <v>15546.021855768751</v>
      </c>
      <c r="E28" s="20">
        <f t="shared" si="30"/>
        <v>31129.863523278567</v>
      </c>
      <c r="F28" s="20">
        <f t="shared" si="30"/>
        <v>224813.3187971015</v>
      </c>
      <c r="G28" s="20">
        <f t="shared" si="30"/>
        <v>833948.0951612317</v>
      </c>
      <c r="H28" s="20">
        <f t="shared" si="30"/>
        <v>1233791.7470385123</v>
      </c>
      <c r="I28" s="20">
        <f t="shared" si="30"/>
        <v>2198730.2003715388</v>
      </c>
      <c r="J28" s="20">
        <f t="shared" si="30"/>
        <v>371414.29081840062</v>
      </c>
      <c r="K28" s="20">
        <f t="shared" si="30"/>
        <v>482624.88435028982</v>
      </c>
      <c r="L28" s="20">
        <f t="shared" si="30"/>
        <v>840324.05781852361</v>
      </c>
      <c r="M28" s="20">
        <f t="shared" si="30"/>
        <v>1037041.9557691658</v>
      </c>
      <c r="N28" s="20">
        <f t="shared" si="30"/>
        <v>1233791.7470385123</v>
      </c>
      <c r="O28" s="20">
        <f t="shared" si="30"/>
        <v>1527992.5780223229</v>
      </c>
      <c r="P28" s="20">
        <f t="shared" si="30"/>
        <v>3801.7823468376114</v>
      </c>
      <c r="Q28" s="20">
        <f t="shared" si="30"/>
        <v>4601.1751781211033</v>
      </c>
      <c r="R28" s="20">
        <f t="shared" si="30"/>
        <v>7566.7088474580187</v>
      </c>
      <c r="S28" s="20">
        <f t="shared" si="30"/>
        <v>11567.507606047204</v>
      </c>
      <c r="T28" s="20">
        <f t="shared" si="30"/>
        <v>13370.551044245145</v>
      </c>
      <c r="U28" s="20">
        <f t="shared" si="30"/>
        <v>15288.806396399325</v>
      </c>
      <c r="V28" s="18">
        <f>(J28*1000000)/(P28*1000)</f>
        <v>97694.780219953798</v>
      </c>
      <c r="W28" s="18">
        <f t="shared" ref="W28:AA28" si="31">(K28*1000000)/(Q28*1000)</f>
        <v>104891.6560806473</v>
      </c>
      <c r="X28" s="18">
        <f t="shared" si="31"/>
        <v>111055.42379905688</v>
      </c>
      <c r="Y28" s="18">
        <f t="shared" si="31"/>
        <v>89651.287994574232</v>
      </c>
      <c r="Z28" s="18">
        <f t="shared" si="31"/>
        <v>92276.80616570788</v>
      </c>
      <c r="AA28" s="18">
        <f t="shared" si="31"/>
        <v>99941.914261023092</v>
      </c>
    </row>
    <row r="29" spans="1:27" s="9" customFormat="1" x14ac:dyDescent="0.25">
      <c r="A29" s="32" t="s">
        <v>37</v>
      </c>
      <c r="B29" s="21"/>
      <c r="C29" s="33" t="s">
        <v>15</v>
      </c>
      <c r="D29" s="185">
        <v>16432.829797455946</v>
      </c>
      <c r="E29" s="185">
        <v>32781.410647822762</v>
      </c>
      <c r="F29" s="185">
        <v>238436.30700880964</v>
      </c>
      <c r="G29" s="185">
        <v>859780.59565712756</v>
      </c>
      <c r="H29" s="185">
        <v>1273139.7562455465</v>
      </c>
      <c r="I29" s="185">
        <v>2260281.3999378346</v>
      </c>
      <c r="J29" s="185">
        <v>387405.76221997658</v>
      </c>
      <c r="K29" s="185">
        <v>502312.1728525348</v>
      </c>
      <c r="L29" s="185">
        <v>880117.47902563273</v>
      </c>
      <c r="M29" s="185">
        <v>1072769.2196689539</v>
      </c>
      <c r="N29" s="185">
        <v>1273139.7562455465</v>
      </c>
      <c r="O29" s="185">
        <v>1565133.9296457295</v>
      </c>
      <c r="P29" s="185">
        <v>3801.7823468376114</v>
      </c>
      <c r="Q29" s="185">
        <v>4601.1751781211033</v>
      </c>
      <c r="R29" s="185">
        <v>7566.7088474580187</v>
      </c>
      <c r="S29" s="185">
        <v>11567.507606047204</v>
      </c>
      <c r="T29" s="185">
        <v>13370.551044245145</v>
      </c>
      <c r="U29" s="185">
        <v>15288.806396399325</v>
      </c>
      <c r="V29" s="35">
        <f>(J29*1000000)/(P29*1000)</f>
        <v>101901.0892462656</v>
      </c>
      <c r="W29" s="35">
        <f t="shared" ref="W29:Z29" si="32">(K29*1000000)/(Q29*1000)</f>
        <v>109170.40829939771</v>
      </c>
      <c r="X29" s="35">
        <f t="shared" si="32"/>
        <v>116314.43693268333</v>
      </c>
      <c r="Y29" s="35">
        <f t="shared" si="32"/>
        <v>92739.875883732893</v>
      </c>
      <c r="Z29" s="35">
        <f t="shared" si="32"/>
        <v>95219.692294845387</v>
      </c>
      <c r="AA29" s="35">
        <f>(O29*1000000)/(U29*1000)</f>
        <v>102371.23089048568</v>
      </c>
    </row>
    <row r="30" spans="1:27" s="36" customFormat="1" x14ac:dyDescent="0.25">
      <c r="A30" s="36" t="s">
        <v>38</v>
      </c>
      <c r="B30" s="37"/>
      <c r="C30" s="38"/>
      <c r="D30" s="39">
        <f t="shared" ref="D30:U30" si="33">+D9+D10+D16</f>
        <v>15546.021855768753</v>
      </c>
      <c r="E30" s="39">
        <f t="shared" si="33"/>
        <v>31129.86352327856</v>
      </c>
      <c r="F30" s="39">
        <f t="shared" si="33"/>
        <v>224813.31879710153</v>
      </c>
      <c r="G30" s="39">
        <f t="shared" si="33"/>
        <v>833948.0951612317</v>
      </c>
      <c r="H30" s="39">
        <f t="shared" si="33"/>
        <v>1233791.7470385123</v>
      </c>
      <c r="I30" s="39">
        <f t="shared" si="33"/>
        <v>2198730.2003715388</v>
      </c>
      <c r="J30" s="39">
        <f t="shared" si="33"/>
        <v>371414.29081840068</v>
      </c>
      <c r="K30" s="39">
        <f t="shared" si="33"/>
        <v>482624.88435028988</v>
      </c>
      <c r="L30" s="39">
        <f t="shared" si="33"/>
        <v>840324.05781852349</v>
      </c>
      <c r="M30" s="39">
        <f t="shared" si="33"/>
        <v>1037041.9557691657</v>
      </c>
      <c r="N30" s="39">
        <f t="shared" si="33"/>
        <v>1233791.7470385123</v>
      </c>
      <c r="O30" s="39">
        <f t="shared" si="33"/>
        <v>1527992.5780223231</v>
      </c>
      <c r="P30" s="39">
        <f t="shared" si="33"/>
        <v>3801.7823468376109</v>
      </c>
      <c r="Q30" s="39">
        <f t="shared" si="33"/>
        <v>4601.1751781211033</v>
      </c>
      <c r="R30" s="39">
        <f t="shared" si="33"/>
        <v>7566.7088474580196</v>
      </c>
      <c r="S30" s="39">
        <f t="shared" si="33"/>
        <v>11567.507606047206</v>
      </c>
      <c r="T30" s="39">
        <f t="shared" si="33"/>
        <v>13370.551044245145</v>
      </c>
      <c r="U30" s="39">
        <f t="shared" si="33"/>
        <v>15288.806396399325</v>
      </c>
      <c r="V30" s="40"/>
      <c r="W30" s="40"/>
      <c r="X30" s="40"/>
      <c r="Y30" s="40"/>
      <c r="Z30" s="40"/>
      <c r="AA30" s="40"/>
    </row>
    <row r="31" spans="1:27" s="36" customFormat="1" x14ac:dyDescent="0.25">
      <c r="A31" s="88" t="s">
        <v>71</v>
      </c>
      <c r="B31" s="37"/>
      <c r="C31" s="38"/>
      <c r="D31" s="43" t="b">
        <f t="shared" ref="D31:U31" si="34">EXACT(D30,D28)</f>
        <v>1</v>
      </c>
      <c r="E31" s="43" t="b">
        <f t="shared" si="34"/>
        <v>1</v>
      </c>
      <c r="F31" s="43" t="b">
        <f t="shared" si="34"/>
        <v>0</v>
      </c>
      <c r="G31" s="43" t="b">
        <f t="shared" si="34"/>
        <v>1</v>
      </c>
      <c r="H31" s="43" t="b">
        <f t="shared" si="34"/>
        <v>1</v>
      </c>
      <c r="I31" s="43" t="b">
        <f t="shared" si="34"/>
        <v>1</v>
      </c>
      <c r="J31" s="43" t="b">
        <f t="shared" si="34"/>
        <v>1</v>
      </c>
      <c r="K31" s="43" t="b">
        <f t="shared" si="34"/>
        <v>1</v>
      </c>
      <c r="L31" s="43" t="b">
        <f t="shared" si="34"/>
        <v>0</v>
      </c>
      <c r="M31" s="43" t="b">
        <f t="shared" si="34"/>
        <v>1</v>
      </c>
      <c r="N31" s="43" t="b">
        <f t="shared" si="34"/>
        <v>1</v>
      </c>
      <c r="O31" s="43" t="b">
        <f t="shared" si="34"/>
        <v>1</v>
      </c>
      <c r="P31" s="43" t="b">
        <f t="shared" si="34"/>
        <v>1</v>
      </c>
      <c r="Q31" s="43" t="b">
        <f t="shared" si="34"/>
        <v>1</v>
      </c>
      <c r="R31" s="43" t="b">
        <f t="shared" si="34"/>
        <v>1</v>
      </c>
      <c r="S31" s="43" t="b">
        <f t="shared" si="34"/>
        <v>1</v>
      </c>
      <c r="T31" s="43" t="b">
        <f t="shared" si="34"/>
        <v>1</v>
      </c>
      <c r="U31" s="43" t="b">
        <f t="shared" si="34"/>
        <v>1</v>
      </c>
      <c r="V31" s="40"/>
      <c r="W31" s="40"/>
      <c r="X31" s="40"/>
      <c r="Y31" s="40"/>
      <c r="Z31" s="40"/>
      <c r="AA31" s="40"/>
    </row>
    <row r="32" spans="1:27" s="36" customFormat="1" x14ac:dyDescent="0.25">
      <c r="A32" s="88" t="s">
        <v>71</v>
      </c>
      <c r="B32" s="37"/>
      <c r="C32" s="38"/>
      <c r="D32" s="43"/>
      <c r="E32" s="43"/>
      <c r="F32" s="43"/>
      <c r="G32" s="43"/>
      <c r="H32" s="43"/>
      <c r="I32" s="43"/>
      <c r="J32" s="43"/>
      <c r="K32" s="43"/>
      <c r="L32" s="43"/>
      <c r="M32" s="43"/>
      <c r="N32" s="43"/>
      <c r="O32" s="43"/>
      <c r="P32" s="43"/>
      <c r="Q32" s="43"/>
      <c r="R32" s="43"/>
      <c r="S32" s="43"/>
      <c r="T32" s="43"/>
      <c r="U32" s="43"/>
      <c r="V32" s="40"/>
      <c r="W32" s="40"/>
      <c r="X32" s="40"/>
      <c r="Y32" s="40"/>
      <c r="Z32" s="40"/>
      <c r="AA32" s="40"/>
    </row>
    <row r="33" spans="1:27" s="36" customFormat="1" ht="35.4" customHeight="1" x14ac:dyDescent="0.25">
      <c r="A33" s="7" t="s">
        <v>72</v>
      </c>
      <c r="B33" s="65" t="s">
        <v>41</v>
      </c>
      <c r="C33" s="166" t="s">
        <v>16</v>
      </c>
      <c r="D33" s="282" t="s">
        <v>73</v>
      </c>
      <c r="E33" s="283"/>
      <c r="F33" s="283"/>
      <c r="G33" s="283"/>
      <c r="H33" s="283"/>
      <c r="I33" s="284"/>
      <c r="J33" s="288" t="s">
        <v>74</v>
      </c>
      <c r="K33" s="289"/>
      <c r="L33" s="289"/>
      <c r="M33" s="289"/>
      <c r="N33" s="289"/>
      <c r="O33" s="290"/>
      <c r="P33" s="291" t="s">
        <v>75</v>
      </c>
      <c r="Q33" s="292"/>
      <c r="R33" s="292"/>
      <c r="S33" s="292"/>
      <c r="T33" s="292"/>
      <c r="U33" s="293"/>
      <c r="V33" s="40"/>
      <c r="W33" s="40"/>
      <c r="X33" s="40"/>
      <c r="Y33" s="40"/>
      <c r="Z33" s="40"/>
      <c r="AA33" s="40"/>
    </row>
    <row r="34" spans="1:27" s="37" customFormat="1" x14ac:dyDescent="0.25">
      <c r="A34" s="186" t="s">
        <v>69</v>
      </c>
      <c r="B34" s="65"/>
      <c r="C34" s="166" t="s">
        <v>16</v>
      </c>
      <c r="D34" s="73" t="s">
        <v>86</v>
      </c>
      <c r="E34" s="73" t="s">
        <v>7</v>
      </c>
      <c r="F34" s="73" t="s">
        <v>8</v>
      </c>
      <c r="G34" s="171">
        <v>2000</v>
      </c>
      <c r="H34" s="171">
        <v>2005</v>
      </c>
      <c r="I34" s="73" t="s">
        <v>9</v>
      </c>
      <c r="J34" s="173" t="s">
        <v>86</v>
      </c>
      <c r="K34" s="173" t="s">
        <v>7</v>
      </c>
      <c r="L34" s="173" t="s">
        <v>8</v>
      </c>
      <c r="M34" s="174">
        <v>2000</v>
      </c>
      <c r="N34" s="174">
        <v>2005</v>
      </c>
      <c r="O34" s="173" t="s">
        <v>9</v>
      </c>
      <c r="P34" s="177" t="s">
        <v>86</v>
      </c>
      <c r="Q34" s="177" t="s">
        <v>7</v>
      </c>
      <c r="R34" s="177" t="s">
        <v>8</v>
      </c>
      <c r="S34" s="178">
        <v>2000</v>
      </c>
      <c r="T34" s="178">
        <v>2005</v>
      </c>
      <c r="U34" s="177" t="s">
        <v>9</v>
      </c>
      <c r="V34" s="187"/>
      <c r="W34" s="187"/>
      <c r="X34" s="187"/>
      <c r="Y34" s="187"/>
      <c r="Z34" s="187"/>
      <c r="AA34" s="187"/>
    </row>
    <row r="35" spans="1:27" s="36" customFormat="1" x14ac:dyDescent="0.25">
      <c r="A35" s="157" t="s">
        <v>14</v>
      </c>
      <c r="B35" s="65">
        <v>7</v>
      </c>
      <c r="C35" s="166" t="s">
        <v>16</v>
      </c>
      <c r="D35" s="121">
        <f t="shared" ref="D35:I46" si="35">(D9/D$28)*100</f>
        <v>47.32968282705091</v>
      </c>
      <c r="E35" s="121">
        <f t="shared" si="35"/>
        <v>44.032563643727777</v>
      </c>
      <c r="F35" s="121">
        <f t="shared" si="35"/>
        <v>35.038815244698654</v>
      </c>
      <c r="G35" s="121">
        <f t="shared" si="35"/>
        <v>33.808850565957876</v>
      </c>
      <c r="H35" s="121">
        <f t="shared" si="35"/>
        <v>27.817621955147981</v>
      </c>
      <c r="I35" s="121">
        <f t="shared" si="35"/>
        <v>25.494925218469579</v>
      </c>
      <c r="J35" s="121">
        <f t="shared" ref="J35:J46" si="36">(P9/P$28)*100</f>
        <v>80.631216286947179</v>
      </c>
      <c r="K35" s="121">
        <f t="shared" ref="K35:K46" si="37">(Q9/Q$28)*100</f>
        <v>79.776464876004709</v>
      </c>
      <c r="L35" s="121">
        <f t="shared" ref="L35:L46" si="38">(R9/R$28)*100</f>
        <v>71.211659332598558</v>
      </c>
      <c r="M35" s="121">
        <f t="shared" ref="M35:M46" si="39">(S9/S$28)*100</f>
        <v>56.060526783179597</v>
      </c>
      <c r="N35" s="121">
        <f t="shared" ref="N35:N46" si="40">(T9/T$28)*100</f>
        <v>51.867555036074698</v>
      </c>
      <c r="O35" s="121">
        <f t="shared" ref="O35:O46" si="41">(U9/U$28)*100</f>
        <v>48.305105911225816</v>
      </c>
      <c r="P35" s="121">
        <f>+V9/V$28</f>
        <v>0.48968618836218475</v>
      </c>
      <c r="Q35" s="121">
        <f t="shared" ref="Q35:U38" si="42">+W9/W$28</f>
        <v>0.44508233313167817</v>
      </c>
      <c r="R35" s="121">
        <f t="shared" si="42"/>
        <v>0.4205054994761005</v>
      </c>
      <c r="S35" s="121">
        <f t="shared" si="42"/>
        <v>0.50073369655766464</v>
      </c>
      <c r="T35" s="121">
        <f t="shared" si="42"/>
        <v>0.53632028607865523</v>
      </c>
      <c r="U35" s="121">
        <f t="shared" si="42"/>
        <v>0.49353006276458145</v>
      </c>
      <c r="V35" s="40"/>
      <c r="W35" s="40"/>
      <c r="X35" s="40"/>
      <c r="Y35" s="40"/>
      <c r="Z35" s="40"/>
      <c r="AA35" s="40"/>
    </row>
    <row r="36" spans="1:27" s="36" customFormat="1" x14ac:dyDescent="0.25">
      <c r="A36" s="158" t="s">
        <v>17</v>
      </c>
      <c r="B36" s="65">
        <v>8</v>
      </c>
      <c r="C36" s="166" t="s">
        <v>16</v>
      </c>
      <c r="D36" s="121">
        <f t="shared" si="35"/>
        <v>19.017138896176046</v>
      </c>
      <c r="E36" s="121">
        <f t="shared" si="35"/>
        <v>20.38587815382763</v>
      </c>
      <c r="F36" s="121">
        <f t="shared" si="35"/>
        <v>23.039168898491905</v>
      </c>
      <c r="G36" s="121">
        <f t="shared" si="35"/>
        <v>17.840392128676058</v>
      </c>
      <c r="H36" s="121">
        <f t="shared" si="35"/>
        <v>19.521213208608216</v>
      </c>
      <c r="I36" s="121">
        <f t="shared" si="35"/>
        <v>18.852304392456126</v>
      </c>
      <c r="J36" s="121">
        <f t="shared" si="36"/>
        <v>4.6325376871324266</v>
      </c>
      <c r="K36" s="121">
        <f t="shared" si="37"/>
        <v>4.6346116306215377</v>
      </c>
      <c r="L36" s="121">
        <f t="shared" si="38"/>
        <v>7.1502449774002592</v>
      </c>
      <c r="M36" s="121">
        <f t="shared" si="39"/>
        <v>13.133444457825791</v>
      </c>
      <c r="N36" s="121">
        <f t="shared" si="40"/>
        <v>15.720352791271818</v>
      </c>
      <c r="O36" s="121">
        <f t="shared" si="41"/>
        <v>16.390287313959977</v>
      </c>
      <c r="P36" s="121">
        <f t="shared" ref="P36:P38" si="43">+V10/V$28</f>
        <v>3.7761524362900878</v>
      </c>
      <c r="Q36" s="121">
        <f t="shared" si="42"/>
        <v>4.1837479783159175</v>
      </c>
      <c r="R36" s="121">
        <f t="shared" si="42"/>
        <v>3.0464056283959273</v>
      </c>
      <c r="S36" s="121">
        <f t="shared" si="42"/>
        <v>1.4704326952458353</v>
      </c>
      <c r="T36" s="121">
        <f t="shared" si="42"/>
        <v>1.2417795877613316</v>
      </c>
      <c r="U36" s="121">
        <f t="shared" si="42"/>
        <v>1.2352551192497372</v>
      </c>
      <c r="V36" s="40"/>
      <c r="W36" s="40"/>
      <c r="X36" s="40"/>
      <c r="Y36" s="40"/>
      <c r="Z36" s="40"/>
      <c r="AA36" s="40"/>
    </row>
    <row r="37" spans="1:27" s="36" customFormat="1" x14ac:dyDescent="0.25">
      <c r="A37" s="159" t="s">
        <v>19</v>
      </c>
      <c r="B37" s="65">
        <v>9</v>
      </c>
      <c r="C37" s="166" t="s">
        <v>16</v>
      </c>
      <c r="D37" s="121">
        <f t="shared" si="35"/>
        <v>0.95551217746831207</v>
      </c>
      <c r="E37" s="121">
        <f t="shared" si="35"/>
        <v>0.84826900115313775</v>
      </c>
      <c r="F37" s="121">
        <f t="shared" si="35"/>
        <v>0.76037653045429487</v>
      </c>
      <c r="G37" s="121">
        <f t="shared" si="35"/>
        <v>0.49250919951597449</v>
      </c>
      <c r="H37" s="121">
        <f t="shared" si="35"/>
        <v>0.55136690122531651</v>
      </c>
      <c r="I37" s="121">
        <f t="shared" si="35"/>
        <v>0.80274499618930473</v>
      </c>
      <c r="J37" s="121">
        <f t="shared" si="36"/>
        <v>9.9348138726083959E-2</v>
      </c>
      <c r="K37" s="121">
        <f t="shared" si="37"/>
        <v>0.23400350963921054</v>
      </c>
      <c r="L37" s="121">
        <f t="shared" si="38"/>
        <v>7.3277466021284474E-2</v>
      </c>
      <c r="M37" s="121">
        <f t="shared" si="39"/>
        <v>0.48898521241891513</v>
      </c>
      <c r="N37" s="121">
        <f t="shared" si="40"/>
        <v>0.45962146699673018</v>
      </c>
      <c r="O37" s="121">
        <f t="shared" si="41"/>
        <v>0.60769077884685374</v>
      </c>
      <c r="P37" s="121">
        <f t="shared" si="43"/>
        <v>5.4313745926376686</v>
      </c>
      <c r="Q37" s="121">
        <f t="shared" si="42"/>
        <v>2.9833966330208312</v>
      </c>
      <c r="R37" s="121">
        <f t="shared" si="42"/>
        <v>8.2967701747555811</v>
      </c>
      <c r="S37" s="121">
        <f t="shared" si="42"/>
        <v>1.1406675434842233</v>
      </c>
      <c r="T37" s="121">
        <f t="shared" si="42"/>
        <v>1.1996108554895653</v>
      </c>
      <c r="U37" s="121">
        <f t="shared" si="42"/>
        <v>0.92880328389705835</v>
      </c>
      <c r="V37" s="40"/>
      <c r="W37" s="40"/>
      <c r="X37" s="40"/>
      <c r="Y37" s="40"/>
      <c r="Z37" s="40"/>
      <c r="AA37" s="40"/>
    </row>
    <row r="38" spans="1:27" s="36" customFormat="1" x14ac:dyDescent="0.25">
      <c r="A38" s="160" t="s">
        <v>20</v>
      </c>
      <c r="B38" s="65">
        <v>10</v>
      </c>
      <c r="C38" s="166" t="s">
        <v>16</v>
      </c>
      <c r="D38" s="121">
        <f t="shared" si="35"/>
        <v>11.457690497629018</v>
      </c>
      <c r="E38" s="121">
        <f t="shared" si="35"/>
        <v>13.225462575661851</v>
      </c>
      <c r="F38" s="121">
        <f t="shared" si="35"/>
        <v>15.384206136245842</v>
      </c>
      <c r="G38" s="121">
        <f t="shared" si="35"/>
        <v>11.805286611017923</v>
      </c>
      <c r="H38" s="121">
        <f t="shared" si="35"/>
        <v>12.089706399496121</v>
      </c>
      <c r="I38" s="121">
        <f t="shared" si="35"/>
        <v>11.466728097923504</v>
      </c>
      <c r="J38" s="121">
        <f t="shared" si="36"/>
        <v>3.6011793287925404</v>
      </c>
      <c r="K38" s="121">
        <f t="shared" si="37"/>
        <v>3.4202783551093221</v>
      </c>
      <c r="L38" s="121">
        <f t="shared" si="38"/>
        <v>5.3402489869294252</v>
      </c>
      <c r="M38" s="121">
        <f t="shared" si="39"/>
        <v>10.044514683462042</v>
      </c>
      <c r="N38" s="121">
        <f t="shared" si="40"/>
        <v>12.573154198633921</v>
      </c>
      <c r="O38" s="121">
        <f t="shared" si="41"/>
        <v>12.763319825388317</v>
      </c>
      <c r="P38" s="121">
        <f t="shared" si="43"/>
        <v>1.9107282499560845</v>
      </c>
      <c r="Q38" s="121">
        <f t="shared" si="42"/>
        <v>2.4547843953720627</v>
      </c>
      <c r="R38" s="121">
        <f t="shared" si="42"/>
        <v>2.4802804952743864</v>
      </c>
      <c r="S38" s="121">
        <f t="shared" si="42"/>
        <v>1.2154138811551602</v>
      </c>
      <c r="T38" s="121">
        <f t="shared" si="42"/>
        <v>0.96154920304800473</v>
      </c>
      <c r="U38" s="121">
        <f t="shared" si="42"/>
        <v>0.94706524074856446</v>
      </c>
      <c r="V38" s="40"/>
      <c r="W38" s="40"/>
      <c r="X38" s="40"/>
      <c r="Y38" s="40"/>
      <c r="Z38" s="40"/>
      <c r="AA38" s="40"/>
    </row>
    <row r="39" spans="1:27" s="36" customFormat="1" x14ac:dyDescent="0.25">
      <c r="A39" s="160" t="s">
        <v>21</v>
      </c>
      <c r="B39" s="65">
        <v>11</v>
      </c>
      <c r="C39" s="166"/>
      <c r="D39" s="121">
        <f t="shared" si="35"/>
        <v>2.9519179970055718</v>
      </c>
      <c r="E39" s="121">
        <f t="shared" si="35"/>
        <v>2.1892175431416874</v>
      </c>
      <c r="F39" s="121">
        <f t="shared" si="35"/>
        <v>3.3876721341518241</v>
      </c>
      <c r="G39" s="121">
        <f t="shared" si="35"/>
        <v>2.2546586894048692</v>
      </c>
      <c r="H39" s="121">
        <f t="shared" si="35"/>
        <v>2.3314766366039161</v>
      </c>
      <c r="I39" s="121">
        <f t="shared" si="35"/>
        <v>1.6187725754532338</v>
      </c>
      <c r="J39" s="121">
        <f t="shared" si="36"/>
        <v>0.13569950958111388</v>
      </c>
      <c r="K39" s="121">
        <f t="shared" si="37"/>
        <v>0.1745941159316319</v>
      </c>
      <c r="L39" s="121">
        <f t="shared" si="38"/>
        <v>0.31759569533602017</v>
      </c>
      <c r="M39" s="121">
        <f t="shared" si="39"/>
        <v>0.2682224152577995</v>
      </c>
      <c r="N39" s="121">
        <f t="shared" si="40"/>
        <v>0.21670513070954078</v>
      </c>
      <c r="O39" s="121">
        <f t="shared" si="41"/>
        <v>0.1911646606937091</v>
      </c>
      <c r="P39" s="121">
        <f t="shared" ref="P39:P40" si="44">+V13/V$28</f>
        <v>8.6516982089880035</v>
      </c>
      <c r="Q39" s="121">
        <f t="shared" ref="Q39:Q40" si="45">+W13/W$28</f>
        <v>6.9571779441187305</v>
      </c>
      <c r="R39" s="121">
        <f t="shared" ref="R39:R40" si="46">+X13/X$28</f>
        <v>8.3616185706778126</v>
      </c>
      <c r="S39" s="121">
        <f t="shared" ref="S39:S40" si="47">+Y13/Y$28</f>
        <v>6.9345243176688678</v>
      </c>
      <c r="T39" s="121">
        <f t="shared" ref="T39:T40" si="48">+Z13/Z$28</f>
        <v>10.758751437818491</v>
      </c>
      <c r="U39" s="143">
        <f t="shared" ref="U39:U40" si="49">+AA13/AA$28</f>
        <v>11.782539784052339</v>
      </c>
      <c r="V39" s="40"/>
      <c r="W39" s="40"/>
      <c r="X39" s="40"/>
      <c r="Y39" s="40"/>
      <c r="Z39" s="40"/>
      <c r="AA39" s="40"/>
    </row>
    <row r="40" spans="1:27" s="36" customFormat="1" x14ac:dyDescent="0.25">
      <c r="A40" s="160" t="s">
        <v>22</v>
      </c>
      <c r="B40" s="65">
        <v>12</v>
      </c>
      <c r="C40" s="166"/>
      <c r="D40" s="121">
        <f t="shared" si="35"/>
        <v>3.6520182240731431</v>
      </c>
      <c r="E40" s="121">
        <f t="shared" si="35"/>
        <v>4.1229290338709523</v>
      </c>
      <c r="F40" s="121">
        <f t="shared" si="35"/>
        <v>3.5069140976399438</v>
      </c>
      <c r="G40" s="121">
        <f t="shared" si="35"/>
        <v>3.2879376287372897</v>
      </c>
      <c r="H40" s="121">
        <f t="shared" si="35"/>
        <v>4.548663271282865</v>
      </c>
      <c r="I40" s="121">
        <f t="shared" si="35"/>
        <v>4.9640587228900843</v>
      </c>
      <c r="J40" s="121">
        <f t="shared" si="36"/>
        <v>0.79631071003268883</v>
      </c>
      <c r="K40" s="121">
        <f t="shared" si="37"/>
        <v>0.80573564994137303</v>
      </c>
      <c r="L40" s="121">
        <f t="shared" si="38"/>
        <v>1.4191228291135294</v>
      </c>
      <c r="M40" s="121">
        <f t="shared" si="39"/>
        <v>2.3317221466870341</v>
      </c>
      <c r="N40" s="121">
        <f t="shared" si="40"/>
        <v>2.4708719949316249</v>
      </c>
      <c r="O40" s="121">
        <f t="shared" si="41"/>
        <v>2.8281120490310974</v>
      </c>
      <c r="P40" s="121">
        <f t="shared" si="44"/>
        <v>11.174865695222786</v>
      </c>
      <c r="Q40" s="121">
        <f t="shared" si="45"/>
        <v>11.27068597659385</v>
      </c>
      <c r="R40" s="121">
        <f t="shared" si="46"/>
        <v>3.7161341319624821</v>
      </c>
      <c r="S40" s="121">
        <f t="shared" si="47"/>
        <v>2.0096044207901551</v>
      </c>
      <c r="T40" s="121">
        <f t="shared" si="48"/>
        <v>1.8409141714396005</v>
      </c>
      <c r="U40" s="143">
        <f t="shared" si="49"/>
        <v>1.8887721716243178</v>
      </c>
      <c r="V40" s="40"/>
      <c r="W40" s="40"/>
      <c r="X40" s="40"/>
      <c r="Y40" s="40"/>
      <c r="Z40" s="40"/>
      <c r="AA40" s="40"/>
    </row>
    <row r="41" spans="1:27" s="36" customFormat="1" x14ac:dyDescent="0.25">
      <c r="A41" s="161" t="s">
        <v>61</v>
      </c>
      <c r="B41" s="65">
        <v>13</v>
      </c>
      <c r="C41" s="166" t="s">
        <v>16</v>
      </c>
      <c r="D41" s="121">
        <f t="shared" si="35"/>
        <v>6.6039362210787154</v>
      </c>
      <c r="E41" s="121">
        <f t="shared" si="35"/>
        <v>6.3121465770126397</v>
      </c>
      <c r="F41" s="121">
        <f t="shared" si="35"/>
        <v>6.8945862317917674</v>
      </c>
      <c r="G41" s="121">
        <f t="shared" si="35"/>
        <v>5.5425963181421594</v>
      </c>
      <c r="H41" s="121">
        <f t="shared" si="35"/>
        <v>6.8801399078867798</v>
      </c>
      <c r="I41" s="121">
        <f t="shared" si="35"/>
        <v>6.5828312983433186</v>
      </c>
      <c r="J41" s="121">
        <f t="shared" si="36"/>
        <v>0.93201021961380259</v>
      </c>
      <c r="K41" s="121">
        <f t="shared" si="37"/>
        <v>0.98032976587300502</v>
      </c>
      <c r="L41" s="121">
        <f t="shared" si="38"/>
        <v>1.7367185244495498</v>
      </c>
      <c r="M41" s="121">
        <f t="shared" si="39"/>
        <v>2.5999445619448336</v>
      </c>
      <c r="N41" s="121">
        <f t="shared" si="40"/>
        <v>2.6875771256411656</v>
      </c>
      <c r="O41" s="121">
        <f t="shared" si="41"/>
        <v>3.0192767097248066</v>
      </c>
      <c r="P41" s="121">
        <f t="shared" ref="P41:P46" si="50">+V15/V$28</f>
        <v>10.807495699414213</v>
      </c>
      <c r="Q41" s="121">
        <f t="shared" ref="Q41:U41" si="51">+W15/W$28</f>
        <v>10.502461703791807</v>
      </c>
      <c r="R41" s="121">
        <f t="shared" si="51"/>
        <v>4.5656591642091886</v>
      </c>
      <c r="S41" s="121">
        <f t="shared" si="51"/>
        <v>2.5176821425335278</v>
      </c>
      <c r="T41" s="121">
        <f t="shared" si="51"/>
        <v>2.5599785927056549</v>
      </c>
      <c r="U41" s="121">
        <f t="shared" si="51"/>
        <v>2.5151933017315335</v>
      </c>
      <c r="V41" s="40"/>
      <c r="W41" s="40"/>
      <c r="X41" s="40"/>
      <c r="Y41" s="40"/>
      <c r="Z41" s="40"/>
      <c r="AA41" s="40"/>
    </row>
    <row r="42" spans="1:27" s="36" customFormat="1" x14ac:dyDescent="0.25">
      <c r="A42" s="162" t="s">
        <v>23</v>
      </c>
      <c r="B42" s="65">
        <v>14</v>
      </c>
      <c r="C42" s="166" t="s">
        <v>16</v>
      </c>
      <c r="D42" s="121">
        <f t="shared" si="35"/>
        <v>33.653178276773048</v>
      </c>
      <c r="E42" s="121">
        <f t="shared" si="35"/>
        <v>35.581558202444576</v>
      </c>
      <c r="F42" s="121">
        <f t="shared" si="35"/>
        <v>41.922015856809452</v>
      </c>
      <c r="G42" s="121">
        <f t="shared" si="35"/>
        <v>48.350757305366066</v>
      </c>
      <c r="H42" s="121">
        <f t="shared" si="35"/>
        <v>52.661164836243813</v>
      </c>
      <c r="I42" s="121">
        <f t="shared" si="35"/>
        <v>55.652770389074306</v>
      </c>
      <c r="J42" s="121">
        <f t="shared" si="36"/>
        <v>14.73624602592038</v>
      </c>
      <c r="K42" s="121">
        <f t="shared" si="37"/>
        <v>15.588923493373761</v>
      </c>
      <c r="L42" s="121">
        <f t="shared" si="38"/>
        <v>21.638095690001194</v>
      </c>
      <c r="M42" s="121">
        <f t="shared" si="39"/>
        <v>30.806028758994607</v>
      </c>
      <c r="N42" s="121">
        <f t="shared" si="40"/>
        <v>32.412092172653495</v>
      </c>
      <c r="O42" s="121">
        <f t="shared" si="41"/>
        <v>35.304606774814204</v>
      </c>
      <c r="P42" s="121">
        <f t="shared" si="50"/>
        <v>2.9195249919343085</v>
      </c>
      <c r="Q42" s="121">
        <f t="shared" ref="Q42:U42" si="52">+W16/W$28</f>
        <v>2.89326314695621</v>
      </c>
      <c r="R42" s="121">
        <f t="shared" si="52"/>
        <v>2.2309060728744381</v>
      </c>
      <c r="S42" s="121">
        <f t="shared" si="52"/>
        <v>1.7080020106630407</v>
      </c>
      <c r="T42" s="121">
        <f t="shared" si="52"/>
        <v>1.6247382167040336</v>
      </c>
      <c r="U42" s="121">
        <f t="shared" si="52"/>
        <v>1.5837534204495933</v>
      </c>
      <c r="V42" s="40"/>
      <c r="W42" s="40"/>
      <c r="X42" s="40"/>
      <c r="Y42" s="40"/>
      <c r="Z42" s="40"/>
      <c r="AA42" s="40"/>
    </row>
    <row r="43" spans="1:27" s="36" customFormat="1" x14ac:dyDescent="0.25">
      <c r="A43" s="159" t="s">
        <v>24</v>
      </c>
      <c r="B43" s="65">
        <v>15</v>
      </c>
      <c r="C43" s="166" t="s">
        <v>16</v>
      </c>
      <c r="D43" s="121">
        <f t="shared" si="35"/>
        <v>17.402214868473635</v>
      </c>
      <c r="E43" s="121">
        <f t="shared" si="35"/>
        <v>18.815323384052316</v>
      </c>
      <c r="F43" s="121">
        <f t="shared" si="35"/>
        <v>22.345636404276522</v>
      </c>
      <c r="G43" s="121">
        <f t="shared" si="35"/>
        <v>28.770968311501321</v>
      </c>
      <c r="H43" s="121">
        <f t="shared" si="35"/>
        <v>31.195338225651771</v>
      </c>
      <c r="I43" s="121">
        <f t="shared" si="35"/>
        <v>34.677558440228218</v>
      </c>
      <c r="J43" s="121">
        <f t="shared" si="36"/>
        <v>7.8874320685252064</v>
      </c>
      <c r="K43" s="121">
        <f t="shared" si="37"/>
        <v>7.0011566244635421</v>
      </c>
      <c r="L43" s="121">
        <f t="shared" si="38"/>
        <v>10.869847859322732</v>
      </c>
      <c r="M43" s="121">
        <f t="shared" si="39"/>
        <v>17.526302588772293</v>
      </c>
      <c r="N43" s="121">
        <f t="shared" si="40"/>
        <v>18.938446082604557</v>
      </c>
      <c r="O43" s="121">
        <f t="shared" si="41"/>
        <v>21.067622265992682</v>
      </c>
      <c r="P43" s="121">
        <f t="shared" si="50"/>
        <v>2.7740704995322996</v>
      </c>
      <c r="Q43" s="121">
        <f t="shared" ref="Q43:U43" si="53">+W17/W$28</f>
        <v>3.056526497435827</v>
      </c>
      <c r="R43" s="121">
        <f t="shared" si="53"/>
        <v>2.315742701424929</v>
      </c>
      <c r="S43" s="121">
        <f t="shared" si="53"/>
        <v>1.6870023658993905</v>
      </c>
      <c r="T43" s="121">
        <f t="shared" si="53"/>
        <v>1.6471962952813468</v>
      </c>
      <c r="U43" s="121">
        <f t="shared" si="53"/>
        <v>1.7262232005179667</v>
      </c>
      <c r="V43" s="40"/>
      <c r="W43" s="40"/>
      <c r="X43" s="40"/>
      <c r="Y43" s="40"/>
      <c r="Z43" s="40"/>
      <c r="AA43" s="40"/>
    </row>
    <row r="44" spans="1:27" s="36" customFormat="1" x14ac:dyDescent="0.25">
      <c r="A44" s="163" t="s">
        <v>25</v>
      </c>
      <c r="B44" s="65">
        <v>16</v>
      </c>
      <c r="C44" s="166"/>
      <c r="D44" s="121">
        <f t="shared" si="35"/>
        <v>6.3842879056128687</v>
      </c>
      <c r="E44" s="121">
        <f t="shared" si="35"/>
        <v>5.6931828509455062</v>
      </c>
      <c r="F44" s="121">
        <f t="shared" si="35"/>
        <v>7.478285733539523</v>
      </c>
      <c r="G44" s="121">
        <f t="shared" si="35"/>
        <v>11.796743436369791</v>
      </c>
      <c r="H44" s="121">
        <f t="shared" si="35"/>
        <v>12.143897249919771</v>
      </c>
      <c r="I44" s="121">
        <f t="shared" si="35"/>
        <v>13.79953548798713</v>
      </c>
      <c r="J44" s="121">
        <f t="shared" si="36"/>
        <v>5.4677758211470664</v>
      </c>
      <c r="K44" s="121">
        <f t="shared" si="37"/>
        <v>4.4821118078621751</v>
      </c>
      <c r="L44" s="121">
        <f t="shared" si="38"/>
        <v>8.4369266927483313</v>
      </c>
      <c r="M44" s="121">
        <f t="shared" si="39"/>
        <v>12.250137459948469</v>
      </c>
      <c r="N44" s="121">
        <f t="shared" si="40"/>
        <v>14.289391883725887</v>
      </c>
      <c r="O44" s="121">
        <f t="shared" si="41"/>
        <v>16.421515867233385</v>
      </c>
      <c r="P44" s="121">
        <f t="shared" si="50"/>
        <v>1.9497151267190742</v>
      </c>
      <c r="Q44" s="121">
        <f t="shared" ref="Q44:Q45" si="54">+W18/W$28</f>
        <v>2.1259590607543837</v>
      </c>
      <c r="R44" s="121">
        <f t="shared" ref="R44:R45" si="55">+X18/X$28</f>
        <v>1.3560889575183408</v>
      </c>
      <c r="S44" s="121">
        <f t="shared" ref="S44:S45" si="56">+Y18/Y$28</f>
        <v>0.97701613047752878</v>
      </c>
      <c r="T44" s="121">
        <f t="shared" ref="T44:T45" si="57">+Z18/Z$28</f>
        <v>0.84985402799053955</v>
      </c>
      <c r="U44" s="143">
        <f t="shared" ref="U44:U45" si="58">+AA18/AA$28</f>
        <v>0.85759404388359661</v>
      </c>
      <c r="V44" s="40"/>
      <c r="W44" s="40"/>
      <c r="X44" s="40"/>
      <c r="Y44" s="40"/>
      <c r="Z44" s="40"/>
      <c r="AA44" s="40"/>
    </row>
    <row r="45" spans="1:27" s="36" customFormat="1" x14ac:dyDescent="0.25">
      <c r="A45" s="163" t="s">
        <v>26</v>
      </c>
      <c r="B45" s="65">
        <v>17</v>
      </c>
      <c r="C45" s="166"/>
      <c r="D45" s="121">
        <f t="shared" si="35"/>
        <v>7.1265503752877715</v>
      </c>
      <c r="E45" s="121">
        <f t="shared" si="35"/>
        <v>8.7135177470482823</v>
      </c>
      <c r="F45" s="121">
        <f t="shared" si="35"/>
        <v>8.918207887914285</v>
      </c>
      <c r="G45" s="121">
        <f t="shared" si="35"/>
        <v>9.5734492167689709</v>
      </c>
      <c r="H45" s="121">
        <f t="shared" si="35"/>
        <v>11.79486617984352</v>
      </c>
      <c r="I45" s="121">
        <f t="shared" si="35"/>
        <v>11.550227412405462</v>
      </c>
      <c r="J45" s="121">
        <f t="shared" si="36"/>
        <v>1.5021638481620143</v>
      </c>
      <c r="K45" s="121">
        <f t="shared" si="37"/>
        <v>1.7222562917417279</v>
      </c>
      <c r="L45" s="121">
        <f t="shared" si="38"/>
        <v>1.4715109567400024</v>
      </c>
      <c r="M45" s="121">
        <f t="shared" si="39"/>
        <v>3.6312153311387907</v>
      </c>
      <c r="N45" s="121">
        <f t="shared" si="40"/>
        <v>3.4074783011364533</v>
      </c>
      <c r="O45" s="121">
        <f t="shared" si="41"/>
        <v>3.4302477389724082</v>
      </c>
      <c r="P45" s="121">
        <f t="shared" si="50"/>
        <v>5.5137527433162719</v>
      </c>
      <c r="Q45" s="121">
        <f t="shared" si="54"/>
        <v>4.9241813871022035</v>
      </c>
      <c r="R45" s="121">
        <f t="shared" si="55"/>
        <v>6.1715147342043144</v>
      </c>
      <c r="S45" s="121">
        <f t="shared" si="56"/>
        <v>2.5796652048632498</v>
      </c>
      <c r="T45" s="121">
        <f t="shared" si="57"/>
        <v>3.4614647952151971</v>
      </c>
      <c r="U45" s="143">
        <f t="shared" si="58"/>
        <v>4.1352874715071222</v>
      </c>
      <c r="V45" s="40"/>
      <c r="W45" s="40"/>
      <c r="X45" s="40"/>
      <c r="Y45" s="40"/>
      <c r="Z45" s="40"/>
      <c r="AA45" s="40"/>
    </row>
    <row r="46" spans="1:27" s="36" customFormat="1" x14ac:dyDescent="0.25">
      <c r="A46" s="160" t="s">
        <v>27</v>
      </c>
      <c r="B46" s="65">
        <v>18</v>
      </c>
      <c r="C46" s="166" t="s">
        <v>16</v>
      </c>
      <c r="D46" s="121">
        <f t="shared" si="35"/>
        <v>13.510838280900641</v>
      </c>
      <c r="E46" s="121">
        <f t="shared" si="35"/>
        <v>14.40670059799379</v>
      </c>
      <c r="F46" s="121">
        <f t="shared" si="35"/>
        <v>16.396493621453811</v>
      </c>
      <c r="G46" s="121">
        <f t="shared" si="35"/>
        <v>21.370192653138766</v>
      </c>
      <c r="H46" s="121">
        <f t="shared" si="35"/>
        <v>23.938763429763295</v>
      </c>
      <c r="I46" s="121">
        <f t="shared" si="35"/>
        <v>25.349762900392591</v>
      </c>
      <c r="J46" s="121">
        <f t="shared" si="36"/>
        <v>6.9699396693090794</v>
      </c>
      <c r="K46" s="121">
        <f t="shared" si="37"/>
        <v>6.2043680996039026</v>
      </c>
      <c r="L46" s="121">
        <f t="shared" si="38"/>
        <v>9.9084376494883326</v>
      </c>
      <c r="M46" s="121">
        <f t="shared" si="39"/>
        <v>15.881352791087261</v>
      </c>
      <c r="N46" s="121">
        <f t="shared" si="40"/>
        <v>17.696870184862341</v>
      </c>
      <c r="O46" s="121">
        <f t="shared" si="41"/>
        <v>19.851763606205793</v>
      </c>
      <c r="P46" s="121">
        <f t="shared" si="50"/>
        <v>2.7178377669646143</v>
      </c>
      <c r="Q46" s="121">
        <f t="shared" ref="Q46:U46" si="59">+W20/W$28</f>
        <v>2.9027111698938102</v>
      </c>
      <c r="R46" s="121">
        <f t="shared" si="59"/>
        <v>2.0712321559142617</v>
      </c>
      <c r="S46" s="121">
        <f t="shared" si="59"/>
        <v>1.3434561917178287</v>
      </c>
      <c r="T46" s="121">
        <f t="shared" si="59"/>
        <v>1.3527117043690686</v>
      </c>
      <c r="U46" s="121">
        <f t="shared" si="59"/>
        <v>1.4239568463116685</v>
      </c>
      <c r="V46" s="40"/>
      <c r="W46" s="40"/>
      <c r="X46" s="40"/>
      <c r="Y46" s="40"/>
      <c r="Z46" s="40"/>
      <c r="AA46" s="40"/>
    </row>
    <row r="47" spans="1:27" s="36" customFormat="1" x14ac:dyDescent="0.25">
      <c r="A47" s="159" t="s">
        <v>62</v>
      </c>
      <c r="B47" s="65">
        <v>21</v>
      </c>
      <c r="C47" s="166" t="s">
        <v>16</v>
      </c>
      <c r="D47" s="121">
        <f t="shared" ref="D47:I48" si="60">(D23/D$28)*100</f>
        <v>3.8913765875729958</v>
      </c>
      <c r="E47" s="121">
        <f t="shared" si="60"/>
        <v>4.4086227860585252</v>
      </c>
      <c r="F47" s="121">
        <f t="shared" si="60"/>
        <v>5.9491427828227117</v>
      </c>
      <c r="G47" s="121">
        <f t="shared" si="60"/>
        <v>7.4007756583625568</v>
      </c>
      <c r="H47" s="121">
        <f t="shared" si="60"/>
        <v>7.2565747958884774</v>
      </c>
      <c r="I47" s="121">
        <f t="shared" si="60"/>
        <v>9.3277955398356251</v>
      </c>
      <c r="J47" s="121">
        <f t="shared" ref="J47:O48" si="61">(P23/P$28)*100</f>
        <v>0.91749239921612713</v>
      </c>
      <c r="K47" s="121">
        <f t="shared" si="61"/>
        <v>0.79678852485963858</v>
      </c>
      <c r="L47" s="121">
        <f t="shared" si="61"/>
        <v>0.96141020983439873</v>
      </c>
      <c r="M47" s="121">
        <f t="shared" si="61"/>
        <v>1.6449497976850327</v>
      </c>
      <c r="N47" s="121">
        <f t="shared" si="61"/>
        <v>1.2415758977422162</v>
      </c>
      <c r="O47" s="121">
        <f t="shared" si="61"/>
        <v>1.2158586597868861</v>
      </c>
      <c r="P47" s="121">
        <f>+V23/V$28</f>
        <v>3.2012552410865784</v>
      </c>
      <c r="Q47" s="121">
        <f t="shared" ref="Q47:U47" si="62">+W23/W$28</f>
        <v>4.2542431834284207</v>
      </c>
      <c r="R47" s="121">
        <f t="shared" si="62"/>
        <v>4.835705013092225</v>
      </c>
      <c r="S47" s="121">
        <f t="shared" si="62"/>
        <v>5.0038075352024221</v>
      </c>
      <c r="T47" s="121">
        <f t="shared" si="62"/>
        <v>5.8446485704856457</v>
      </c>
      <c r="U47" s="121">
        <f t="shared" si="62"/>
        <v>6.6614351690414013</v>
      </c>
      <c r="V47" s="40"/>
      <c r="W47" s="40"/>
      <c r="X47" s="40"/>
      <c r="Y47" s="40"/>
      <c r="Z47" s="40"/>
      <c r="AA47" s="40"/>
    </row>
    <row r="48" spans="1:27" s="36" customFormat="1" x14ac:dyDescent="0.25">
      <c r="A48" s="160" t="s">
        <v>32</v>
      </c>
      <c r="B48" s="65">
        <v>22</v>
      </c>
      <c r="C48" s="166" t="s">
        <v>16</v>
      </c>
      <c r="D48" s="121">
        <f t="shared" si="60"/>
        <v>16.250963408299413</v>
      </c>
      <c r="E48" s="121">
        <f t="shared" si="60"/>
        <v>16.76623481839226</v>
      </c>
      <c r="F48" s="121">
        <f t="shared" si="60"/>
        <v>19.576379452532926</v>
      </c>
      <c r="G48" s="121">
        <f t="shared" si="60"/>
        <v>19.579788993864742</v>
      </c>
      <c r="H48" s="121">
        <f t="shared" si="60"/>
        <v>21.465826610592035</v>
      </c>
      <c r="I48" s="121">
        <f t="shared" si="60"/>
        <v>20.975211948846081</v>
      </c>
      <c r="J48" s="121">
        <f t="shared" si="61"/>
        <v>6.8488139573951727</v>
      </c>
      <c r="K48" s="121">
        <f t="shared" si="61"/>
        <v>8.5877668689102205</v>
      </c>
      <c r="L48" s="121">
        <f t="shared" si="61"/>
        <v>10.768247830678462</v>
      </c>
      <c r="M48" s="121">
        <f t="shared" si="61"/>
        <v>13.279726170222316</v>
      </c>
      <c r="N48" s="121">
        <f t="shared" si="61"/>
        <v>13.473646090048941</v>
      </c>
      <c r="O48" s="121">
        <f t="shared" si="61"/>
        <v>14.236984508821529</v>
      </c>
      <c r="P48" s="121">
        <f>+V24/V$28</f>
        <v>3.0870375619967314</v>
      </c>
      <c r="Q48" s="121">
        <f t="shared" ref="Q48:U48" si="63">+W24/W$28</f>
        <v>2.7601630866971756</v>
      </c>
      <c r="R48" s="121">
        <f t="shared" si="63"/>
        <v>2.1452689980464887</v>
      </c>
      <c r="S48" s="121">
        <f t="shared" si="63"/>
        <v>1.7357168990324821</v>
      </c>
      <c r="T48" s="121">
        <f t="shared" si="63"/>
        <v>1.5931713262415119</v>
      </c>
      <c r="U48" s="121">
        <f t="shared" si="63"/>
        <v>1.3729293158830853</v>
      </c>
      <c r="V48" s="40"/>
      <c r="W48" s="40"/>
      <c r="X48" s="40"/>
      <c r="Y48" s="40"/>
      <c r="Z48" s="40"/>
      <c r="AA48" s="40"/>
    </row>
    <row r="49" spans="1:27" s="36" customFormat="1" x14ac:dyDescent="0.25">
      <c r="A49" s="159" t="s">
        <v>33</v>
      </c>
      <c r="B49" s="65">
        <v>23</v>
      </c>
      <c r="C49" s="166" t="s">
        <v>16</v>
      </c>
      <c r="D49" s="121">
        <f t="shared" ref="D49:I49" si="64">+(D25/D$28)*100</f>
        <v>12.128571729788638</v>
      </c>
      <c r="E49" s="121">
        <f t="shared" si="64"/>
        <v>12.297356048583602</v>
      </c>
      <c r="F49" s="121">
        <f t="shared" si="64"/>
        <v>14.283530845363693</v>
      </c>
      <c r="G49" s="121">
        <f t="shared" si="64"/>
        <v>14.617192853968586</v>
      </c>
      <c r="H49" s="121">
        <f t="shared" si="64"/>
        <v>16.668103873223313</v>
      </c>
      <c r="I49" s="121">
        <f t="shared" si="64"/>
        <v>16.625761711864527</v>
      </c>
      <c r="J49" s="121">
        <f t="shared" ref="J49:O49" si="65">+(P25/P$28)*100</f>
        <v>3.4245076731358925</v>
      </c>
      <c r="K49" s="121">
        <f t="shared" si="65"/>
        <v>4.2938581821890445</v>
      </c>
      <c r="L49" s="121">
        <f t="shared" si="65"/>
        <v>5.3839655955668437</v>
      </c>
      <c r="M49" s="121">
        <f t="shared" si="65"/>
        <v>6.497393122618389</v>
      </c>
      <c r="N49" s="121">
        <f t="shared" si="65"/>
        <v>5.8751239322487168</v>
      </c>
      <c r="O49" s="121">
        <f t="shared" si="65"/>
        <v>6.0583492963165968</v>
      </c>
      <c r="P49" s="121">
        <f>+V25/V$28</f>
        <v>3.7403552764198489</v>
      </c>
      <c r="Q49" s="121">
        <f t="shared" ref="Q49:U49" si="66">+W25/W$28</f>
        <v>3.52163384955377</v>
      </c>
      <c r="R49" s="121">
        <f t="shared" si="66"/>
        <v>3.4767868163506459</v>
      </c>
      <c r="S49" s="121">
        <f t="shared" si="66"/>
        <v>2.7748865079394949</v>
      </c>
      <c r="T49" s="121">
        <f t="shared" si="66"/>
        <v>2.8370642160808948</v>
      </c>
      <c r="U49" s="121">
        <f t="shared" si="66"/>
        <v>2.4833869620103166</v>
      </c>
      <c r="V49" s="40"/>
      <c r="W49" s="40"/>
      <c r="X49" s="40"/>
      <c r="Y49" s="40"/>
      <c r="Z49" s="40"/>
      <c r="AA49" s="40"/>
    </row>
    <row r="50" spans="1:27" s="36" customFormat="1" x14ac:dyDescent="0.25">
      <c r="A50" s="164" t="s">
        <v>35</v>
      </c>
      <c r="B50" s="65">
        <v>25</v>
      </c>
      <c r="C50" s="166" t="s">
        <v>16</v>
      </c>
      <c r="D50" s="121">
        <f t="shared" ref="D50:I51" si="67">(D27/D$28)*100</f>
        <v>4.1223916785107724</v>
      </c>
      <c r="E50" s="121">
        <f t="shared" si="67"/>
        <v>4.4688787698086569</v>
      </c>
      <c r="F50" s="121">
        <f t="shared" si="67"/>
        <v>5.2928486071692333</v>
      </c>
      <c r="G50" s="121">
        <f t="shared" si="67"/>
        <v>4.9625961398961547</v>
      </c>
      <c r="H50" s="121">
        <f t="shared" si="67"/>
        <v>4.7977227373687255</v>
      </c>
      <c r="I50" s="121">
        <f t="shared" si="67"/>
        <v>4.3494502369815544</v>
      </c>
      <c r="J50" s="121">
        <f t="shared" ref="J50:O51" si="68">(P27/P$28)*100</f>
        <v>3.4243062842592793</v>
      </c>
      <c r="K50" s="121">
        <f t="shared" si="68"/>
        <v>4.2939086867211751</v>
      </c>
      <c r="L50" s="121">
        <f t="shared" si="68"/>
        <v>5.384282235111618</v>
      </c>
      <c r="M50" s="121">
        <f t="shared" si="68"/>
        <v>6.7823330476039265</v>
      </c>
      <c r="N50" s="121">
        <f t="shared" si="68"/>
        <v>7.5985221578002253</v>
      </c>
      <c r="O50" s="121">
        <f t="shared" si="68"/>
        <v>8.1786352125049326</v>
      </c>
      <c r="P50" s="121">
        <f>+V27/V$28</f>
        <v>2.4336814249239858</v>
      </c>
      <c r="Q50" s="121">
        <f t="shared" ref="Q50:U50" si="69">+W27/W$28</f>
        <v>1.9987012801848858</v>
      </c>
      <c r="R50" s="121">
        <f t="shared" si="69"/>
        <v>0.81382948380913944</v>
      </c>
      <c r="S50" s="121">
        <f t="shared" si="69"/>
        <v>0.74020496784948198</v>
      </c>
      <c r="T50" s="121">
        <f t="shared" si="69"/>
        <v>0.6314020855283875</v>
      </c>
      <c r="U50" s="121">
        <f t="shared" si="69"/>
        <v>0.55035438446689344</v>
      </c>
      <c r="V50" s="40"/>
      <c r="W50" s="40"/>
      <c r="X50" s="40"/>
      <c r="Y50" s="40"/>
      <c r="Z50" s="40"/>
      <c r="AA50" s="40"/>
    </row>
    <row r="51" spans="1:27" s="36" customFormat="1" x14ac:dyDescent="0.25">
      <c r="A51" s="165" t="s">
        <v>37</v>
      </c>
      <c r="B51" s="65">
        <v>26</v>
      </c>
      <c r="C51" s="166" t="s">
        <v>16</v>
      </c>
      <c r="D51" s="190">
        <f t="shared" si="67"/>
        <v>100</v>
      </c>
      <c r="E51" s="190">
        <f t="shared" si="67"/>
        <v>100</v>
      </c>
      <c r="F51" s="190">
        <f t="shared" si="67"/>
        <v>100</v>
      </c>
      <c r="G51" s="190">
        <f t="shared" si="67"/>
        <v>100</v>
      </c>
      <c r="H51" s="190">
        <f t="shared" si="67"/>
        <v>100</v>
      </c>
      <c r="I51" s="190">
        <f t="shared" si="67"/>
        <v>100</v>
      </c>
      <c r="J51" s="190">
        <f t="shared" si="68"/>
        <v>100</v>
      </c>
      <c r="K51" s="190">
        <f t="shared" si="68"/>
        <v>100</v>
      </c>
      <c r="L51" s="190">
        <f t="shared" si="68"/>
        <v>100</v>
      </c>
      <c r="M51" s="190">
        <f t="shared" si="68"/>
        <v>100</v>
      </c>
      <c r="N51" s="190">
        <f t="shared" si="68"/>
        <v>100</v>
      </c>
      <c r="O51" s="190">
        <f t="shared" si="68"/>
        <v>100</v>
      </c>
      <c r="P51" s="190">
        <f>+V28/V$28</f>
        <v>1</v>
      </c>
      <c r="Q51" s="190">
        <f t="shared" ref="Q51:U51" si="70">+W28/W$28</f>
        <v>1</v>
      </c>
      <c r="R51" s="190">
        <f t="shared" si="70"/>
        <v>1</v>
      </c>
      <c r="S51" s="190">
        <f t="shared" si="70"/>
        <v>1</v>
      </c>
      <c r="T51" s="190">
        <f t="shared" si="70"/>
        <v>1</v>
      </c>
      <c r="U51" s="190">
        <f t="shared" si="70"/>
        <v>1</v>
      </c>
      <c r="V51" s="40"/>
      <c r="W51" s="40"/>
      <c r="X51" s="40"/>
      <c r="Y51" s="40"/>
      <c r="Z51" s="40"/>
      <c r="AA51" s="40"/>
    </row>
    <row r="52" spans="1:27" s="36" customFormat="1" x14ac:dyDescent="0.25">
      <c r="A52" s="123" t="s">
        <v>71</v>
      </c>
      <c r="B52" s="37"/>
      <c r="C52" s="38"/>
      <c r="D52" s="41"/>
      <c r="E52" s="39"/>
      <c r="F52" s="39"/>
      <c r="G52" s="39"/>
      <c r="H52" s="39"/>
      <c r="I52" s="39"/>
      <c r="J52" s="39"/>
      <c r="K52" s="39"/>
      <c r="L52" s="39"/>
      <c r="M52" s="39"/>
      <c r="N52" s="39"/>
      <c r="O52" s="39"/>
      <c r="P52" s="39"/>
      <c r="Q52" s="39"/>
      <c r="R52" s="39"/>
      <c r="S52" s="41">
        <f>+S35+S37+S38+S39+S40+S44+S45+S47+S49+S50</f>
        <v>23.876524205988247</v>
      </c>
      <c r="T52" s="41">
        <f>+T35+T37+T38+T39+T40+T44+T45+T47+T49+T50</f>
        <v>28.92157964917498</v>
      </c>
      <c r="U52" s="41">
        <f>+U35+U37+U38+U39+U40+U44+U45+U47+U49+U50</f>
        <v>30.728768573996192</v>
      </c>
      <c r="V52" s="141" t="s">
        <v>77</v>
      </c>
      <c r="W52" s="40"/>
      <c r="X52" s="40"/>
      <c r="Y52" s="40"/>
      <c r="Z52" s="40"/>
      <c r="AA52" s="40"/>
    </row>
    <row r="53" spans="1:27" s="36" customFormat="1" x14ac:dyDescent="0.25">
      <c r="A53" s="124" t="s">
        <v>71</v>
      </c>
      <c r="B53" s="65"/>
      <c r="C53" s="166" t="s">
        <v>16</v>
      </c>
      <c r="D53" s="41"/>
      <c r="E53" s="39"/>
      <c r="F53" s="39"/>
      <c r="G53" s="39"/>
      <c r="H53" s="39"/>
      <c r="I53" s="43" t="s">
        <v>67</v>
      </c>
      <c r="J53" s="169">
        <v>41</v>
      </c>
      <c r="K53" s="170">
        <v>10</v>
      </c>
      <c r="L53" s="170">
        <v>5</v>
      </c>
      <c r="M53" s="170">
        <v>5</v>
      </c>
      <c r="N53" s="39"/>
      <c r="O53" s="39"/>
      <c r="P53" s="39"/>
      <c r="Q53" s="39"/>
      <c r="R53" s="39"/>
      <c r="S53" s="39"/>
      <c r="T53" s="39"/>
      <c r="U53" s="142">
        <f>+U35+U37+U38+U41+U46+U47+U49+U50</f>
        <v>16.003725250972018</v>
      </c>
      <c r="V53" s="39" t="s">
        <v>78</v>
      </c>
      <c r="W53" s="40"/>
      <c r="X53" s="40"/>
      <c r="Y53" s="40"/>
      <c r="Z53" s="40"/>
      <c r="AA53" s="40"/>
    </row>
    <row r="54" spans="1:27" s="36" customFormat="1" ht="14.4" x14ac:dyDescent="0.25">
      <c r="A54" s="7" t="s">
        <v>68</v>
      </c>
      <c r="B54" s="65"/>
      <c r="C54" s="166" t="s">
        <v>16</v>
      </c>
      <c r="D54" s="294" t="s">
        <v>63</v>
      </c>
      <c r="E54" s="295"/>
      <c r="F54" s="295"/>
      <c r="G54" s="295"/>
      <c r="H54" s="295"/>
      <c r="I54" s="295"/>
      <c r="J54" s="296" t="s">
        <v>40</v>
      </c>
      <c r="K54" s="296"/>
      <c r="L54" s="296"/>
      <c r="M54" s="296"/>
      <c r="N54" s="81"/>
      <c r="O54" s="81"/>
      <c r="P54" s="39"/>
      <c r="Q54" s="39"/>
      <c r="R54" s="39"/>
      <c r="S54" s="39"/>
      <c r="T54" s="39"/>
      <c r="U54" s="39"/>
      <c r="V54" s="40"/>
      <c r="W54" s="40"/>
      <c r="X54" s="40"/>
      <c r="Y54" s="40"/>
      <c r="Z54" s="40"/>
      <c r="AA54" s="40"/>
    </row>
    <row r="55" spans="1:27" s="37" customFormat="1" ht="24" x14ac:dyDescent="0.25">
      <c r="A55" s="188" t="s">
        <v>70</v>
      </c>
      <c r="B55" s="65"/>
      <c r="C55" s="166" t="s">
        <v>16</v>
      </c>
      <c r="D55" s="179" t="s">
        <v>86</v>
      </c>
      <c r="E55" s="180" t="s">
        <v>7</v>
      </c>
      <c r="F55" s="180" t="s">
        <v>8</v>
      </c>
      <c r="G55" s="181">
        <v>2000</v>
      </c>
      <c r="H55" s="181">
        <v>2005</v>
      </c>
      <c r="I55" s="180" t="s">
        <v>9</v>
      </c>
      <c r="J55" s="182" t="s">
        <v>87</v>
      </c>
      <c r="K55" s="182" t="s">
        <v>66</v>
      </c>
      <c r="L55" s="183" t="s">
        <v>64</v>
      </c>
      <c r="M55" s="183" t="s">
        <v>65</v>
      </c>
      <c r="N55" s="82"/>
      <c r="O55" s="83"/>
      <c r="P55" s="189"/>
      <c r="Q55" s="189"/>
      <c r="R55" s="189"/>
      <c r="S55" s="189"/>
      <c r="T55" s="189"/>
      <c r="U55" s="189"/>
      <c r="V55" s="187"/>
      <c r="W55" s="187"/>
      <c r="X55" s="187"/>
      <c r="Y55" s="187"/>
      <c r="Z55" s="187"/>
      <c r="AA55" s="187"/>
    </row>
    <row r="56" spans="1:27" s="36" customFormat="1" x14ac:dyDescent="0.25">
      <c r="A56" s="157" t="s">
        <v>14</v>
      </c>
      <c r="B56" s="65">
        <v>7</v>
      </c>
      <c r="C56" s="166" t="s">
        <v>16</v>
      </c>
      <c r="D56" s="168">
        <f t="shared" ref="D56:D67" si="71">(V9/$V9)*100</f>
        <v>100</v>
      </c>
      <c r="E56" s="121">
        <f t="shared" ref="E56:E67" si="72">(W9/$V9)*100</f>
        <v>97.58702605946489</v>
      </c>
      <c r="F56" s="121">
        <f t="shared" ref="F56:F67" si="73">(X9/$V9)*100</f>
        <v>97.616276692310194</v>
      </c>
      <c r="G56" s="121">
        <f t="shared" ref="G56:G67" si="74">(Y9/$V9)*100</f>
        <v>93.837004622993987</v>
      </c>
      <c r="H56" s="121">
        <f t="shared" ref="H56:H67" si="75">(Z9/$V9)*100</f>
        <v>103.44930176419085</v>
      </c>
      <c r="I56" s="121">
        <f t="shared" ref="I56:I67" si="76">(AA9/$V9)*100</f>
        <v>103.1031800900996</v>
      </c>
      <c r="J56" s="122">
        <f t="shared" ref="J56:J67" si="77">EXP(LN(AA9/V9)/41)-1</f>
        <v>7.4564491051676285E-4</v>
      </c>
      <c r="K56" s="122">
        <f t="shared" ref="K56:K67" si="78">EXP(LN(Y9/X9)/10)-1</f>
        <v>-3.9407114486578187E-3</v>
      </c>
      <c r="L56" s="122">
        <f t="shared" ref="L56:L67" si="79">EXP(LN(Z9/Y9)/5)-1</f>
        <v>1.9695929148995761E-2</v>
      </c>
      <c r="M56" s="122">
        <f t="shared" ref="M56:M67" si="80">EXP(LN(AA9/Z9)/5)-1</f>
        <v>-6.7005929121810581E-4</v>
      </c>
      <c r="N56" s="39"/>
      <c r="O56" s="39"/>
      <c r="P56" s="39"/>
      <c r="Q56" s="39"/>
      <c r="R56" s="39"/>
      <c r="S56" s="39"/>
      <c r="T56" s="39"/>
      <c r="U56" s="39"/>
      <c r="V56" s="40"/>
      <c r="W56" s="40"/>
      <c r="X56" s="40"/>
      <c r="Y56" s="40"/>
      <c r="Z56" s="40"/>
      <c r="AA56" s="40"/>
    </row>
    <row r="57" spans="1:27" s="36" customFormat="1" x14ac:dyDescent="0.25">
      <c r="A57" s="158" t="s">
        <v>17</v>
      </c>
      <c r="B57" s="65">
        <v>8</v>
      </c>
      <c r="C57" s="166" t="s">
        <v>16</v>
      </c>
      <c r="D57" s="168">
        <f t="shared" si="71"/>
        <v>100</v>
      </c>
      <c r="E57" s="121">
        <f t="shared" si="72"/>
        <v>118.95578847241207</v>
      </c>
      <c r="F57" s="121">
        <f t="shared" si="73"/>
        <v>91.707873868717897</v>
      </c>
      <c r="G57" s="121">
        <f t="shared" si="74"/>
        <v>35.733931965211788</v>
      </c>
      <c r="H57" s="121">
        <f t="shared" si="75"/>
        <v>31.061054338842709</v>
      </c>
      <c r="I57" s="121">
        <f t="shared" si="76"/>
        <v>33.464431235397733</v>
      </c>
      <c r="J57" s="122">
        <f t="shared" si="77"/>
        <v>-2.6346399130913079E-2</v>
      </c>
      <c r="K57" s="122">
        <f t="shared" si="78"/>
        <v>-8.9945465142093228E-2</v>
      </c>
      <c r="L57" s="122">
        <f t="shared" si="79"/>
        <v>-2.7640016842085058E-2</v>
      </c>
      <c r="M57" s="122">
        <f t="shared" si="80"/>
        <v>1.5017315187052516E-2</v>
      </c>
      <c r="N57" s="39"/>
      <c r="O57" s="39"/>
      <c r="P57" s="39"/>
      <c r="Q57" s="39"/>
      <c r="R57" s="39"/>
      <c r="S57" s="39"/>
      <c r="T57" s="39"/>
      <c r="U57" s="39"/>
      <c r="V57" s="40"/>
      <c r="W57" s="40"/>
      <c r="X57" s="40"/>
      <c r="Y57" s="40"/>
      <c r="Z57" s="40"/>
      <c r="AA57" s="40"/>
    </row>
    <row r="58" spans="1:27" s="36" customFormat="1" x14ac:dyDescent="0.25">
      <c r="A58" s="159" t="s">
        <v>19</v>
      </c>
      <c r="B58" s="65">
        <v>9</v>
      </c>
      <c r="C58" s="166" t="s">
        <v>16</v>
      </c>
      <c r="D58" s="168">
        <f t="shared" si="71"/>
        <v>100</v>
      </c>
      <c r="E58" s="121">
        <f t="shared" si="72"/>
        <v>58.975389927043651</v>
      </c>
      <c r="F58" s="121">
        <f t="shared" si="73"/>
        <v>173.64717296006711</v>
      </c>
      <c r="G58" s="121">
        <f t="shared" si="74"/>
        <v>19.272342318128981</v>
      </c>
      <c r="H58" s="121">
        <f t="shared" si="75"/>
        <v>20.86180228262857</v>
      </c>
      <c r="I58" s="121">
        <f t="shared" si="76"/>
        <v>17.494047008567833</v>
      </c>
      <c r="J58" s="122">
        <f t="shared" si="77"/>
        <v>-4.1628457451785117E-2</v>
      </c>
      <c r="K58" s="122">
        <f t="shared" si="78"/>
        <v>-0.19734913440350021</v>
      </c>
      <c r="L58" s="122">
        <f t="shared" si="79"/>
        <v>1.5976037195067905E-2</v>
      </c>
      <c r="M58" s="122">
        <f t="shared" si="80"/>
        <v>-3.4599114518877649E-2</v>
      </c>
      <c r="N58" s="39"/>
      <c r="O58" s="39"/>
      <c r="P58" s="39"/>
      <c r="Q58" s="39"/>
      <c r="R58" s="39"/>
      <c r="S58" s="39"/>
      <c r="T58" s="39"/>
      <c r="U58" s="39"/>
      <c r="V58" s="40"/>
      <c r="W58" s="40"/>
      <c r="X58" s="40"/>
      <c r="Y58" s="40"/>
      <c r="Z58" s="40"/>
      <c r="AA58" s="40"/>
    </row>
    <row r="59" spans="1:27" s="36" customFormat="1" x14ac:dyDescent="0.25">
      <c r="A59" s="160" t="s">
        <v>20</v>
      </c>
      <c r="B59" s="65">
        <v>10</v>
      </c>
      <c r="C59" s="166" t="s">
        <v>16</v>
      </c>
      <c r="D59" s="168">
        <f t="shared" si="71"/>
        <v>100</v>
      </c>
      <c r="E59" s="121">
        <f t="shared" si="72"/>
        <v>137.93802750033063</v>
      </c>
      <c r="F59" s="121">
        <f t="shared" si="73"/>
        <v>147.56055734678552</v>
      </c>
      <c r="G59" s="121">
        <f t="shared" si="74"/>
        <v>58.372788533320417</v>
      </c>
      <c r="H59" s="121">
        <f t="shared" si="75"/>
        <v>47.53284203062919</v>
      </c>
      <c r="I59" s="121">
        <f t="shared" si="76"/>
        <v>50.705757615389132</v>
      </c>
      <c r="J59" s="122">
        <f t="shared" si="77"/>
        <v>-1.642773245479856E-2</v>
      </c>
      <c r="K59" s="122">
        <f t="shared" si="78"/>
        <v>-8.856853946105514E-2</v>
      </c>
      <c r="L59" s="122">
        <f t="shared" si="79"/>
        <v>-4.02532099112618E-2</v>
      </c>
      <c r="M59" s="122">
        <f t="shared" si="80"/>
        <v>1.3007588807151693E-2</v>
      </c>
      <c r="N59" s="39"/>
      <c r="O59" s="39"/>
      <c r="P59" s="39"/>
      <c r="Q59" s="39"/>
      <c r="R59" s="39"/>
      <c r="S59" s="39"/>
      <c r="T59" s="39"/>
      <c r="U59" s="39"/>
      <c r="V59" s="40"/>
      <c r="W59" s="40"/>
      <c r="X59" s="40"/>
      <c r="Y59" s="40"/>
      <c r="Z59" s="40"/>
      <c r="AA59" s="40"/>
    </row>
    <row r="60" spans="1:27" s="36" customFormat="1" x14ac:dyDescent="0.25">
      <c r="A60" s="160" t="s">
        <v>21</v>
      </c>
      <c r="B60" s="65">
        <v>11</v>
      </c>
      <c r="C60" s="166"/>
      <c r="D60" s="168">
        <f t="shared" si="71"/>
        <v>100</v>
      </c>
      <c r="E60" s="121">
        <f t="shared" si="72"/>
        <v>86.337870307516624</v>
      </c>
      <c r="F60" s="121">
        <f t="shared" si="73"/>
        <v>109.86450524696436</v>
      </c>
      <c r="G60" s="121">
        <f t="shared" si="74"/>
        <v>73.553016219576577</v>
      </c>
      <c r="H60" s="121">
        <f t="shared" si="75"/>
        <v>117.45775789171284</v>
      </c>
      <c r="I60" s="121">
        <f t="shared" si="76"/>
        <v>139.32012528371249</v>
      </c>
      <c r="J60" s="122">
        <f t="shared" si="77"/>
        <v>8.1207017814275417E-3</v>
      </c>
      <c r="K60" s="122">
        <f t="shared" si="78"/>
        <v>-3.9329823996160362E-2</v>
      </c>
      <c r="L60" s="122">
        <f t="shared" si="79"/>
        <v>9.8136290218285405E-2</v>
      </c>
      <c r="M60" s="122">
        <f t="shared" si="80"/>
        <v>3.472854465509867E-2</v>
      </c>
      <c r="N60" s="39"/>
      <c r="O60" s="39"/>
      <c r="P60" s="39"/>
      <c r="Q60" s="39"/>
      <c r="R60" s="39"/>
      <c r="S60" s="39"/>
      <c r="T60" s="39"/>
      <c r="U60" s="39"/>
      <c r="V60" s="40"/>
      <c r="W60" s="40"/>
      <c r="X60" s="40"/>
      <c r="Y60" s="40"/>
      <c r="Z60" s="40"/>
      <c r="AA60" s="40"/>
    </row>
    <row r="61" spans="1:27" s="36" customFormat="1" x14ac:dyDescent="0.25">
      <c r="A61" s="160" t="s">
        <v>22</v>
      </c>
      <c r="B61" s="65">
        <v>12</v>
      </c>
      <c r="C61" s="166"/>
      <c r="D61" s="168">
        <f t="shared" si="71"/>
        <v>100</v>
      </c>
      <c r="E61" s="121">
        <f t="shared" si="72"/>
        <v>108.2873234843569</v>
      </c>
      <c r="F61" s="121">
        <f t="shared" si="73"/>
        <v>37.802235427483893</v>
      </c>
      <c r="G61" s="121">
        <f t="shared" si="74"/>
        <v>16.502640474677719</v>
      </c>
      <c r="H61" s="121">
        <f t="shared" si="75"/>
        <v>15.560101406761717</v>
      </c>
      <c r="I61" s="121">
        <f t="shared" si="76"/>
        <v>17.29073944573091</v>
      </c>
      <c r="J61" s="122">
        <f t="shared" si="77"/>
        <v>-4.1901661592152584E-2</v>
      </c>
      <c r="K61" s="122">
        <f t="shared" si="78"/>
        <v>-7.954280770472677E-2</v>
      </c>
      <c r="L61" s="122">
        <f t="shared" si="79"/>
        <v>-1.1693169439493278E-2</v>
      </c>
      <c r="M61" s="122">
        <f t="shared" si="80"/>
        <v>2.1316218811285426E-2</v>
      </c>
      <c r="N61" s="39"/>
      <c r="O61" s="39"/>
      <c r="P61" s="39"/>
      <c r="Q61" s="39"/>
      <c r="R61" s="39"/>
      <c r="S61" s="39"/>
      <c r="T61" s="39"/>
      <c r="U61" s="39"/>
      <c r="V61" s="40"/>
      <c r="W61" s="40"/>
      <c r="X61" s="40"/>
      <c r="Y61" s="40"/>
      <c r="Z61" s="40"/>
      <c r="AA61" s="40"/>
    </row>
    <row r="62" spans="1:27" s="36" customFormat="1" x14ac:dyDescent="0.25">
      <c r="A62" s="161" t="s">
        <v>61</v>
      </c>
      <c r="B62" s="65">
        <v>13</v>
      </c>
      <c r="C62" s="166" t="s">
        <v>16</v>
      </c>
      <c r="D62" s="168">
        <f t="shared" si="71"/>
        <v>100</v>
      </c>
      <c r="E62" s="121">
        <f t="shared" si="72"/>
        <v>104.33634461673272</v>
      </c>
      <c r="F62" s="121">
        <f t="shared" si="73"/>
        <v>48.022728266758151</v>
      </c>
      <c r="G62" s="121">
        <f t="shared" si="74"/>
        <v>21.377701135872773</v>
      </c>
      <c r="H62" s="121">
        <f t="shared" si="75"/>
        <v>22.373424181309883</v>
      </c>
      <c r="I62" s="121">
        <f t="shared" si="76"/>
        <v>23.807982778818698</v>
      </c>
      <c r="J62" s="122">
        <f t="shared" si="77"/>
        <v>-3.4398098791128096E-2</v>
      </c>
      <c r="K62" s="122">
        <f t="shared" si="78"/>
        <v>-7.7744153246151582E-2</v>
      </c>
      <c r="L62" s="122">
        <f t="shared" si="79"/>
        <v>9.1466690922250571E-3</v>
      </c>
      <c r="M62" s="122">
        <f t="shared" si="80"/>
        <v>1.2506986535715248E-2</v>
      </c>
      <c r="N62" s="39"/>
      <c r="O62" s="39"/>
      <c r="P62" s="39"/>
      <c r="Q62" s="39"/>
      <c r="R62" s="39"/>
      <c r="S62" s="39"/>
      <c r="T62" s="39"/>
      <c r="U62" s="39"/>
      <c r="V62" s="40"/>
      <c r="W62" s="40"/>
      <c r="X62" s="40"/>
      <c r="Y62" s="40"/>
      <c r="Z62" s="40"/>
      <c r="AA62" s="40"/>
    </row>
    <row r="63" spans="1:27" s="36" customFormat="1" x14ac:dyDescent="0.25">
      <c r="A63" s="162" t="s">
        <v>23</v>
      </c>
      <c r="B63" s="65">
        <v>14</v>
      </c>
      <c r="C63" s="166" t="s">
        <v>16</v>
      </c>
      <c r="D63" s="168">
        <f t="shared" si="71"/>
        <v>100</v>
      </c>
      <c r="E63" s="121">
        <f t="shared" si="72"/>
        <v>106.40090454758528</v>
      </c>
      <c r="F63" s="121">
        <f t="shared" si="73"/>
        <v>86.863535506588406</v>
      </c>
      <c r="G63" s="121">
        <f t="shared" si="74"/>
        <v>53.686037874211209</v>
      </c>
      <c r="H63" s="121">
        <f t="shared" si="75"/>
        <v>52.564482486580118</v>
      </c>
      <c r="I63" s="121">
        <f t="shared" si="76"/>
        <v>55.49472094546897</v>
      </c>
      <c r="J63" s="122">
        <f t="shared" si="77"/>
        <v>-1.4260327063430611E-2</v>
      </c>
      <c r="K63" s="122">
        <f t="shared" si="78"/>
        <v>-4.69791873143518E-2</v>
      </c>
      <c r="L63" s="122">
        <f t="shared" si="79"/>
        <v>-4.2135602590773757E-3</v>
      </c>
      <c r="M63" s="122">
        <f t="shared" si="80"/>
        <v>1.0908517569782061E-2</v>
      </c>
      <c r="N63" s="39"/>
      <c r="O63" s="39"/>
      <c r="P63" s="39"/>
      <c r="Q63" s="39"/>
      <c r="R63" s="39"/>
      <c r="S63" s="39"/>
      <c r="T63" s="39"/>
      <c r="U63" s="39"/>
      <c r="V63" s="40"/>
      <c r="W63" s="40"/>
      <c r="X63" s="40"/>
      <c r="Y63" s="40"/>
      <c r="Z63" s="40"/>
      <c r="AA63" s="40"/>
    </row>
    <row r="64" spans="1:27" s="36" customFormat="1" x14ac:dyDescent="0.25">
      <c r="A64" s="159" t="s">
        <v>24</v>
      </c>
      <c r="B64" s="65">
        <v>15</v>
      </c>
      <c r="C64" s="166" t="s">
        <v>16</v>
      </c>
      <c r="D64" s="168">
        <f t="shared" si="71"/>
        <v>100</v>
      </c>
      <c r="E64" s="121">
        <f t="shared" si="72"/>
        <v>118.2987765800915</v>
      </c>
      <c r="F64" s="121">
        <f t="shared" si="73"/>
        <v>94.894539709417771</v>
      </c>
      <c r="G64" s="121">
        <f t="shared" si="74"/>
        <v>55.806318172612137</v>
      </c>
      <c r="H64" s="121">
        <f t="shared" si="75"/>
        <v>56.085301289279009</v>
      </c>
      <c r="I64" s="121">
        <f t="shared" si="76"/>
        <v>63.658405842079212</v>
      </c>
      <c r="J64" s="122">
        <f t="shared" si="77"/>
        <v>-1.0955131295746878E-2</v>
      </c>
      <c r="K64" s="122">
        <f t="shared" si="78"/>
        <v>-5.1703353547986608E-2</v>
      </c>
      <c r="L64" s="122">
        <f t="shared" si="79"/>
        <v>9.9783294783084564E-4</v>
      </c>
      <c r="M64" s="122">
        <f t="shared" si="80"/>
        <v>2.5655091536988417E-2</v>
      </c>
      <c r="N64" s="39"/>
      <c r="O64" s="39"/>
      <c r="P64" s="39"/>
      <c r="Q64" s="39"/>
      <c r="R64" s="39"/>
      <c r="S64" s="39"/>
      <c r="T64" s="39"/>
      <c r="U64" s="39"/>
      <c r="V64" s="40"/>
      <c r="W64" s="40"/>
      <c r="X64" s="40"/>
      <c r="Y64" s="40"/>
      <c r="Z64" s="40"/>
      <c r="AA64" s="40"/>
    </row>
    <row r="65" spans="1:27" s="36" customFormat="1" x14ac:dyDescent="0.25">
      <c r="A65" s="163" t="s">
        <v>25</v>
      </c>
      <c r="B65" s="65">
        <v>16</v>
      </c>
      <c r="C65" s="166"/>
      <c r="D65" s="168">
        <f t="shared" si="71"/>
        <v>100</v>
      </c>
      <c r="E65" s="121">
        <f t="shared" si="72"/>
        <v>117.07207558765695</v>
      </c>
      <c r="F65" s="121">
        <f t="shared" si="73"/>
        <v>79.065210583595018</v>
      </c>
      <c r="G65" s="121">
        <f t="shared" si="74"/>
        <v>45.984952892519551</v>
      </c>
      <c r="H65" s="121">
        <f t="shared" si="75"/>
        <v>41.171280101688929</v>
      </c>
      <c r="I65" s="121">
        <f t="shared" si="76"/>
        <v>44.997345897920233</v>
      </c>
      <c r="J65" s="122">
        <f t="shared" si="77"/>
        <v>-1.9288780203145839E-2</v>
      </c>
      <c r="K65" s="122">
        <f t="shared" si="78"/>
        <v>-5.2753451736406554E-2</v>
      </c>
      <c r="L65" s="122">
        <f t="shared" si="79"/>
        <v>-2.1871924243535901E-2</v>
      </c>
      <c r="M65" s="122">
        <f t="shared" si="80"/>
        <v>1.7931386867612087E-2</v>
      </c>
      <c r="N65" s="39"/>
      <c r="O65" s="39"/>
      <c r="P65" s="39"/>
      <c r="Q65" s="39"/>
      <c r="R65" s="39"/>
      <c r="S65" s="39"/>
      <c r="T65" s="39"/>
      <c r="U65" s="39"/>
      <c r="V65" s="40"/>
      <c r="W65" s="40"/>
      <c r="X65" s="40"/>
      <c r="Y65" s="40"/>
      <c r="Z65" s="40"/>
      <c r="AA65" s="40"/>
    </row>
    <row r="66" spans="1:27" s="36" customFormat="1" x14ac:dyDescent="0.25">
      <c r="A66" s="163" t="s">
        <v>26</v>
      </c>
      <c r="B66" s="65">
        <v>17</v>
      </c>
      <c r="C66" s="166"/>
      <c r="D66" s="168">
        <f t="shared" si="71"/>
        <v>100</v>
      </c>
      <c r="E66" s="121">
        <f t="shared" si="72"/>
        <v>95.886250718080674</v>
      </c>
      <c r="F66" s="121">
        <f t="shared" si="73"/>
        <v>127.23684652042644</v>
      </c>
      <c r="G66" s="121">
        <f t="shared" si="74"/>
        <v>42.933988150043447</v>
      </c>
      <c r="H66" s="121">
        <f t="shared" si="75"/>
        <v>59.297150830928899</v>
      </c>
      <c r="I66" s="121">
        <f t="shared" si="76"/>
        <v>76.724615755663976</v>
      </c>
      <c r="J66" s="122">
        <f t="shared" si="77"/>
        <v>-6.441301727902915E-3</v>
      </c>
      <c r="K66" s="122">
        <f t="shared" si="78"/>
        <v>-0.10294549095482974</v>
      </c>
      <c r="L66" s="122">
        <f t="shared" si="79"/>
        <v>6.6710374364841396E-2</v>
      </c>
      <c r="M66" s="122">
        <f t="shared" si="80"/>
        <v>5.2883158970714828E-2</v>
      </c>
      <c r="N66" s="39"/>
      <c r="O66" s="39"/>
      <c r="P66" s="39"/>
      <c r="Q66" s="39"/>
      <c r="R66" s="39"/>
      <c r="S66" s="39"/>
      <c r="T66" s="39"/>
      <c r="U66" s="39"/>
      <c r="V66" s="40"/>
      <c r="W66" s="40"/>
      <c r="X66" s="40"/>
      <c r="Y66" s="40"/>
      <c r="Z66" s="40"/>
      <c r="AA66" s="40"/>
    </row>
    <row r="67" spans="1:27" s="36" customFormat="1" x14ac:dyDescent="0.25">
      <c r="A67" s="160" t="s">
        <v>27</v>
      </c>
      <c r="B67" s="65">
        <v>18</v>
      </c>
      <c r="C67" s="166" t="s">
        <v>16</v>
      </c>
      <c r="D67" s="168">
        <f t="shared" si="71"/>
        <v>100</v>
      </c>
      <c r="E67" s="121">
        <f t="shared" si="72"/>
        <v>114.67001701509606</v>
      </c>
      <c r="F67" s="121">
        <f t="shared" si="73"/>
        <v>86.631067141843175</v>
      </c>
      <c r="G67" s="121">
        <f t="shared" si="74"/>
        <v>45.361264556086546</v>
      </c>
      <c r="H67" s="121">
        <f t="shared" si="75"/>
        <v>47.011370573392547</v>
      </c>
      <c r="I67" s="121">
        <f t="shared" si="76"/>
        <v>53.598125595278631</v>
      </c>
      <c r="J67" s="122">
        <f t="shared" si="77"/>
        <v>-1.5096019331101163E-2</v>
      </c>
      <c r="K67" s="122">
        <f t="shared" si="78"/>
        <v>-6.2651370177113863E-2</v>
      </c>
      <c r="L67" s="122">
        <f t="shared" si="79"/>
        <v>7.1717874243257818E-3</v>
      </c>
      <c r="M67" s="122">
        <f t="shared" si="80"/>
        <v>2.6571818566809347E-2</v>
      </c>
      <c r="N67" s="39"/>
      <c r="O67" s="39"/>
      <c r="P67" s="39"/>
      <c r="Q67" s="39"/>
      <c r="R67" s="39"/>
      <c r="S67" s="39"/>
      <c r="T67" s="39"/>
      <c r="U67" s="39"/>
      <c r="V67" s="40"/>
      <c r="W67" s="40"/>
      <c r="X67" s="40"/>
      <c r="Y67" s="40"/>
      <c r="Z67" s="40"/>
      <c r="AA67" s="40"/>
    </row>
    <row r="68" spans="1:27" s="36" customFormat="1" x14ac:dyDescent="0.25">
      <c r="A68" s="159" t="s">
        <v>62</v>
      </c>
      <c r="B68" s="65">
        <v>21</v>
      </c>
      <c r="C68" s="166" t="s">
        <v>16</v>
      </c>
      <c r="D68" s="168">
        <f t="shared" ref="D68:I70" si="81">(V23/$V23)*100</f>
        <v>100</v>
      </c>
      <c r="E68" s="121">
        <f t="shared" si="81"/>
        <v>142.68278946628377</v>
      </c>
      <c r="F68" s="121">
        <f t="shared" si="81"/>
        <v>171.71487232272449</v>
      </c>
      <c r="G68" s="121">
        <f t="shared" si="81"/>
        <v>143.43841162557248</v>
      </c>
      <c r="H68" s="121">
        <f t="shared" si="81"/>
        <v>172.44844978916868</v>
      </c>
      <c r="I68" s="121">
        <f t="shared" si="81"/>
        <v>212.87458112326755</v>
      </c>
      <c r="J68" s="122">
        <f>EXP(LN(AA23/V23)/41)-1</f>
        <v>1.8598470388846655E-2</v>
      </c>
      <c r="K68" s="122">
        <f>EXP(LN(Y23/X23)/10)-1</f>
        <v>-1.7832055799435031E-2</v>
      </c>
      <c r="L68" s="122">
        <f t="shared" ref="L68:M70" si="82">EXP(LN(Z23/Y23)/5)-1</f>
        <v>3.752546649695998E-2</v>
      </c>
      <c r="M68" s="122">
        <f t="shared" si="82"/>
        <v>4.3020639331886601E-2</v>
      </c>
      <c r="N68" s="39"/>
      <c r="O68" s="39"/>
      <c r="P68" s="39"/>
      <c r="Q68" s="39"/>
      <c r="R68" s="39"/>
      <c r="S68" s="39"/>
      <c r="T68" s="39"/>
      <c r="U68" s="39"/>
      <c r="V68" s="40"/>
      <c r="W68" s="40"/>
      <c r="X68" s="40"/>
      <c r="Y68" s="40"/>
      <c r="Z68" s="40"/>
      <c r="AA68" s="40"/>
    </row>
    <row r="69" spans="1:27" s="36" customFormat="1" x14ac:dyDescent="0.25">
      <c r="A69" s="160" t="s">
        <v>32</v>
      </c>
      <c r="B69" s="65">
        <v>22</v>
      </c>
      <c r="C69" s="166" t="s">
        <v>16</v>
      </c>
      <c r="D69" s="168">
        <f t="shared" si="81"/>
        <v>100</v>
      </c>
      <c r="E69" s="121">
        <f t="shared" si="81"/>
        <v>95.998050088770526</v>
      </c>
      <c r="F69" s="121">
        <f t="shared" si="81"/>
        <v>78.996573923328583</v>
      </c>
      <c r="G69" s="121">
        <f t="shared" si="81"/>
        <v>51.596726726859863</v>
      </c>
      <c r="H69" s="121">
        <f t="shared" si="81"/>
        <v>48.74631177870544</v>
      </c>
      <c r="I69" s="121">
        <f t="shared" si="81"/>
        <v>45.496979790227471</v>
      </c>
      <c r="J69" s="122">
        <f>EXP(LN(AA24/V24)/41)-1</f>
        <v>-1.9024611889794318E-2</v>
      </c>
      <c r="K69" s="122">
        <f>EXP(LN(Y24/X24)/10)-1</f>
        <v>-4.1700217744310542E-2</v>
      </c>
      <c r="L69" s="122">
        <f t="shared" si="82"/>
        <v>-1.1301393234283363E-2</v>
      </c>
      <c r="M69" s="122">
        <f t="shared" si="82"/>
        <v>-1.3701980120014334E-2</v>
      </c>
      <c r="N69" s="39"/>
      <c r="O69" s="39"/>
      <c r="P69" s="39"/>
      <c r="Q69" s="39"/>
      <c r="R69" s="39"/>
      <c r="S69" s="39"/>
      <c r="T69" s="39"/>
      <c r="U69" s="39"/>
      <c r="V69" s="40"/>
      <c r="W69" s="40"/>
      <c r="X69" s="40"/>
      <c r="Y69" s="40"/>
      <c r="Z69" s="40"/>
      <c r="AA69" s="40"/>
    </row>
    <row r="70" spans="1:27" s="36" customFormat="1" x14ac:dyDescent="0.25">
      <c r="A70" s="159" t="s">
        <v>33</v>
      </c>
      <c r="B70" s="65">
        <v>23</v>
      </c>
      <c r="C70" s="166" t="s">
        <v>16</v>
      </c>
      <c r="D70" s="168">
        <f t="shared" si="81"/>
        <v>100</v>
      </c>
      <c r="E70" s="121">
        <f t="shared" si="81"/>
        <v>101.08830771849571</v>
      </c>
      <c r="F70" s="121">
        <f t="shared" si="81"/>
        <v>105.66559922558605</v>
      </c>
      <c r="G70" s="121">
        <f t="shared" si="81"/>
        <v>68.079685831705348</v>
      </c>
      <c r="H70" s="121">
        <f t="shared" si="81"/>
        <v>71.643617223985814</v>
      </c>
      <c r="I70" s="121">
        <f t="shared" si="81"/>
        <v>67.921590102697309</v>
      </c>
      <c r="J70" s="122">
        <f>EXP(LN(AA25/V25)/41)-1</f>
        <v>-9.3901766036957879E-3</v>
      </c>
      <c r="K70" s="122">
        <f>EXP(LN(Y25/X25)/10)-1</f>
        <v>-4.3007812757123842E-2</v>
      </c>
      <c r="L70" s="122">
        <f t="shared" si="82"/>
        <v>1.0257288607159909E-2</v>
      </c>
      <c r="M70" s="122">
        <f t="shared" si="82"/>
        <v>-1.0613300122052749E-2</v>
      </c>
      <c r="N70" s="39"/>
      <c r="O70" s="39"/>
      <c r="P70" s="39"/>
      <c r="Q70" s="39"/>
      <c r="R70" s="39"/>
      <c r="S70" s="39"/>
      <c r="T70" s="39"/>
      <c r="U70" s="39"/>
      <c r="V70" s="40"/>
      <c r="W70" s="40"/>
      <c r="X70" s="40"/>
      <c r="Y70" s="40"/>
      <c r="Z70" s="40"/>
      <c r="AA70" s="40"/>
    </row>
    <row r="71" spans="1:27" s="36" customFormat="1" x14ac:dyDescent="0.25">
      <c r="A71" s="164" t="s">
        <v>35</v>
      </c>
      <c r="B71" s="65">
        <v>25</v>
      </c>
      <c r="C71" s="166" t="s">
        <v>16</v>
      </c>
      <c r="D71" s="168">
        <f t="shared" ref="D71:I72" si="83">(V27/$V27)*100</f>
        <v>100</v>
      </c>
      <c r="E71" s="121">
        <f t="shared" si="83"/>
        <v>88.176680505958998</v>
      </c>
      <c r="F71" s="121">
        <f t="shared" si="83"/>
        <v>38.013521687480683</v>
      </c>
      <c r="G71" s="121">
        <f t="shared" si="83"/>
        <v>27.910874326559227</v>
      </c>
      <c r="H71" s="121">
        <f t="shared" si="83"/>
        <v>24.50549497253613</v>
      </c>
      <c r="I71" s="121">
        <f t="shared" si="83"/>
        <v>23.134227743577554</v>
      </c>
      <c r="J71" s="122">
        <f>EXP(LN(AA27/V27)/41)-1</f>
        <v>-3.5073964680152336E-2</v>
      </c>
      <c r="K71" s="122">
        <f>EXP(LN(Y27/X27)/10)-1</f>
        <v>-3.0420256666153223E-2</v>
      </c>
      <c r="L71" s="122">
        <f>EXP(LN(Z27/Y27)/5)-1</f>
        <v>-2.5688098647957069E-2</v>
      </c>
      <c r="M71" s="122">
        <f>EXP(LN(AA27/Z27)/5)-1</f>
        <v>-1.145076233495379E-2</v>
      </c>
      <c r="N71" s="39"/>
      <c r="O71" s="39"/>
      <c r="P71" s="39"/>
      <c r="Q71" s="39"/>
      <c r="R71" s="39"/>
      <c r="S71" s="39"/>
      <c r="T71" s="39"/>
      <c r="U71" s="39"/>
      <c r="V71" s="40"/>
      <c r="W71" s="40"/>
      <c r="X71" s="40"/>
      <c r="Y71" s="40"/>
      <c r="Z71" s="40"/>
      <c r="AA71" s="40"/>
    </row>
    <row r="72" spans="1:27" s="36" customFormat="1" x14ac:dyDescent="0.25">
      <c r="A72" s="167" t="s">
        <v>37</v>
      </c>
      <c r="B72" s="65">
        <v>26</v>
      </c>
      <c r="C72" s="166" t="s">
        <v>16</v>
      </c>
      <c r="D72" s="168">
        <f t="shared" si="83"/>
        <v>100</v>
      </c>
      <c r="E72" s="121">
        <f t="shared" si="83"/>
        <v>107.36669435612647</v>
      </c>
      <c r="F72" s="121">
        <f t="shared" si="83"/>
        <v>113.67590320488199</v>
      </c>
      <c r="G72" s="121">
        <f t="shared" si="83"/>
        <v>91.766712400324622</v>
      </c>
      <c r="H72" s="121">
        <f t="shared" si="83"/>
        <v>94.454182667643366</v>
      </c>
      <c r="I72" s="121">
        <f t="shared" si="83"/>
        <v>102.3001577320815</v>
      </c>
      <c r="J72" s="122">
        <f>EXP(LN(AA28/V28)/41)-1</f>
        <v>5.5481309154759018E-4</v>
      </c>
      <c r="K72" s="122">
        <f>EXP(LN(Y28/X28)/10)-1</f>
        <v>-2.118261138480193E-2</v>
      </c>
      <c r="L72" s="122">
        <f>EXP(LN(Z28/Y28)/5)-1</f>
        <v>5.7897472898011948E-3</v>
      </c>
      <c r="M72" s="122">
        <f>EXP(LN(AA28/Z28)/5)-1</f>
        <v>1.6087296763634518E-2</v>
      </c>
      <c r="N72" s="39"/>
      <c r="O72" s="39"/>
      <c r="P72" s="39"/>
      <c r="Q72" s="39"/>
      <c r="R72" s="39"/>
      <c r="S72" s="39"/>
      <c r="T72" s="39"/>
      <c r="U72" s="39"/>
      <c r="V72" s="40"/>
      <c r="W72" s="40"/>
      <c r="X72" s="40"/>
      <c r="Y72" s="40"/>
      <c r="Z72" s="40"/>
      <c r="AA72" s="40"/>
    </row>
    <row r="73" spans="1:27" s="36" customFormat="1" x14ac:dyDescent="0.25">
      <c r="B73" s="37"/>
      <c r="C73" s="38"/>
      <c r="D73" s="84"/>
      <c r="E73" s="39"/>
      <c r="F73" s="39"/>
      <c r="G73" s="39"/>
      <c r="H73" s="39"/>
      <c r="I73" s="39"/>
      <c r="J73" s="39"/>
      <c r="K73" s="39"/>
      <c r="L73" s="39"/>
      <c r="M73" s="39"/>
      <c r="N73" s="39"/>
      <c r="O73" s="39"/>
      <c r="P73" s="39"/>
      <c r="Q73" s="39"/>
      <c r="R73" s="39"/>
      <c r="S73" s="39"/>
      <c r="T73" s="39"/>
      <c r="U73" s="39"/>
      <c r="V73" s="40"/>
      <c r="W73" s="40"/>
      <c r="X73" s="40"/>
      <c r="Y73" s="40"/>
      <c r="Z73" s="40"/>
      <c r="AA73" s="40"/>
    </row>
    <row r="74" spans="1:27" x14ac:dyDescent="0.25">
      <c r="O74" s="39"/>
    </row>
    <row r="75" spans="1:27" x14ac:dyDescent="0.25">
      <c r="O75" s="39"/>
    </row>
    <row r="76" spans="1:27" x14ac:dyDescent="0.25">
      <c r="O76" s="39"/>
    </row>
    <row r="77" spans="1:27" x14ac:dyDescent="0.25">
      <c r="O77" s="39"/>
    </row>
    <row r="78" spans="1:27" x14ac:dyDescent="0.25">
      <c r="O78" s="39"/>
    </row>
    <row r="79" spans="1:27" x14ac:dyDescent="0.25">
      <c r="O79" s="39"/>
    </row>
    <row r="80" spans="1:27" x14ac:dyDescent="0.25">
      <c r="O80" s="39"/>
    </row>
    <row r="81" spans="15:15" x14ac:dyDescent="0.25">
      <c r="O81" s="39"/>
    </row>
    <row r="82" spans="15:15" x14ac:dyDescent="0.25">
      <c r="O82" s="39"/>
    </row>
    <row r="83" spans="15:15" x14ac:dyDescent="0.25">
      <c r="O83" s="39"/>
    </row>
    <row r="84" spans="15:15" x14ac:dyDescent="0.25">
      <c r="O84" s="39"/>
    </row>
    <row r="85" spans="15:15" x14ac:dyDescent="0.25">
      <c r="O85" s="39"/>
    </row>
    <row r="86" spans="15:15" x14ac:dyDescent="0.25">
      <c r="O86" s="39"/>
    </row>
    <row r="87" spans="15:15" x14ac:dyDescent="0.25">
      <c r="O87" s="39"/>
    </row>
    <row r="88" spans="15:15" x14ac:dyDescent="0.25">
      <c r="O88" s="39"/>
    </row>
    <row r="89" spans="15:15" x14ac:dyDescent="0.25">
      <c r="O89" s="39"/>
    </row>
    <row r="90" spans="15:15" x14ac:dyDescent="0.25">
      <c r="O90" s="39"/>
    </row>
    <row r="91" spans="15:15" x14ac:dyDescent="0.25">
      <c r="O91" s="39"/>
    </row>
    <row r="92" spans="15:15" x14ac:dyDescent="0.25">
      <c r="O92" s="39"/>
    </row>
    <row r="93" spans="15:15" x14ac:dyDescent="0.25">
      <c r="O93" s="39"/>
    </row>
    <row r="94" spans="15:15" x14ac:dyDescent="0.25">
      <c r="O94" s="39"/>
    </row>
    <row r="95" spans="15:15" x14ac:dyDescent="0.25">
      <c r="O95" s="39"/>
    </row>
    <row r="96" spans="15:15" x14ac:dyDescent="0.25">
      <c r="O96" s="39"/>
    </row>
    <row r="97" spans="15:15" x14ac:dyDescent="0.25">
      <c r="O97" s="39"/>
    </row>
    <row r="98" spans="15:15" x14ac:dyDescent="0.25">
      <c r="O98" s="39"/>
    </row>
    <row r="99" spans="15:15" x14ac:dyDescent="0.25">
      <c r="O99" s="39"/>
    </row>
  </sheetData>
  <autoFilter ref="A8:AG72"/>
  <mergeCells count="18">
    <mergeCell ref="J33:O33"/>
    <mergeCell ref="P33:U33"/>
    <mergeCell ref="D54:I54"/>
    <mergeCell ref="J54:M54"/>
    <mergeCell ref="D33:I33"/>
    <mergeCell ref="V6:AA6"/>
    <mergeCell ref="A6:A7"/>
    <mergeCell ref="B6:B7"/>
    <mergeCell ref="C6:C7"/>
    <mergeCell ref="D6:I6"/>
    <mergeCell ref="J6:O6"/>
    <mergeCell ref="P6:U6"/>
    <mergeCell ref="D2:I2"/>
    <mergeCell ref="J2:O2"/>
    <mergeCell ref="P2:U2"/>
    <mergeCell ref="V2:AA2"/>
    <mergeCell ref="D5:I5"/>
    <mergeCell ref="V5:AA5"/>
  </mergeCells>
  <pageMargins left="0.7" right="0.7" top="0.75" bottom="0.75" header="0.3" footer="0.3"/>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50"/>
  <sheetViews>
    <sheetView showGridLines="0" workbookViewId="0">
      <selection activeCell="A2" sqref="A2"/>
    </sheetView>
  </sheetViews>
  <sheetFormatPr defaultRowHeight="12" x14ac:dyDescent="0.25"/>
  <cols>
    <col min="1" max="1" width="24.140625" customWidth="1"/>
  </cols>
  <sheetData>
    <row r="1" spans="1:16" ht="14.4" x14ac:dyDescent="0.25">
      <c r="A1" s="80" t="s">
        <v>39</v>
      </c>
      <c r="B1" s="46"/>
      <c r="C1" s="46"/>
      <c r="D1" s="46"/>
      <c r="E1" s="46"/>
      <c r="F1" s="46"/>
      <c r="G1" s="46"/>
      <c r="H1" s="4"/>
      <c r="I1" s="4"/>
      <c r="J1" s="4"/>
      <c r="K1" s="6"/>
      <c r="L1" s="4"/>
      <c r="M1" s="4"/>
      <c r="N1" s="4"/>
      <c r="O1" s="4"/>
      <c r="P1" s="4"/>
    </row>
    <row r="2" spans="1:16" x14ac:dyDescent="0.25">
      <c r="A2" s="310" t="s">
        <v>203</v>
      </c>
      <c r="B2" s="4"/>
      <c r="C2" s="4"/>
      <c r="D2" s="4"/>
      <c r="E2" s="4"/>
      <c r="F2" s="4"/>
      <c r="G2" s="4"/>
      <c r="H2" s="4"/>
      <c r="I2" s="4"/>
      <c r="J2" s="4"/>
      <c r="K2" s="6"/>
      <c r="L2" s="4"/>
      <c r="M2" s="4"/>
      <c r="N2" s="4"/>
      <c r="O2" s="4"/>
      <c r="P2" s="4"/>
    </row>
    <row r="3" spans="1:16" x14ac:dyDescent="0.25">
      <c r="A3" s="310"/>
      <c r="B3" s="4"/>
      <c r="C3" s="4"/>
      <c r="D3" s="4"/>
      <c r="E3" s="4"/>
      <c r="F3" s="4"/>
      <c r="G3" s="4"/>
      <c r="H3" s="4"/>
      <c r="I3" s="4"/>
      <c r="J3" s="4"/>
      <c r="K3" s="6"/>
      <c r="L3" s="4"/>
      <c r="M3" s="4"/>
      <c r="N3" s="4"/>
      <c r="O3" s="4"/>
      <c r="P3" s="4"/>
    </row>
    <row r="4" spans="1:16" ht="40.799999999999997" x14ac:dyDescent="0.25">
      <c r="A4" s="89" t="s">
        <v>11</v>
      </c>
      <c r="B4" s="47" t="s">
        <v>42</v>
      </c>
      <c r="C4" s="48" t="s">
        <v>10</v>
      </c>
      <c r="D4" s="297" t="s">
        <v>43</v>
      </c>
      <c r="E4" s="298"/>
      <c r="F4" s="297" t="s">
        <v>44</v>
      </c>
      <c r="G4" s="298"/>
      <c r="H4" s="49"/>
      <c r="I4" s="49"/>
      <c r="J4" s="49"/>
      <c r="K4" s="50"/>
      <c r="L4" s="49"/>
      <c r="M4" s="49"/>
      <c r="N4" s="49"/>
      <c r="O4" s="49"/>
      <c r="P4" s="49"/>
    </row>
    <row r="5" spans="1:16" ht="24" x14ac:dyDescent="0.25">
      <c r="A5" s="51"/>
      <c r="B5" s="90" t="s">
        <v>11</v>
      </c>
      <c r="C5" s="52" t="s">
        <v>45</v>
      </c>
      <c r="D5" s="53" t="s">
        <v>8</v>
      </c>
      <c r="E5" s="53" t="s">
        <v>45</v>
      </c>
      <c r="F5" s="53" t="s">
        <v>8</v>
      </c>
      <c r="G5" s="53" t="s">
        <v>45</v>
      </c>
      <c r="H5" s="54"/>
      <c r="I5" s="54"/>
      <c r="J5" s="54"/>
      <c r="K5" s="55"/>
      <c r="L5" s="54"/>
      <c r="M5" s="54"/>
      <c r="N5" s="54"/>
      <c r="O5" s="54"/>
      <c r="P5" s="54"/>
    </row>
    <row r="6" spans="1:16" x14ac:dyDescent="0.25">
      <c r="A6" s="85" t="s">
        <v>14</v>
      </c>
      <c r="B6" s="56">
        <f>+G6-F6</f>
        <v>-15.151132549418961</v>
      </c>
      <c r="C6" s="56">
        <f>+'GVA-productivity1'!S$35</f>
        <v>0.50073369655766464</v>
      </c>
      <c r="D6" s="34">
        <f>+'GVA-productivity1'!R$9</f>
        <v>5388.3789271413989</v>
      </c>
      <c r="E6" s="34">
        <f>+'GVA-productivity1'!S$9</f>
        <v>6484.8056996344303</v>
      </c>
      <c r="F6" s="56">
        <f>(+D6/D$16)*100</f>
        <v>71.211659332598558</v>
      </c>
      <c r="G6" s="56">
        <f>(+E6/E$16)*100</f>
        <v>56.060526783179597</v>
      </c>
      <c r="H6" s="4"/>
      <c r="I6" s="4"/>
      <c r="J6" s="4"/>
      <c r="K6" s="6"/>
      <c r="L6" s="4"/>
      <c r="M6" s="4"/>
      <c r="N6" s="4"/>
      <c r="O6" s="4"/>
      <c r="P6" s="4"/>
    </row>
    <row r="7" spans="1:16" x14ac:dyDescent="0.25">
      <c r="A7" s="85" t="s">
        <v>19</v>
      </c>
      <c r="B7" s="56">
        <f t="shared" ref="B7:B16" si="0">+G7-F7</f>
        <v>0.41570774639763064</v>
      </c>
      <c r="C7" s="56">
        <f>+'GVA-productivity1'!S$37</f>
        <v>1.1406675434842233</v>
      </c>
      <c r="D7" s="34">
        <f>+'GVA-productivity1'!R$11</f>
        <v>5.5446925046255755</v>
      </c>
      <c r="E7" s="34">
        <f>+'GVA-productivity1'!S$11</f>
        <v>56.563401639004084</v>
      </c>
      <c r="F7" s="56">
        <f t="shared" ref="F7:F16" si="1">(+D7/D$16)*100</f>
        <v>7.3277466021284474E-2</v>
      </c>
      <c r="G7" s="56">
        <f t="shared" ref="G7:G16" si="2">(+E7/E$16)*100</f>
        <v>0.48898521241891513</v>
      </c>
      <c r="H7" s="4"/>
      <c r="I7" s="4"/>
      <c r="J7" s="4"/>
      <c r="K7" s="6"/>
      <c r="L7" s="4"/>
      <c r="M7" s="4"/>
      <c r="N7" s="4"/>
      <c r="O7" s="4"/>
      <c r="P7" s="4"/>
    </row>
    <row r="8" spans="1:16" x14ac:dyDescent="0.25">
      <c r="A8" s="85" t="s">
        <v>20</v>
      </c>
      <c r="B8" s="56">
        <f t="shared" si="0"/>
        <v>4.7042656965326168</v>
      </c>
      <c r="C8" s="56">
        <f>+'GVA-productivity1'!S$38</f>
        <v>1.2154138811551602</v>
      </c>
      <c r="D8" s="34">
        <f>+'GVA-productivity1'!R$12</f>
        <v>404.08109257027604</v>
      </c>
      <c r="E8" s="34">
        <f>+'GVA-productivity1'!S$12</f>
        <v>1161.9000000000001</v>
      </c>
      <c r="F8" s="56">
        <f t="shared" si="1"/>
        <v>5.3402489869294252</v>
      </c>
      <c r="G8" s="56">
        <f t="shared" si="2"/>
        <v>10.044514683462042</v>
      </c>
      <c r="H8" s="4"/>
      <c r="I8" s="4"/>
      <c r="J8" s="4"/>
      <c r="K8" s="6"/>
      <c r="L8" s="4"/>
      <c r="M8" s="4"/>
      <c r="N8" s="4"/>
      <c r="O8" s="4"/>
      <c r="P8" s="4"/>
    </row>
    <row r="9" spans="1:16" x14ac:dyDescent="0.25">
      <c r="A9" s="85" t="s">
        <v>21</v>
      </c>
      <c r="B9" s="56">
        <f t="shared" si="0"/>
        <v>-4.9373280078220672E-2</v>
      </c>
      <c r="C9" s="56">
        <f>+'GVA-productivity1'!S$39</f>
        <v>6.9345243176688678</v>
      </c>
      <c r="D9" s="34">
        <f>+'GVA-productivity1'!R$13</f>
        <v>24.031541578136451</v>
      </c>
      <c r="E9" s="34">
        <f>+'GVA-productivity1'!S$13</f>
        <v>31.026648286069474</v>
      </c>
      <c r="F9" s="56">
        <f t="shared" si="1"/>
        <v>0.31759569533602017</v>
      </c>
      <c r="G9" s="56">
        <f t="shared" si="2"/>
        <v>0.2682224152577995</v>
      </c>
      <c r="H9" s="4"/>
      <c r="I9" s="4"/>
      <c r="J9" s="4"/>
      <c r="K9" s="6"/>
      <c r="L9" s="4"/>
      <c r="M9" s="4"/>
      <c r="N9" s="4"/>
      <c r="O9" s="4"/>
      <c r="P9" s="4"/>
    </row>
    <row r="10" spans="1:16" x14ac:dyDescent="0.25">
      <c r="A10" s="85" t="s">
        <v>22</v>
      </c>
      <c r="B10" s="56">
        <f t="shared" si="0"/>
        <v>0.91259931757350476</v>
      </c>
      <c r="C10" s="56">
        <f>+'GVA-productivity1'!S$40</f>
        <v>2.0096044207901551</v>
      </c>
      <c r="D10" s="34">
        <f>+'GVA-productivity1'!R$14</f>
        <v>107.38089266682998</v>
      </c>
      <c r="E10" s="34">
        <f>+'GVA-productivity1'!S$14</f>
        <v>269.72213666990979</v>
      </c>
      <c r="F10" s="56">
        <f t="shared" si="1"/>
        <v>1.4191228291135294</v>
      </c>
      <c r="G10" s="56">
        <f t="shared" si="2"/>
        <v>2.3317221466870341</v>
      </c>
      <c r="H10" s="4"/>
      <c r="I10" s="4"/>
      <c r="J10" s="4"/>
      <c r="K10" s="6"/>
      <c r="L10" s="4"/>
      <c r="M10" s="4"/>
      <c r="N10" s="4"/>
      <c r="O10" s="4"/>
      <c r="P10" s="4"/>
    </row>
    <row r="11" spans="1:16" x14ac:dyDescent="0.25">
      <c r="A11" s="86" t="s">
        <v>25</v>
      </c>
      <c r="B11" s="56">
        <f t="shared" si="0"/>
        <v>3.8132107672001379</v>
      </c>
      <c r="C11" s="56">
        <f>+'GVA-productivity1'!S$44</f>
        <v>0.97701613047752878</v>
      </c>
      <c r="D11" s="34">
        <f>+'GVA-productivity1'!R$18</f>
        <v>638.39767851373517</v>
      </c>
      <c r="E11" s="34">
        <f>+'GVA-productivity1'!S$18</f>
        <v>1417.0355824307769</v>
      </c>
      <c r="F11" s="56">
        <f t="shared" si="1"/>
        <v>8.4369266927483313</v>
      </c>
      <c r="G11" s="56">
        <f t="shared" si="2"/>
        <v>12.250137459948469</v>
      </c>
      <c r="H11" s="4"/>
      <c r="I11" s="4"/>
      <c r="J11" s="4"/>
      <c r="K11" s="6"/>
      <c r="L11" s="4"/>
      <c r="M11" s="4"/>
      <c r="N11" s="4"/>
      <c r="O11" s="4"/>
      <c r="P11" s="4"/>
    </row>
    <row r="12" spans="1:16" x14ac:dyDescent="0.25">
      <c r="A12" s="86" t="s">
        <v>26</v>
      </c>
      <c r="B12" s="56">
        <f t="shared" si="0"/>
        <v>2.159704374398788</v>
      </c>
      <c r="C12" s="56">
        <f>+'GVA-productivity1'!S$45</f>
        <v>2.5796652048632498</v>
      </c>
      <c r="D12" s="34">
        <f>+'GVA-productivity1'!R$19</f>
        <v>111.34494975495991</v>
      </c>
      <c r="E12" s="34">
        <f>+'GVA-productivity1'!S$19</f>
        <v>420.04110962143181</v>
      </c>
      <c r="F12" s="56">
        <f t="shared" si="1"/>
        <v>1.4715109567400024</v>
      </c>
      <c r="G12" s="56">
        <f t="shared" si="2"/>
        <v>3.6312153311387907</v>
      </c>
      <c r="H12" s="4"/>
      <c r="I12" s="4"/>
      <c r="J12" s="4"/>
      <c r="K12" s="6"/>
      <c r="L12" s="4"/>
      <c r="M12" s="4"/>
      <c r="N12" s="4"/>
      <c r="O12" s="4"/>
      <c r="P12" s="4"/>
    </row>
    <row r="13" spans="1:16" x14ac:dyDescent="0.25">
      <c r="A13" s="86" t="s">
        <v>46</v>
      </c>
      <c r="B13" s="56">
        <f t="shared" si="0"/>
        <v>0.68353958785063396</v>
      </c>
      <c r="C13" s="56">
        <f>+'GVA-productivity1'!S$47</f>
        <v>5.0038075352024221</v>
      </c>
      <c r="D13" s="34">
        <f>+'GVA-productivity1'!R$21</f>
        <v>72.747111407904143</v>
      </c>
      <c r="E13" s="34">
        <f>+'GVA-productivity1'!S$21</f>
        <v>190.27969296287426</v>
      </c>
      <c r="F13" s="56">
        <f t="shared" si="1"/>
        <v>0.96141020983439873</v>
      </c>
      <c r="G13" s="56">
        <f t="shared" si="2"/>
        <v>1.6449497976850327</v>
      </c>
      <c r="H13" s="4"/>
      <c r="I13" s="4"/>
      <c r="J13" s="4"/>
      <c r="K13" s="6"/>
      <c r="L13" s="4"/>
      <c r="M13" s="4"/>
      <c r="N13" s="4"/>
      <c r="O13" s="4"/>
      <c r="P13" s="4"/>
    </row>
    <row r="14" spans="1:16" x14ac:dyDescent="0.25">
      <c r="A14" s="85" t="s">
        <v>47</v>
      </c>
      <c r="B14" s="56">
        <f t="shared" si="0"/>
        <v>1.1134275270515452</v>
      </c>
      <c r="C14" s="56">
        <f>+'GVA-productivity1'!S$49</f>
        <v>2.7748865079394949</v>
      </c>
      <c r="D14" s="34">
        <f>+'GVA-productivity1'!R$25</f>
        <v>407.38900106385216</v>
      </c>
      <c r="E14" s="34">
        <f>+'GVA-productivity1'!S$25</f>
        <v>751.58644365367013</v>
      </c>
      <c r="F14" s="56">
        <f t="shared" si="1"/>
        <v>5.3839655955668437</v>
      </c>
      <c r="G14" s="56">
        <f t="shared" si="2"/>
        <v>6.497393122618389</v>
      </c>
      <c r="H14" s="4"/>
      <c r="I14" s="4"/>
      <c r="J14" s="4"/>
      <c r="K14" s="6"/>
      <c r="L14" s="4"/>
      <c r="M14" s="4"/>
      <c r="N14" s="4"/>
      <c r="O14" s="4"/>
      <c r="P14" s="4"/>
    </row>
    <row r="15" spans="1:16" x14ac:dyDescent="0.25">
      <c r="A15" s="86" t="s">
        <v>34</v>
      </c>
      <c r="B15" s="56">
        <f t="shared" si="0"/>
        <v>1.3980508124923086</v>
      </c>
      <c r="C15" s="56">
        <f>+'GVA-productivity1'!S$50</f>
        <v>0.74020496784948198</v>
      </c>
      <c r="D15" s="34">
        <f>+'GVA-productivity1'!R$26</f>
        <v>407.41296025630112</v>
      </c>
      <c r="E15" s="34">
        <f>+'GVA-productivity1'!S$26</f>
        <v>784.54689114903726</v>
      </c>
      <c r="F15" s="56">
        <f t="shared" si="1"/>
        <v>5.384282235111618</v>
      </c>
      <c r="G15" s="56">
        <f t="shared" si="2"/>
        <v>6.7823330476039265</v>
      </c>
      <c r="H15" s="4"/>
      <c r="I15" s="4"/>
      <c r="J15" s="4"/>
      <c r="K15" s="6"/>
      <c r="L15" s="4"/>
      <c r="M15" s="4"/>
      <c r="N15" s="4"/>
      <c r="O15" s="4"/>
      <c r="P15" s="4"/>
    </row>
    <row r="16" spans="1:16" x14ac:dyDescent="0.25">
      <c r="A16" s="87" t="s">
        <v>48</v>
      </c>
      <c r="B16" s="57">
        <f t="shared" si="0"/>
        <v>0</v>
      </c>
      <c r="C16" s="58">
        <f>+'GVA-productivity1'!S52</f>
        <v>23.876524205988247</v>
      </c>
      <c r="D16" s="34">
        <f>+'GVA-productivity1'!R$28</f>
        <v>7566.7088474580187</v>
      </c>
      <c r="E16" s="34">
        <f>+'GVA-productivity1'!S$28</f>
        <v>11567.507606047204</v>
      </c>
      <c r="F16" s="56">
        <f t="shared" si="1"/>
        <v>100</v>
      </c>
      <c r="G16" s="56">
        <f t="shared" si="2"/>
        <v>100</v>
      </c>
      <c r="H16" s="9"/>
      <c r="I16" s="9"/>
      <c r="J16" s="9"/>
      <c r="K16" s="10"/>
      <c r="L16" s="9"/>
      <c r="M16" s="9"/>
      <c r="N16" s="9"/>
      <c r="O16" s="9"/>
      <c r="P16" s="9"/>
    </row>
    <row r="17" spans="1:16" x14ac:dyDescent="0.25">
      <c r="A17" s="59" t="s">
        <v>49</v>
      </c>
      <c r="B17" s="61">
        <f t="shared" ref="B17:G17" si="3">SUM(B6:B15)</f>
        <v>-1.3766765505351941E-14</v>
      </c>
      <c r="C17" s="61">
        <f t="shared" si="3"/>
        <v>23.876524205988247</v>
      </c>
      <c r="D17" s="62">
        <f t="shared" si="3"/>
        <v>7566.7088474580187</v>
      </c>
      <c r="E17" s="62">
        <f t="shared" si="3"/>
        <v>11567.507606047204</v>
      </c>
      <c r="F17" s="63">
        <f t="shared" si="3"/>
        <v>100.00000000000001</v>
      </c>
      <c r="G17" s="63">
        <f t="shared" si="3"/>
        <v>99.999999999999986</v>
      </c>
      <c r="H17" s="36"/>
      <c r="I17" s="36"/>
      <c r="J17" s="36"/>
      <c r="K17" s="42"/>
      <c r="L17" s="36"/>
      <c r="M17" s="36"/>
      <c r="N17" s="36"/>
      <c r="O17" s="36"/>
      <c r="P17" s="36"/>
    </row>
    <row r="18" spans="1:16" x14ac:dyDescent="0.25">
      <c r="A18" s="59"/>
      <c r="B18" s="61"/>
      <c r="C18" s="61"/>
      <c r="D18" s="62"/>
      <c r="E18" s="62"/>
      <c r="F18" s="63"/>
      <c r="G18" s="63"/>
      <c r="H18" s="36"/>
      <c r="I18" s="36"/>
      <c r="J18" s="36"/>
      <c r="K18" s="42"/>
      <c r="L18" s="36"/>
      <c r="M18" s="36"/>
      <c r="N18" s="36"/>
      <c r="O18" s="36"/>
      <c r="P18" s="36"/>
    </row>
    <row r="19" spans="1:16" x14ac:dyDescent="0.25">
      <c r="A19" s="4"/>
      <c r="B19" s="72"/>
      <c r="C19" s="4"/>
      <c r="D19" s="75"/>
      <c r="E19" s="4"/>
      <c r="F19" s="4"/>
      <c r="G19" s="4"/>
      <c r="H19" s="4"/>
      <c r="I19" s="4"/>
      <c r="J19" s="4"/>
      <c r="K19" s="6"/>
      <c r="L19" s="4"/>
      <c r="M19" s="4"/>
      <c r="N19" s="4"/>
      <c r="O19" s="4"/>
      <c r="P19" s="4"/>
    </row>
    <row r="20" spans="1:16" ht="40.799999999999997" x14ac:dyDescent="0.25">
      <c r="A20" s="89" t="s">
        <v>12</v>
      </c>
      <c r="B20" s="47" t="s">
        <v>42</v>
      </c>
      <c r="C20" s="48" t="s">
        <v>10</v>
      </c>
      <c r="D20" s="298" t="s">
        <v>43</v>
      </c>
      <c r="E20" s="298"/>
      <c r="F20" s="298" t="s">
        <v>44</v>
      </c>
      <c r="G20" s="298"/>
      <c r="H20" s="4"/>
      <c r="I20" s="4"/>
      <c r="J20" s="4"/>
      <c r="K20" s="6"/>
      <c r="L20" s="4"/>
      <c r="M20" s="4"/>
      <c r="N20" s="4"/>
      <c r="O20" s="4"/>
      <c r="P20" s="4"/>
    </row>
    <row r="21" spans="1:16" x14ac:dyDescent="0.25">
      <c r="A21" s="51"/>
      <c r="B21" s="52" t="s">
        <v>12</v>
      </c>
      <c r="C21" s="52">
        <v>2005</v>
      </c>
      <c r="D21" s="53">
        <v>2000</v>
      </c>
      <c r="E21" s="53">
        <v>2005</v>
      </c>
      <c r="F21" s="53">
        <v>2000</v>
      </c>
      <c r="G21" s="53">
        <v>2005</v>
      </c>
      <c r="H21" s="4"/>
      <c r="I21" s="4"/>
      <c r="J21" s="4"/>
      <c r="K21" s="6"/>
      <c r="L21" s="4"/>
      <c r="M21" s="4"/>
      <c r="N21" s="4"/>
      <c r="O21" s="4"/>
      <c r="P21" s="4"/>
    </row>
    <row r="22" spans="1:16" x14ac:dyDescent="0.25">
      <c r="A22" s="85" t="s">
        <v>14</v>
      </c>
      <c r="B22" s="56">
        <f>+G22-F22</f>
        <v>-4.1929717471048988</v>
      </c>
      <c r="C22" s="56">
        <f>+'GVA-productivity1'!T$35</f>
        <v>0.53632028607865523</v>
      </c>
      <c r="D22" s="34">
        <f>+'GVA-productivity1'!S$9</f>
        <v>6484.8056996344303</v>
      </c>
      <c r="E22" s="34">
        <f>+'GVA-productivity1'!T$9</f>
        <v>6934.9779215003109</v>
      </c>
      <c r="F22" s="56">
        <f>(+D22/D$32)*100</f>
        <v>56.060526783179597</v>
      </c>
      <c r="G22" s="56">
        <f>(+E22/E$32)*100</f>
        <v>51.867555036074698</v>
      </c>
      <c r="H22" s="4"/>
      <c r="I22" s="4"/>
      <c r="J22" s="4"/>
      <c r="K22" s="6"/>
      <c r="L22" s="4"/>
      <c r="M22" s="4"/>
      <c r="N22" s="4"/>
      <c r="O22" s="4"/>
      <c r="P22" s="4"/>
    </row>
    <row r="23" spans="1:16" x14ac:dyDescent="0.25">
      <c r="A23" s="85" t="s">
        <v>19</v>
      </c>
      <c r="B23" s="56">
        <f t="shared" ref="B23:B31" si="4">+G23-F23</f>
        <v>-2.936374542218495E-2</v>
      </c>
      <c r="C23" s="56">
        <f>+'GVA-productivity1'!T$37</f>
        <v>1.1996108554895653</v>
      </c>
      <c r="D23" s="34">
        <f>+'GVA-productivity1'!S$11</f>
        <v>56.563401639004084</v>
      </c>
      <c r="E23" s="34">
        <f>+'GVA-productivity1'!T$11</f>
        <v>61.453922855106157</v>
      </c>
      <c r="F23" s="56">
        <f t="shared" ref="F23:G32" si="5">(+D23/D$32)*100</f>
        <v>0.48898521241891513</v>
      </c>
      <c r="G23" s="56">
        <f t="shared" si="5"/>
        <v>0.45962146699673018</v>
      </c>
      <c r="H23" s="4"/>
      <c r="I23" s="4"/>
      <c r="J23" s="4"/>
      <c r="K23" s="6"/>
      <c r="L23" s="4"/>
      <c r="M23" s="4"/>
      <c r="N23" s="4"/>
      <c r="O23" s="4"/>
      <c r="P23" s="4"/>
    </row>
    <row r="24" spans="1:16" x14ac:dyDescent="0.25">
      <c r="A24" s="85" t="s">
        <v>20</v>
      </c>
      <c r="B24" s="56">
        <f t="shared" si="4"/>
        <v>2.5286395151718786</v>
      </c>
      <c r="C24" s="56">
        <f>+'GVA-productivity1'!T$38</f>
        <v>0.96154920304800473</v>
      </c>
      <c r="D24" s="34">
        <f>+'GVA-productivity1'!S$12</f>
        <v>1161.9000000000001</v>
      </c>
      <c r="E24" s="34">
        <f>+'GVA-productivity1'!T$12</f>
        <v>1681.1</v>
      </c>
      <c r="F24" s="56">
        <f t="shared" si="5"/>
        <v>10.044514683462042</v>
      </c>
      <c r="G24" s="56">
        <f t="shared" si="5"/>
        <v>12.573154198633921</v>
      </c>
      <c r="H24" s="4"/>
      <c r="I24" s="4"/>
      <c r="J24" s="4"/>
      <c r="K24" s="6"/>
      <c r="L24" s="4"/>
      <c r="M24" s="4"/>
      <c r="N24" s="4"/>
      <c r="O24" s="4"/>
      <c r="P24" s="4"/>
    </row>
    <row r="25" spans="1:16" x14ac:dyDescent="0.25">
      <c r="A25" s="85" t="s">
        <v>21</v>
      </c>
      <c r="B25" s="56">
        <f t="shared" si="4"/>
        <v>-5.1517284548258713E-2</v>
      </c>
      <c r="C25" s="56">
        <f>+'GVA-productivity1'!T$39</f>
        <v>10.758751437818491</v>
      </c>
      <c r="D25" s="34">
        <f>+'GVA-productivity1'!S$13</f>
        <v>31.026648286069474</v>
      </c>
      <c r="E25" s="34">
        <f>+'GVA-productivity1'!T$13</f>
        <v>28.974670117017311</v>
      </c>
      <c r="F25" s="56">
        <f t="shared" si="5"/>
        <v>0.2682224152577995</v>
      </c>
      <c r="G25" s="56">
        <f t="shared" si="5"/>
        <v>0.21670513070954078</v>
      </c>
      <c r="H25" s="4"/>
      <c r="I25" s="4"/>
      <c r="J25" s="4"/>
      <c r="K25" s="6"/>
      <c r="L25" s="4"/>
      <c r="M25" s="4"/>
      <c r="N25" s="4"/>
      <c r="O25" s="4"/>
      <c r="P25" s="4"/>
    </row>
    <row r="26" spans="1:16" x14ac:dyDescent="0.25">
      <c r="A26" s="85" t="s">
        <v>22</v>
      </c>
      <c r="B26" s="56">
        <f t="shared" si="4"/>
        <v>0.13914984824459076</v>
      </c>
      <c r="C26" s="56">
        <f>+'GVA-productivity1'!T$40</f>
        <v>1.8409141714396005</v>
      </c>
      <c r="D26" s="34">
        <f>+'GVA-productivity1'!S$14</f>
        <v>269.72213666990979</v>
      </c>
      <c r="E26" s="34">
        <f>+'GVA-productivity1'!T$14</f>
        <v>330.36920132029121</v>
      </c>
      <c r="F26" s="56">
        <f t="shared" si="5"/>
        <v>2.3317221466870341</v>
      </c>
      <c r="G26" s="56">
        <f t="shared" si="5"/>
        <v>2.4708719949316249</v>
      </c>
      <c r="H26" s="4"/>
      <c r="I26" s="4"/>
      <c r="J26" s="4"/>
      <c r="K26" s="6"/>
      <c r="L26" s="4"/>
      <c r="M26" s="4"/>
      <c r="N26" s="4"/>
      <c r="O26" s="4"/>
      <c r="P26" s="4"/>
    </row>
    <row r="27" spans="1:16" x14ac:dyDescent="0.25">
      <c r="A27" s="86" t="s">
        <v>25</v>
      </c>
      <c r="B27" s="56">
        <f t="shared" si="4"/>
        <v>2.0392544237774182</v>
      </c>
      <c r="C27" s="56">
        <f>+'GVA-productivity1'!T$44</f>
        <v>0.84985402799053955</v>
      </c>
      <c r="D27" s="34">
        <f>+'GVA-productivity1'!S$18</f>
        <v>1417.0355824307769</v>
      </c>
      <c r="E27" s="34">
        <f>+'GVA-productivity1'!T$18</f>
        <v>1910.5704357257928</v>
      </c>
      <c r="F27" s="56">
        <f t="shared" si="5"/>
        <v>12.250137459948469</v>
      </c>
      <c r="G27" s="56">
        <f t="shared" si="5"/>
        <v>14.289391883725887</v>
      </c>
      <c r="H27" s="4"/>
      <c r="I27" s="4"/>
      <c r="J27" s="4"/>
      <c r="K27" s="6"/>
      <c r="L27" s="4"/>
      <c r="M27" s="4"/>
      <c r="N27" s="4"/>
      <c r="O27" s="4"/>
      <c r="P27" s="4"/>
    </row>
    <row r="28" spans="1:16" x14ac:dyDescent="0.25">
      <c r="A28" s="86" t="s">
        <v>26</v>
      </c>
      <c r="B28" s="56">
        <f t="shared" si="4"/>
        <v>-0.22373703000233736</v>
      </c>
      <c r="C28" s="56">
        <f>+'GVA-productivity1'!T$45</f>
        <v>3.4614647952151971</v>
      </c>
      <c r="D28" s="34">
        <f>+'GVA-productivity1'!S$19</f>
        <v>420.04110962143181</v>
      </c>
      <c r="E28" s="34">
        <f>+'GVA-productivity1'!T$19</f>
        <v>455.59862557502674</v>
      </c>
      <c r="F28" s="56">
        <f t="shared" si="5"/>
        <v>3.6312153311387907</v>
      </c>
      <c r="G28" s="56">
        <f t="shared" si="5"/>
        <v>3.4074783011364533</v>
      </c>
      <c r="H28" s="4"/>
      <c r="I28" s="4"/>
      <c r="J28" s="4"/>
      <c r="K28" s="6"/>
      <c r="L28" s="4"/>
      <c r="M28" s="4"/>
      <c r="N28" s="4"/>
      <c r="O28" s="4"/>
      <c r="P28" s="4"/>
    </row>
    <row r="29" spans="1:16" x14ac:dyDescent="0.25">
      <c r="A29" s="86" t="s">
        <v>46</v>
      </c>
      <c r="B29" s="56">
        <f t="shared" si="4"/>
        <v>-0.40337389994281647</v>
      </c>
      <c r="C29" s="56">
        <f>+'GVA-productivity1'!T$47</f>
        <v>5.8446485704856457</v>
      </c>
      <c r="D29" s="34">
        <f>+'GVA-productivity1'!S$21</f>
        <v>190.27969296287426</v>
      </c>
      <c r="E29" s="34">
        <f>+'GVA-productivity1'!T$21</f>
        <v>166.00553916066792</v>
      </c>
      <c r="F29" s="56">
        <f t="shared" si="5"/>
        <v>1.6449497976850327</v>
      </c>
      <c r="G29" s="56">
        <f t="shared" si="5"/>
        <v>1.2415758977422162</v>
      </c>
      <c r="H29" s="4"/>
      <c r="I29" s="4"/>
      <c r="J29" s="4"/>
      <c r="K29" s="6"/>
      <c r="L29" s="4"/>
      <c r="M29" s="4"/>
      <c r="N29" s="4"/>
      <c r="O29" s="4"/>
      <c r="P29" s="4"/>
    </row>
    <row r="30" spans="1:16" x14ac:dyDescent="0.25">
      <c r="A30" s="85" t="s">
        <v>47</v>
      </c>
      <c r="B30" s="56">
        <f t="shared" si="4"/>
        <v>-0.62226919036967221</v>
      </c>
      <c r="C30" s="56">
        <f>+'GVA-productivity1'!T$49</f>
        <v>2.8370642160808948</v>
      </c>
      <c r="D30" s="34">
        <f>+'GVA-productivity1'!S$25</f>
        <v>751.58644365367013</v>
      </c>
      <c r="E30" s="34">
        <f>+'GVA-productivity1'!T$25</f>
        <v>785.53644427397717</v>
      </c>
      <c r="F30" s="56">
        <f t="shared" si="5"/>
        <v>6.497393122618389</v>
      </c>
      <c r="G30" s="56">
        <f t="shared" si="5"/>
        <v>5.8751239322487168</v>
      </c>
      <c r="H30" s="4"/>
      <c r="I30" s="4"/>
      <c r="J30" s="4"/>
      <c r="K30" s="6"/>
      <c r="L30" s="4"/>
      <c r="M30" s="4"/>
      <c r="N30" s="4"/>
      <c r="O30" s="4"/>
      <c r="P30" s="4"/>
    </row>
    <row r="31" spans="1:16" x14ac:dyDescent="0.25">
      <c r="A31" s="86" t="s">
        <v>34</v>
      </c>
      <c r="B31" s="56">
        <f t="shared" si="4"/>
        <v>0.81618911019629881</v>
      </c>
      <c r="C31" s="56">
        <f>+'GVA-productivity1'!T$50</f>
        <v>0.6314020855283875</v>
      </c>
      <c r="D31" s="34">
        <f>+'GVA-productivity1'!S$26</f>
        <v>784.54689114903726</v>
      </c>
      <c r="E31" s="34">
        <f>+'GVA-productivity1'!T$26</f>
        <v>1015.9642837169567</v>
      </c>
      <c r="F31" s="56">
        <f t="shared" si="5"/>
        <v>6.7823330476039265</v>
      </c>
      <c r="G31" s="56">
        <f t="shared" si="5"/>
        <v>7.5985221578002253</v>
      </c>
      <c r="H31" s="4"/>
      <c r="I31" s="4"/>
      <c r="J31" s="4"/>
      <c r="K31" s="6"/>
      <c r="L31" s="4"/>
      <c r="M31" s="4"/>
      <c r="N31" s="4"/>
      <c r="O31" s="4"/>
      <c r="P31" s="4"/>
    </row>
    <row r="32" spans="1:16" x14ac:dyDescent="0.25">
      <c r="A32" s="87" t="s">
        <v>48</v>
      </c>
      <c r="B32" s="56">
        <f>+G32-F32</f>
        <v>0</v>
      </c>
      <c r="C32" s="58">
        <f>+'GVA-productivity1'!T52</f>
        <v>28.92157964917498</v>
      </c>
      <c r="D32" s="34">
        <f>+'GVA-productivity1'!S$28</f>
        <v>11567.507606047204</v>
      </c>
      <c r="E32" s="34">
        <f>+'GVA-productivity1'!T$28</f>
        <v>13370.551044245145</v>
      </c>
      <c r="F32" s="56">
        <f t="shared" si="5"/>
        <v>100</v>
      </c>
      <c r="G32" s="56">
        <f t="shared" si="5"/>
        <v>100</v>
      </c>
      <c r="H32" s="4"/>
      <c r="I32" s="4"/>
      <c r="J32" s="4"/>
      <c r="K32" s="6"/>
      <c r="L32" s="4"/>
      <c r="M32" s="4"/>
      <c r="N32" s="4"/>
      <c r="O32" s="4"/>
      <c r="P32" s="4"/>
    </row>
    <row r="33" spans="1:16" x14ac:dyDescent="0.25">
      <c r="A33" s="59" t="s">
        <v>49</v>
      </c>
      <c r="B33" s="44">
        <v>-3.1225022567582528E-16</v>
      </c>
      <c r="C33" s="61">
        <f>SUM(C22:C31)</f>
        <v>28.92157964917498</v>
      </c>
      <c r="D33" s="62">
        <f>SUM(D22:D31)</f>
        <v>11567.507606047204</v>
      </c>
      <c r="E33" s="62">
        <f>SUM(E22:E31)</f>
        <v>13370.551044245145</v>
      </c>
      <c r="F33" s="60">
        <f>SUM(F22:F31)</f>
        <v>99.999999999999986</v>
      </c>
      <c r="G33" s="60">
        <f>SUM(G22:G31)</f>
        <v>100</v>
      </c>
      <c r="H33" s="4"/>
      <c r="I33" s="4"/>
      <c r="J33" s="4"/>
      <c r="K33" s="6"/>
      <c r="L33" s="4"/>
      <c r="M33" s="4"/>
      <c r="N33" s="4"/>
      <c r="O33" s="4"/>
      <c r="P33" s="4"/>
    </row>
    <row r="34" spans="1:16" x14ac:dyDescent="0.25">
      <c r="A34" s="59"/>
      <c r="B34" s="44"/>
      <c r="C34" s="61"/>
      <c r="D34" s="62"/>
      <c r="E34" s="62"/>
      <c r="F34" s="60"/>
      <c r="G34" s="60"/>
      <c r="H34" s="4"/>
      <c r="I34" s="4"/>
      <c r="J34" s="4"/>
      <c r="K34" s="6"/>
      <c r="L34" s="4"/>
      <c r="M34" s="4"/>
      <c r="N34" s="4"/>
      <c r="O34" s="4"/>
      <c r="P34" s="4"/>
    </row>
    <row r="35" spans="1:16" x14ac:dyDescent="0.25">
      <c r="A35" s="59"/>
      <c r="B35" s="44"/>
      <c r="C35" s="61"/>
      <c r="D35" s="62"/>
      <c r="E35" s="62"/>
      <c r="F35" s="60"/>
      <c r="G35" s="60"/>
      <c r="H35" s="4"/>
      <c r="I35" s="4"/>
      <c r="J35" s="4"/>
      <c r="K35" s="6"/>
      <c r="L35" s="4"/>
      <c r="M35" s="4"/>
      <c r="N35" s="4"/>
      <c r="O35" s="4"/>
      <c r="P35" s="4"/>
    </row>
    <row r="36" spans="1:16" x14ac:dyDescent="0.25">
      <c r="A36" s="4"/>
      <c r="B36" s="72"/>
      <c r="C36" s="4"/>
      <c r="D36" s="4"/>
      <c r="E36" s="4"/>
      <c r="F36" s="4"/>
      <c r="G36" s="4"/>
      <c r="H36" s="4"/>
      <c r="I36" s="4"/>
      <c r="J36" s="4"/>
      <c r="K36" s="6"/>
      <c r="L36" s="4"/>
      <c r="M36" s="4"/>
      <c r="N36" s="4"/>
      <c r="O36" s="4"/>
      <c r="P36" s="4"/>
    </row>
    <row r="37" spans="1:16" ht="51" x14ac:dyDescent="0.25">
      <c r="A37" s="89" t="s">
        <v>13</v>
      </c>
      <c r="B37" s="91" t="s">
        <v>42</v>
      </c>
      <c r="C37" s="92" t="s">
        <v>10</v>
      </c>
      <c r="D37" s="299" t="s">
        <v>43</v>
      </c>
      <c r="E37" s="299"/>
      <c r="F37" s="299" t="s">
        <v>44</v>
      </c>
      <c r="G37" s="299"/>
      <c r="H37" s="36"/>
      <c r="I37" s="36"/>
      <c r="J37" s="36"/>
      <c r="K37" s="42"/>
      <c r="L37" s="36"/>
      <c r="M37" s="36"/>
      <c r="N37" s="36"/>
      <c r="O37" s="36"/>
      <c r="P37" s="36"/>
    </row>
    <row r="38" spans="1:16" x14ac:dyDescent="0.25">
      <c r="A38" s="51"/>
      <c r="B38" s="93" t="s">
        <v>13</v>
      </c>
      <c r="C38" s="94">
        <v>2010</v>
      </c>
      <c r="D38" s="95">
        <v>2005</v>
      </c>
      <c r="E38" s="95">
        <v>2010</v>
      </c>
      <c r="F38" s="95">
        <v>2005</v>
      </c>
      <c r="G38" s="95">
        <v>2010</v>
      </c>
      <c r="H38" s="4"/>
      <c r="I38" s="4"/>
      <c r="J38" s="4"/>
      <c r="K38" s="6"/>
      <c r="L38" s="4"/>
      <c r="M38" s="4"/>
      <c r="N38" s="4"/>
      <c r="O38" s="4"/>
      <c r="P38" s="4"/>
    </row>
    <row r="39" spans="1:16" x14ac:dyDescent="0.25">
      <c r="A39" s="85" t="s">
        <v>14</v>
      </c>
      <c r="B39" s="56">
        <f t="shared" ref="B39:B49" si="6">+G39-F39</f>
        <v>-3.5624491248488823</v>
      </c>
      <c r="C39" s="56">
        <f>+'GVA-productivity1'!U$35</f>
        <v>0.49353006276458145</v>
      </c>
      <c r="D39" s="34">
        <f>+'GVA-productivity1'!T$9</f>
        <v>6934.9779215003109</v>
      </c>
      <c r="E39" s="34">
        <f>+'GVA-productivity1'!U$9</f>
        <v>7385.2741223429603</v>
      </c>
      <c r="F39" s="56">
        <f>(+D39/D$49)*100</f>
        <v>51.867555036074698</v>
      </c>
      <c r="G39" s="56">
        <f>(+E39/E$49)*100</f>
        <v>48.305105911225816</v>
      </c>
      <c r="H39" s="4"/>
      <c r="I39" s="4"/>
      <c r="J39" s="4"/>
      <c r="K39" s="6"/>
      <c r="L39" s="4"/>
      <c r="M39" s="4"/>
      <c r="N39" s="4"/>
      <c r="O39" s="4"/>
      <c r="P39" s="4"/>
    </row>
    <row r="40" spans="1:16" x14ac:dyDescent="0.25">
      <c r="A40" s="85" t="s">
        <v>19</v>
      </c>
      <c r="B40" s="56">
        <f t="shared" si="6"/>
        <v>0.14806931185012356</v>
      </c>
      <c r="C40" s="56">
        <f>+'GVA-productivity1'!U$37</f>
        <v>0.92880328389705835</v>
      </c>
      <c r="D40" s="34">
        <f>+'GVA-productivity1'!T$11</f>
        <v>61.453922855106157</v>
      </c>
      <c r="E40" s="34">
        <f>+'GVA-productivity1'!U$11</f>
        <v>92.908666666666647</v>
      </c>
      <c r="F40" s="56">
        <f t="shared" ref="F40:G49" si="7">(+D40/D$49)*100</f>
        <v>0.45962146699673018</v>
      </c>
      <c r="G40" s="56">
        <f t="shared" si="7"/>
        <v>0.60769077884685374</v>
      </c>
      <c r="H40" s="4"/>
      <c r="I40" s="4"/>
      <c r="J40" s="4"/>
      <c r="K40" s="6"/>
      <c r="L40" s="4"/>
      <c r="M40" s="4"/>
      <c r="N40" s="4"/>
      <c r="O40" s="4"/>
      <c r="P40" s="4"/>
    </row>
    <row r="41" spans="1:16" x14ac:dyDescent="0.25">
      <c r="A41" s="85" t="s">
        <v>20</v>
      </c>
      <c r="B41" s="56">
        <f t="shared" si="6"/>
        <v>0.1901656267543963</v>
      </c>
      <c r="C41" s="56">
        <f>+'GVA-productivity1'!U$38</f>
        <v>0.94706524074856446</v>
      </c>
      <c r="D41" s="34">
        <f>+'GVA-productivity1'!T$12</f>
        <v>1681.1</v>
      </c>
      <c r="E41" s="34">
        <f>+'GVA-productivity1'!U$12</f>
        <v>1951.3592578568721</v>
      </c>
      <c r="F41" s="56">
        <f t="shared" si="7"/>
        <v>12.573154198633921</v>
      </c>
      <c r="G41" s="56">
        <f t="shared" si="7"/>
        <v>12.763319825388317</v>
      </c>
      <c r="H41" s="4"/>
      <c r="I41" s="4"/>
      <c r="J41" s="4"/>
      <c r="K41" s="6"/>
      <c r="L41" s="4"/>
      <c r="M41" s="4"/>
      <c r="N41" s="4"/>
      <c r="O41" s="4"/>
      <c r="P41" s="4"/>
    </row>
    <row r="42" spans="1:16" x14ac:dyDescent="0.25">
      <c r="A42" s="85" t="s">
        <v>21</v>
      </c>
      <c r="B42" s="56">
        <f t="shared" si="6"/>
        <v>-2.5540470015831679E-2</v>
      </c>
      <c r="C42" s="56">
        <f>+'GVA-productivity1'!U$39</f>
        <v>11.782539784052339</v>
      </c>
      <c r="D42" s="34">
        <f>+'GVA-productivity1'!T$13</f>
        <v>28.974670117017311</v>
      </c>
      <c r="E42" s="34">
        <f>+'GVA-productivity1'!U$13</f>
        <v>29.226794871794862</v>
      </c>
      <c r="F42" s="56">
        <f t="shared" si="7"/>
        <v>0.21670513070954078</v>
      </c>
      <c r="G42" s="56">
        <f t="shared" si="7"/>
        <v>0.1911646606937091</v>
      </c>
      <c r="H42" s="4"/>
      <c r="I42" s="4"/>
      <c r="J42" s="4"/>
      <c r="K42" s="6"/>
      <c r="L42" s="4"/>
      <c r="M42" s="4"/>
      <c r="N42" s="4"/>
      <c r="O42" s="4"/>
      <c r="P42" s="4"/>
    </row>
    <row r="43" spans="1:16" x14ac:dyDescent="0.25">
      <c r="A43" s="85" t="s">
        <v>22</v>
      </c>
      <c r="B43" s="56">
        <f t="shared" si="6"/>
        <v>0.35724005409947246</v>
      </c>
      <c r="C43" s="56">
        <f>+'GVA-productivity1'!U$40</f>
        <v>1.8887721716243178</v>
      </c>
      <c r="D43" s="34">
        <f>+'GVA-productivity1'!T$14</f>
        <v>330.36920132029121</v>
      </c>
      <c r="E43" s="34">
        <f>+'GVA-productivity1'!U$14</f>
        <v>432.38457584960639</v>
      </c>
      <c r="F43" s="56">
        <f t="shared" si="7"/>
        <v>2.4708719949316249</v>
      </c>
      <c r="G43" s="56">
        <f t="shared" si="7"/>
        <v>2.8281120490310974</v>
      </c>
      <c r="H43" s="4"/>
      <c r="I43" s="4"/>
      <c r="J43" s="4"/>
      <c r="K43" s="6"/>
      <c r="L43" s="4"/>
      <c r="M43" s="4"/>
      <c r="N43" s="4"/>
      <c r="O43" s="4"/>
      <c r="P43" s="4"/>
    </row>
    <row r="44" spans="1:16" x14ac:dyDescent="0.25">
      <c r="A44" s="86" t="s">
        <v>25</v>
      </c>
      <c r="B44" s="56">
        <f t="shared" si="6"/>
        <v>2.1321239835074977</v>
      </c>
      <c r="C44" s="56">
        <f>+'GVA-productivity1'!U$44</f>
        <v>0.85759404388359661</v>
      </c>
      <c r="D44" s="34">
        <f>+'GVA-productivity1'!T$18</f>
        <v>1910.5704357257928</v>
      </c>
      <c r="E44" s="34">
        <f>+'GVA-productivity1'!U$18</f>
        <v>2510.6537682953081</v>
      </c>
      <c r="F44" s="56">
        <f t="shared" si="7"/>
        <v>14.289391883725887</v>
      </c>
      <c r="G44" s="56">
        <f t="shared" si="7"/>
        <v>16.421515867233385</v>
      </c>
      <c r="H44" s="4"/>
      <c r="I44" s="4"/>
      <c r="J44" s="4"/>
      <c r="K44" s="6"/>
      <c r="L44" s="4"/>
      <c r="M44" s="4"/>
      <c r="N44" s="4"/>
      <c r="O44" s="4"/>
      <c r="P44" s="4"/>
    </row>
    <row r="45" spans="1:16" x14ac:dyDescent="0.25">
      <c r="A45" s="86" t="s">
        <v>26</v>
      </c>
      <c r="B45" s="56">
        <f t="shared" si="6"/>
        <v>2.2769437835954864E-2</v>
      </c>
      <c r="C45" s="56">
        <f>+'GVA-productivity1'!U$45</f>
        <v>4.1352874715071222</v>
      </c>
      <c r="D45" s="34">
        <f>+'GVA-productivity1'!T$19</f>
        <v>455.59862557502674</v>
      </c>
      <c r="E45" s="34">
        <f>+'GVA-productivity1'!U$19</f>
        <v>524.44393572835679</v>
      </c>
      <c r="F45" s="56">
        <f t="shared" si="7"/>
        <v>3.4074783011364533</v>
      </c>
      <c r="G45" s="56">
        <f t="shared" si="7"/>
        <v>3.4302477389724082</v>
      </c>
      <c r="H45" s="4"/>
      <c r="I45" s="4"/>
      <c r="J45" s="4"/>
      <c r="K45" s="6"/>
      <c r="L45" s="4"/>
      <c r="M45" s="4"/>
      <c r="N45" s="4"/>
      <c r="O45" s="4"/>
      <c r="P45" s="4"/>
    </row>
    <row r="46" spans="1:16" x14ac:dyDescent="0.25">
      <c r="A46" s="86" t="s">
        <v>46</v>
      </c>
      <c r="B46" s="56">
        <f t="shared" si="6"/>
        <v>-2.5717237955330097E-2</v>
      </c>
      <c r="C46" s="56">
        <f>+'GVA-productivity1'!U$47</f>
        <v>6.6614351690414013</v>
      </c>
      <c r="D46" s="34">
        <f>+'GVA-productivity1'!T$21</f>
        <v>166.00553916066792</v>
      </c>
      <c r="E46" s="34">
        <f>+'GVA-productivity1'!U$21</f>
        <v>185.89027654867255</v>
      </c>
      <c r="F46" s="56">
        <f t="shared" si="7"/>
        <v>1.2415758977422162</v>
      </c>
      <c r="G46" s="56">
        <f t="shared" si="7"/>
        <v>1.2158586597868861</v>
      </c>
      <c r="H46" s="4"/>
      <c r="I46" s="4"/>
      <c r="J46" s="4"/>
      <c r="K46" s="6"/>
      <c r="L46" s="4"/>
      <c r="M46" s="4"/>
      <c r="N46" s="4"/>
      <c r="O46" s="4"/>
      <c r="P46" s="4"/>
    </row>
    <row r="47" spans="1:16" x14ac:dyDescent="0.25">
      <c r="A47" s="85" t="s">
        <v>47</v>
      </c>
      <c r="B47" s="56">
        <f t="shared" si="6"/>
        <v>0.18322536406788004</v>
      </c>
      <c r="C47" s="56">
        <f>+'GVA-productivity1'!U$49</f>
        <v>2.4833869620103166</v>
      </c>
      <c r="D47" s="34">
        <f>+'GVA-productivity1'!T$25</f>
        <v>785.53644427397717</v>
      </c>
      <c r="E47" s="34">
        <f>+'GVA-productivity1'!U$25</f>
        <v>926.24929473146528</v>
      </c>
      <c r="F47" s="56">
        <f t="shared" si="7"/>
        <v>5.8751239322487168</v>
      </c>
      <c r="G47" s="56">
        <f t="shared" si="7"/>
        <v>6.0583492963165968</v>
      </c>
      <c r="H47" s="4"/>
      <c r="I47" s="4"/>
      <c r="J47" s="4"/>
      <c r="K47" s="6"/>
      <c r="L47" s="4"/>
      <c r="M47" s="4"/>
      <c r="N47" s="4"/>
      <c r="O47" s="4"/>
      <c r="P47" s="4"/>
    </row>
    <row r="48" spans="1:16" x14ac:dyDescent="0.25">
      <c r="A48" s="86" t="s">
        <v>34</v>
      </c>
      <c r="B48" s="56">
        <f t="shared" si="6"/>
        <v>0.58011305470470731</v>
      </c>
      <c r="C48" s="56">
        <f>+'GVA-productivity1'!U$50</f>
        <v>0.55035438446689344</v>
      </c>
      <c r="D48" s="34">
        <f>+'GVA-productivity1'!T$26</f>
        <v>1015.9642837169567</v>
      </c>
      <c r="E48" s="34">
        <f>+'GVA-productivity1'!U$26</f>
        <v>1250.4157035076216</v>
      </c>
      <c r="F48" s="56">
        <f t="shared" si="7"/>
        <v>7.5985221578002253</v>
      </c>
      <c r="G48" s="56">
        <f t="shared" si="7"/>
        <v>8.1786352125049326</v>
      </c>
      <c r="H48" s="4"/>
      <c r="I48" s="4"/>
      <c r="J48" s="4"/>
      <c r="K48" s="6"/>
      <c r="L48" s="4"/>
      <c r="M48" s="4"/>
      <c r="N48" s="4"/>
      <c r="O48" s="4"/>
      <c r="P48" s="4"/>
    </row>
    <row r="49" spans="1:16" x14ac:dyDescent="0.25">
      <c r="A49" s="87" t="s">
        <v>48</v>
      </c>
      <c r="B49" s="56">
        <f t="shared" si="6"/>
        <v>0</v>
      </c>
      <c r="C49" s="58">
        <f>+'GVA-productivity1'!U52</f>
        <v>30.728768573996192</v>
      </c>
      <c r="D49" s="34">
        <f>+'GVA-productivity1'!T$28</f>
        <v>13370.551044245145</v>
      </c>
      <c r="E49" s="34">
        <f>+'GVA-productivity1'!U$28</f>
        <v>15288.806396399325</v>
      </c>
      <c r="F49" s="56">
        <f t="shared" si="7"/>
        <v>100</v>
      </c>
      <c r="G49" s="56">
        <f t="shared" si="7"/>
        <v>100</v>
      </c>
      <c r="H49" s="4"/>
      <c r="I49" s="4"/>
      <c r="J49" s="4"/>
      <c r="K49" s="6"/>
      <c r="L49" s="4"/>
      <c r="M49" s="4"/>
      <c r="N49" s="4"/>
      <c r="O49" s="4"/>
      <c r="P49" s="4"/>
    </row>
    <row r="50" spans="1:16" x14ac:dyDescent="0.25">
      <c r="A50" s="74" t="s">
        <v>49</v>
      </c>
      <c r="B50" s="44">
        <v>-3.1225022567582528E-16</v>
      </c>
      <c r="C50" s="61">
        <f>SUM(C39:C48)</f>
        <v>30.728768573996192</v>
      </c>
      <c r="D50" s="62">
        <f>SUM(D39:D48)</f>
        <v>13370.551044245145</v>
      </c>
      <c r="E50" s="62">
        <f>SUM(E39:E48)</f>
        <v>15288.806396399325</v>
      </c>
      <c r="F50" s="60">
        <f>SUM(F39:F48)</f>
        <v>100</v>
      </c>
      <c r="G50" s="60">
        <f>SUM(G39:G48)</f>
        <v>99.999999999999986</v>
      </c>
      <c r="H50" s="4"/>
      <c r="I50" s="4"/>
      <c r="J50" s="4"/>
      <c r="K50" s="6"/>
      <c r="L50" s="4"/>
      <c r="M50" s="4"/>
      <c r="N50" s="4"/>
      <c r="O50" s="4"/>
      <c r="P50" s="4"/>
    </row>
  </sheetData>
  <mergeCells count="6">
    <mergeCell ref="D4:E4"/>
    <mergeCell ref="F4:G4"/>
    <mergeCell ref="D20:E20"/>
    <mergeCell ref="F20:G20"/>
    <mergeCell ref="D37:E37"/>
    <mergeCell ref="F37:G3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76"/>
  <sheetViews>
    <sheetView showGridLines="0" workbookViewId="0">
      <selection activeCell="A2" sqref="A2"/>
    </sheetView>
  </sheetViews>
  <sheetFormatPr defaultRowHeight="12" x14ac:dyDescent="0.25"/>
  <cols>
    <col min="1" max="1" width="28.140625" customWidth="1"/>
    <col min="2" max="7" width="12.85546875" customWidth="1"/>
    <col min="8" max="8" width="3.42578125" customWidth="1"/>
  </cols>
  <sheetData>
    <row r="1" spans="1:7" ht="14.4" x14ac:dyDescent="0.3">
      <c r="A1" s="114" t="s">
        <v>50</v>
      </c>
      <c r="B1" s="97"/>
      <c r="C1" s="98"/>
      <c r="D1" s="98"/>
      <c r="E1" s="98"/>
      <c r="F1" s="98"/>
      <c r="G1" s="98"/>
    </row>
    <row r="2" spans="1:7" ht="11.25" customHeight="1" x14ac:dyDescent="0.25">
      <c r="A2" s="310" t="s">
        <v>203</v>
      </c>
      <c r="B2" s="97"/>
      <c r="C2" s="98"/>
      <c r="D2" s="98"/>
      <c r="E2" s="98"/>
      <c r="F2" s="98"/>
      <c r="G2" s="98"/>
    </row>
    <row r="3" spans="1:7" ht="24" x14ac:dyDescent="0.3">
      <c r="A3" s="96"/>
      <c r="B3" s="97"/>
      <c r="C3" s="98"/>
      <c r="D3" s="98"/>
      <c r="E3" s="111"/>
      <c r="F3" s="101" t="s">
        <v>54</v>
      </c>
      <c r="G3" s="101" t="s">
        <v>55</v>
      </c>
    </row>
    <row r="4" spans="1:7" ht="11.25" customHeight="1" x14ac:dyDescent="0.3">
      <c r="A4" s="96"/>
      <c r="B4" s="97"/>
      <c r="C4" s="98"/>
      <c r="D4" s="98"/>
      <c r="E4" s="100" t="s">
        <v>11</v>
      </c>
      <c r="F4" s="71">
        <f>+F21</f>
        <v>-1.9024860712007253E-2</v>
      </c>
      <c r="G4" s="243">
        <f>+B10-F4</f>
        <v>-2.1577506727946776E-3</v>
      </c>
    </row>
    <row r="5" spans="1:7" ht="11.25" customHeight="1" x14ac:dyDescent="0.3">
      <c r="A5" s="96"/>
      <c r="B5" s="97"/>
      <c r="C5" s="98"/>
      <c r="D5" s="98"/>
      <c r="E5" s="100" t="s">
        <v>12</v>
      </c>
      <c r="F5" s="71">
        <f>+F35</f>
        <v>6.3516294237559758E-3</v>
      </c>
      <c r="G5" s="243">
        <f>+B24-F5</f>
        <v>-5.6188213395478095E-4</v>
      </c>
    </row>
    <row r="6" spans="1:7" ht="11.25" customHeight="1" x14ac:dyDescent="0.3">
      <c r="A6" s="96"/>
      <c r="B6" s="97"/>
      <c r="C6" s="98"/>
      <c r="D6" s="98"/>
      <c r="E6" s="100" t="s">
        <v>13</v>
      </c>
      <c r="F6" s="71">
        <f>+F49</f>
        <v>5.1356198348071107E-3</v>
      </c>
      <c r="G6" s="243">
        <f>+B38-F6</f>
        <v>1.0951676928827408E-2</v>
      </c>
    </row>
    <row r="7" spans="1:7" s="134" customFormat="1" ht="11.25" customHeight="1" x14ac:dyDescent="0.3">
      <c r="A7" s="129"/>
      <c r="B7" s="130"/>
      <c r="C7" s="131"/>
      <c r="D7" s="131"/>
      <c r="E7" s="132"/>
      <c r="F7" s="133"/>
      <c r="G7" s="235"/>
    </row>
    <row r="8" spans="1:7" ht="49.8" customHeight="1" x14ac:dyDescent="0.25">
      <c r="A8" s="99"/>
      <c r="B8" s="135" t="s">
        <v>51</v>
      </c>
      <c r="C8" s="135" t="s">
        <v>52</v>
      </c>
      <c r="D8" s="135" t="s">
        <v>52</v>
      </c>
      <c r="E8" s="135" t="s">
        <v>53</v>
      </c>
      <c r="F8" s="136" t="s">
        <v>54</v>
      </c>
      <c r="G8" s="236"/>
    </row>
    <row r="9" spans="1:7" ht="12.6" customHeight="1" x14ac:dyDescent="0.25">
      <c r="A9" s="99"/>
      <c r="B9" s="137" t="s">
        <v>11</v>
      </c>
      <c r="C9" s="137" t="s">
        <v>8</v>
      </c>
      <c r="D9" s="137" t="s">
        <v>45</v>
      </c>
      <c r="E9" s="137" t="s">
        <v>56</v>
      </c>
      <c r="F9" s="101" t="s">
        <v>186</v>
      </c>
      <c r="G9" s="237"/>
    </row>
    <row r="10" spans="1:7" x14ac:dyDescent="0.25">
      <c r="A10" s="102" t="s">
        <v>37</v>
      </c>
      <c r="B10" s="66">
        <f>VLOOKUP(A10,'GVA-productivity1'!$A$56:$M$72,11,FALSE)</f>
        <v>-2.118261138480193E-2</v>
      </c>
      <c r="C10" s="66">
        <f>VLOOKUP($A10,'GVA-productivity1'!$A$35:$O$51,12,FALSE)/100</f>
        <v>1</v>
      </c>
      <c r="D10" s="66">
        <f>VLOOKUP($A10,'GVA-productivity1'!$A$35:$O$51,13,FALSE)/100</f>
        <v>1</v>
      </c>
      <c r="E10" s="103"/>
      <c r="F10" s="104"/>
      <c r="G10" s="238"/>
    </row>
    <row r="11" spans="1:7" x14ac:dyDescent="0.25">
      <c r="A11" s="105" t="s">
        <v>14</v>
      </c>
      <c r="B11" s="66">
        <f>VLOOKUP(A11,'GVA-productivity1'!$A$56:$M$72,11,FALSE)</f>
        <v>-3.9407114486578187E-3</v>
      </c>
      <c r="C11" s="66">
        <f>VLOOKUP($A11,'GVA-productivity1'!$A$35:$O$51,12,FALSE)/100</f>
        <v>0.71211659332598554</v>
      </c>
      <c r="D11" s="66">
        <f>VLOOKUP($A11,'GVA-productivity1'!$A$35:$O$51,13,FALSE)/100</f>
        <v>0.56060526783179598</v>
      </c>
      <c r="E11" s="67">
        <f>+D11-C11</f>
        <v>-0.15151132549418955</v>
      </c>
      <c r="F11" s="68">
        <f t="shared" ref="F11:F20" si="0">+B11*C11</f>
        <v>-2.8062460120989153E-3</v>
      </c>
      <c r="G11" s="239"/>
    </row>
    <row r="12" spans="1:7" x14ac:dyDescent="0.25">
      <c r="A12" s="106" t="s">
        <v>19</v>
      </c>
      <c r="B12" s="66">
        <f>VLOOKUP(A12,'GVA-productivity1'!$A$56:$M$72,11,FALSE)</f>
        <v>-0.19734913440350021</v>
      </c>
      <c r="C12" s="66">
        <f>VLOOKUP($A12,'GVA-productivity1'!$A$35:$O$51,12,FALSE)/100</f>
        <v>7.3277466021284474E-4</v>
      </c>
      <c r="D12" s="66">
        <f>VLOOKUP($A12,'GVA-productivity1'!$A$35:$O$51,13,FALSE)/100</f>
        <v>4.8898521241891512E-3</v>
      </c>
      <c r="E12" s="67">
        <f t="shared" ref="E12:E20" si="1">+D12-C12</f>
        <v>4.1570774639763065E-3</v>
      </c>
      <c r="F12" s="68">
        <f t="shared" si="0"/>
        <v>-1.446124449058239E-4</v>
      </c>
      <c r="G12" s="239"/>
    </row>
    <row r="13" spans="1:7" x14ac:dyDescent="0.25">
      <c r="A13" s="106" t="s">
        <v>20</v>
      </c>
      <c r="B13" s="66">
        <f>VLOOKUP(A13,'GVA-productivity1'!$A$56:$M$72,11,FALSE)</f>
        <v>-8.856853946105514E-2</v>
      </c>
      <c r="C13" s="66">
        <f>VLOOKUP($A13,'GVA-productivity1'!$A$35:$O$51,12,FALSE)/100</f>
        <v>5.3402489869294252E-2</v>
      </c>
      <c r="D13" s="66">
        <f>VLOOKUP($A13,'GVA-productivity1'!$A$35:$O$51,13,FALSE)/100</f>
        <v>0.10044514683462041</v>
      </c>
      <c r="E13" s="67">
        <f t="shared" si="1"/>
        <v>4.7042656965326161E-2</v>
      </c>
      <c r="F13" s="68">
        <f t="shared" si="0"/>
        <v>-4.7297805313071851E-3</v>
      </c>
      <c r="G13" s="239"/>
    </row>
    <row r="14" spans="1:7" x14ac:dyDescent="0.25">
      <c r="A14" s="106" t="s">
        <v>21</v>
      </c>
      <c r="B14" s="66">
        <f>VLOOKUP(A14,'GVA-productivity1'!$A$56:$M$72,11,FALSE)</f>
        <v>-3.9329823996160362E-2</v>
      </c>
      <c r="C14" s="66">
        <f>VLOOKUP($A14,'GVA-productivity1'!$A$35:$O$51,12,FALSE)/100</f>
        <v>3.1759569533602017E-3</v>
      </c>
      <c r="D14" s="66">
        <f>VLOOKUP($A14,'GVA-productivity1'!$A$35:$O$51,13,FALSE)/100</f>
        <v>2.6822241525779949E-3</v>
      </c>
      <c r="E14" s="67">
        <f t="shared" si="1"/>
        <v>-4.937328007822068E-4</v>
      </c>
      <c r="F14" s="68">
        <f t="shared" si="0"/>
        <v>-1.2490982799503842E-4</v>
      </c>
      <c r="G14" s="239"/>
    </row>
    <row r="15" spans="1:7" x14ac:dyDescent="0.25">
      <c r="A15" s="106" t="s">
        <v>22</v>
      </c>
      <c r="B15" s="66">
        <f>VLOOKUP(A15,'GVA-productivity1'!$A$56:$M$72,11,FALSE)</f>
        <v>-7.954280770472677E-2</v>
      </c>
      <c r="C15" s="66">
        <f>VLOOKUP($A15,'GVA-productivity1'!$A$35:$O$51,12,FALSE)/100</f>
        <v>1.4191228291135293E-2</v>
      </c>
      <c r="D15" s="66">
        <f>VLOOKUP($A15,'GVA-productivity1'!$A$35:$O$51,13,FALSE)/100</f>
        <v>2.331722146687034E-2</v>
      </c>
      <c r="E15" s="67">
        <f t="shared" si="1"/>
        <v>9.125993175735047E-3</v>
      </c>
      <c r="F15" s="68">
        <f t="shared" si="0"/>
        <v>-1.1288101430556529E-3</v>
      </c>
      <c r="G15" s="239"/>
    </row>
    <row r="16" spans="1:7" x14ac:dyDescent="0.25">
      <c r="A16" s="106" t="s">
        <v>25</v>
      </c>
      <c r="B16" s="66">
        <f>VLOOKUP(A16,'GVA-productivity1'!$A$56:$M$72,11,FALSE)</f>
        <v>-5.2753451736406554E-2</v>
      </c>
      <c r="C16" s="66">
        <f>VLOOKUP($A16,'GVA-productivity1'!$A$35:$O$51,12,FALSE)/100</f>
        <v>8.4369266927483311E-2</v>
      </c>
      <c r="D16" s="66">
        <f>VLOOKUP($A16,'GVA-productivity1'!$A$35:$O$51,13,FALSE)/100</f>
        <v>0.12250137459948469</v>
      </c>
      <c r="E16" s="67">
        <f t="shared" si="1"/>
        <v>3.8132107672001384E-2</v>
      </c>
      <c r="F16" s="68">
        <f t="shared" si="0"/>
        <v>-4.4507700508949928E-3</v>
      </c>
      <c r="G16" s="239"/>
    </row>
    <row r="17" spans="1:7" x14ac:dyDescent="0.25">
      <c r="A17" s="106" t="s">
        <v>26</v>
      </c>
      <c r="B17" s="66">
        <f>VLOOKUP(A17,'GVA-productivity1'!$A$56:$M$72,11,FALSE)</f>
        <v>-0.10294549095482974</v>
      </c>
      <c r="C17" s="66">
        <f>VLOOKUP($A17,'GVA-productivity1'!$A$35:$O$51,12,FALSE)/100</f>
        <v>1.4715109567400025E-2</v>
      </c>
      <c r="D17" s="66">
        <f>VLOOKUP($A17,'GVA-productivity1'!$A$35:$O$51,13,FALSE)/100</f>
        <v>3.6312153311387908E-2</v>
      </c>
      <c r="E17" s="67">
        <f t="shared" si="1"/>
        <v>2.1597043743987882E-2</v>
      </c>
      <c r="F17" s="68">
        <f t="shared" si="0"/>
        <v>-1.5148541788701079E-3</v>
      </c>
      <c r="G17" s="239"/>
    </row>
    <row r="18" spans="1:7" x14ac:dyDescent="0.25">
      <c r="A18" s="106" t="s">
        <v>46</v>
      </c>
      <c r="B18" s="66">
        <f>VLOOKUP("Finance and business services",'GVA-productivity1'!$A$56:$M$72,11,FALSE)</f>
        <v>-1.7832055799435031E-2</v>
      </c>
      <c r="C18" s="66">
        <f>VLOOKUP("Finance and business services",'GVA-productivity1'!$A$35:$O$51,12,FALSE)/100</f>
        <v>9.6141020983439868E-3</v>
      </c>
      <c r="D18" s="66">
        <f>VLOOKUP("Finance and business services",'GVA-productivity1'!$A$35:$O$51,13,FALSE)/100</f>
        <v>1.6449497976850327E-2</v>
      </c>
      <c r="E18" s="67">
        <f t="shared" si="1"/>
        <v>6.8353958785063399E-3</v>
      </c>
      <c r="F18" s="68">
        <f t="shared" si="0"/>
        <v>-1.7143920507913541E-4</v>
      </c>
      <c r="G18" s="239"/>
    </row>
    <row r="19" spans="1:7" x14ac:dyDescent="0.25">
      <c r="A19" s="106" t="s">
        <v>33</v>
      </c>
      <c r="B19" s="66">
        <f>VLOOKUP(A19,'GVA-productivity1'!$A$56:$M$72,11,FALSE)</f>
        <v>-4.3007812757123842E-2</v>
      </c>
      <c r="C19" s="66">
        <f>VLOOKUP($A19,'GVA-productivity1'!$A$35:$O$51,12,FALSE)/100</f>
        <v>5.383965595566844E-2</v>
      </c>
      <c r="D19" s="66">
        <f>VLOOKUP($A19,'GVA-productivity1'!$A$35:$O$51,13,FALSE)/100</f>
        <v>6.497393122618389E-2</v>
      </c>
      <c r="E19" s="67">
        <f t="shared" si="1"/>
        <v>1.1134275270515449E-2</v>
      </c>
      <c r="F19" s="68">
        <f t="shared" si="0"/>
        <v>-2.3155258422493559E-3</v>
      </c>
      <c r="G19" s="239"/>
    </row>
    <row r="20" spans="1:7" x14ac:dyDescent="0.25">
      <c r="A20" s="107" t="s">
        <v>34</v>
      </c>
      <c r="B20" s="66">
        <f>VLOOKUP("Other services",'GVA-productivity1'!$A$56:$M$72,11,FALSE)</f>
        <v>-3.0420256666153223E-2</v>
      </c>
      <c r="C20" s="66">
        <f>VLOOKUP("Other services",'GVA-productivity1'!$A$35:$O$51,12,FALSE)/100</f>
        <v>5.3842822351116176E-2</v>
      </c>
      <c r="D20" s="66">
        <f>VLOOKUP("Other services",'GVA-productivity1'!$A$35:$O$51,13,FALSE)/100</f>
        <v>6.7823330476039265E-2</v>
      </c>
      <c r="E20" s="67">
        <f t="shared" si="1"/>
        <v>1.3980508124923088E-2</v>
      </c>
      <c r="F20" s="68">
        <f t="shared" si="0"/>
        <v>-1.6379124755510456E-3</v>
      </c>
      <c r="G20" s="239"/>
    </row>
    <row r="21" spans="1:7" x14ac:dyDescent="0.25">
      <c r="A21" s="108" t="s">
        <v>76</v>
      </c>
      <c r="B21" s="125">
        <f>SUM(B10:B20)</f>
        <v>-0.67687269631285063</v>
      </c>
      <c r="C21" s="125">
        <f>SUM(C11:C20)</f>
        <v>1.0000000000000002</v>
      </c>
      <c r="D21" s="125">
        <f>SUM(D11:D20)</f>
        <v>1</v>
      </c>
      <c r="E21" s="70"/>
      <c r="F21" s="71">
        <f>SUM(F11:F20)</f>
        <v>-1.9024860712007253E-2</v>
      </c>
      <c r="G21" s="240"/>
    </row>
    <row r="22" spans="1:7" x14ac:dyDescent="0.25">
      <c r="A22" s="109"/>
      <c r="B22" s="110"/>
      <c r="C22" s="110"/>
      <c r="D22" s="110"/>
      <c r="E22" s="109"/>
      <c r="F22" s="109"/>
      <c r="G22" s="241"/>
    </row>
    <row r="23" spans="1:7" x14ac:dyDescent="0.25">
      <c r="A23" s="99"/>
      <c r="B23" s="137" t="s">
        <v>12</v>
      </c>
      <c r="C23" s="137">
        <v>2000</v>
      </c>
      <c r="D23" s="137">
        <v>2005</v>
      </c>
      <c r="E23" s="137" t="s">
        <v>58</v>
      </c>
      <c r="F23" s="101" t="s">
        <v>186</v>
      </c>
      <c r="G23" s="237"/>
    </row>
    <row r="24" spans="1:7" x14ac:dyDescent="0.25">
      <c r="A24" s="102" t="s">
        <v>37</v>
      </c>
      <c r="B24" s="66">
        <f>VLOOKUP(A24,'GVA-productivity1'!$A$56:$M$72,12,FALSE)</f>
        <v>5.7897472898011948E-3</v>
      </c>
      <c r="C24" s="66">
        <f>VLOOKUP($A24,'GVA-productivity1'!$A$35:$O$51,13,FALSE)/100</f>
        <v>1</v>
      </c>
      <c r="D24" s="66">
        <f>VLOOKUP($A24,'GVA-productivity1'!$A$35:$O$51,14,FALSE)/100</f>
        <v>1</v>
      </c>
      <c r="E24" s="103"/>
      <c r="F24" s="104"/>
      <c r="G24" s="238"/>
    </row>
    <row r="25" spans="1:7" x14ac:dyDescent="0.25">
      <c r="A25" s="105" t="s">
        <v>14</v>
      </c>
      <c r="B25" s="66">
        <f>VLOOKUP(A25,'GVA-productivity1'!$A$56:$M$72,12,FALSE)</f>
        <v>1.9695929148995761E-2</v>
      </c>
      <c r="C25" s="66">
        <f>VLOOKUP($A25,'GVA-productivity1'!$A$35:$O$51,13,FALSE)/100</f>
        <v>0.56060526783179598</v>
      </c>
      <c r="D25" s="66">
        <f>VLOOKUP($A25,'GVA-productivity1'!$A$35:$O$51,14,FALSE)/100</f>
        <v>0.51867555036074697</v>
      </c>
      <c r="E25" s="67">
        <f t="shared" ref="E25:E34" si="2">+D25-C25</f>
        <v>-4.1929717471049011E-2</v>
      </c>
      <c r="F25" s="68">
        <f t="shared" ref="F25:F34" si="3">+B25*C25</f>
        <v>1.1041641635768847E-2</v>
      </c>
      <c r="G25" s="239"/>
    </row>
    <row r="26" spans="1:7" x14ac:dyDescent="0.25">
      <c r="A26" s="106" t="s">
        <v>19</v>
      </c>
      <c r="B26" s="66">
        <f>VLOOKUP(A26,'GVA-productivity1'!$A$56:$M$72,12,FALSE)</f>
        <v>1.5976037195067905E-2</v>
      </c>
      <c r="C26" s="66">
        <f>VLOOKUP($A26,'GVA-productivity1'!$A$35:$O$51,13,FALSE)/100</f>
        <v>4.8898521241891512E-3</v>
      </c>
      <c r="D26" s="66">
        <f>VLOOKUP($A26,'GVA-productivity1'!$A$35:$O$51,14,FALSE)/100</f>
        <v>4.5962146699673016E-3</v>
      </c>
      <c r="E26" s="67">
        <f t="shared" si="2"/>
        <v>-2.9363745422184961E-4</v>
      </c>
      <c r="F26" s="68">
        <f t="shared" si="3"/>
        <v>7.8120459414427688E-5</v>
      </c>
      <c r="G26" s="239"/>
    </row>
    <row r="27" spans="1:7" x14ac:dyDescent="0.25">
      <c r="A27" s="106" t="s">
        <v>20</v>
      </c>
      <c r="B27" s="66">
        <f>VLOOKUP(A27,'GVA-productivity1'!$A$56:$M$72,12,FALSE)</f>
        <v>-4.02532099112618E-2</v>
      </c>
      <c r="C27" s="66">
        <f>VLOOKUP($A27,'GVA-productivity1'!$A$35:$O$51,13,FALSE)/100</f>
        <v>0.10044514683462041</v>
      </c>
      <c r="D27" s="66">
        <f>VLOOKUP($A27,'GVA-productivity1'!$A$35:$O$51,14,FALSE)/100</f>
        <v>0.12573154198633921</v>
      </c>
      <c r="E27" s="67">
        <f t="shared" si="2"/>
        <v>2.5286395151718793E-2</v>
      </c>
      <c r="F27" s="68">
        <f t="shared" si="3"/>
        <v>-4.0432395801014891E-3</v>
      </c>
      <c r="G27" s="239"/>
    </row>
    <row r="28" spans="1:7" x14ac:dyDescent="0.25">
      <c r="A28" s="106" t="s">
        <v>21</v>
      </c>
      <c r="B28" s="66">
        <f>VLOOKUP(A28,'GVA-productivity1'!$A$56:$M$72,12,FALSE)</f>
        <v>9.8136290218285405E-2</v>
      </c>
      <c r="C28" s="66">
        <f>VLOOKUP($A28,'GVA-productivity1'!$A$35:$O$51,13,FALSE)/100</f>
        <v>2.6822241525779949E-3</v>
      </c>
      <c r="D28" s="66">
        <f>VLOOKUP($A28,'GVA-productivity1'!$A$35:$O$51,14,FALSE)/100</f>
        <v>2.1670513070954078E-3</v>
      </c>
      <c r="E28" s="67">
        <f t="shared" si="2"/>
        <v>-5.1517284548258709E-4</v>
      </c>
      <c r="F28" s="68">
        <f t="shared" si="3"/>
        <v>2.6322352786788876E-4</v>
      </c>
      <c r="G28" s="239"/>
    </row>
    <row r="29" spans="1:7" x14ac:dyDescent="0.25">
      <c r="A29" s="106" t="s">
        <v>22</v>
      </c>
      <c r="B29" s="66">
        <f>VLOOKUP(A29,'GVA-productivity1'!$A$56:$M$72,12,FALSE)</f>
        <v>-1.1693169439493278E-2</v>
      </c>
      <c r="C29" s="66">
        <f>VLOOKUP($A29,'GVA-productivity1'!$A$35:$O$51,13,FALSE)/100</f>
        <v>2.331722146687034E-2</v>
      </c>
      <c r="D29" s="66">
        <f>VLOOKUP($A29,'GVA-productivity1'!$A$35:$O$51,14,FALSE)/100</f>
        <v>2.4708719949316248E-2</v>
      </c>
      <c r="E29" s="67">
        <f t="shared" si="2"/>
        <v>1.3914984824459076E-3</v>
      </c>
      <c r="F29" s="68">
        <f t="shared" si="3"/>
        <v>-2.726522214703049E-4</v>
      </c>
      <c r="G29" s="239"/>
    </row>
    <row r="30" spans="1:7" x14ac:dyDescent="0.25">
      <c r="A30" s="106" t="s">
        <v>25</v>
      </c>
      <c r="B30" s="66">
        <f>VLOOKUP(A30,'GVA-productivity1'!$A$56:$M$72,12,FALSE)</f>
        <v>-2.1871924243535901E-2</v>
      </c>
      <c r="C30" s="66">
        <f>VLOOKUP($A30,'GVA-productivity1'!$A$35:$O$51,13,FALSE)/100</f>
        <v>0.12250137459948469</v>
      </c>
      <c r="D30" s="66">
        <f>VLOOKUP($A30,'GVA-productivity1'!$A$35:$O$51,14,FALSE)/100</f>
        <v>0.14289391883725888</v>
      </c>
      <c r="E30" s="67">
        <f t="shared" si="2"/>
        <v>2.0392544237774188E-2</v>
      </c>
      <c r="F30" s="68">
        <f t="shared" si="3"/>
        <v>-2.6793407849689424E-3</v>
      </c>
      <c r="G30" s="239"/>
    </row>
    <row r="31" spans="1:7" x14ac:dyDescent="0.25">
      <c r="A31" s="106" t="s">
        <v>26</v>
      </c>
      <c r="B31" s="66">
        <f>VLOOKUP(A31,'GVA-productivity1'!$A$56:$M$72,12,FALSE)</f>
        <v>6.6710374364841396E-2</v>
      </c>
      <c r="C31" s="66">
        <f>VLOOKUP($A31,'GVA-productivity1'!$A$35:$O$51,13,FALSE)/100</f>
        <v>3.6312153311387908E-2</v>
      </c>
      <c r="D31" s="66">
        <f>VLOOKUP($A31,'GVA-productivity1'!$A$35:$O$51,14,FALSE)/100</f>
        <v>3.4074783011364532E-2</v>
      </c>
      <c r="E31" s="67">
        <f t="shared" si="2"/>
        <v>-2.2373703000233766E-3</v>
      </c>
      <c r="F31" s="68">
        <f t="shared" si="3"/>
        <v>2.4223973413962027E-3</v>
      </c>
      <c r="G31" s="239"/>
    </row>
    <row r="32" spans="1:7" x14ac:dyDescent="0.25">
      <c r="A32" s="106" t="s">
        <v>46</v>
      </c>
      <c r="B32" s="66">
        <f>VLOOKUP("Finance and business services",'GVA-productivity1'!$A$56:$M$72,12,FALSE)</f>
        <v>3.752546649695998E-2</v>
      </c>
      <c r="C32" s="66">
        <f>VLOOKUP("Finance and business services",'GVA-productivity1'!$A$35:$O$51,13,FALSE)/100</f>
        <v>1.6449497976850327E-2</v>
      </c>
      <c r="D32" s="66">
        <f>VLOOKUP("Finance and business services",'GVA-productivity1'!$A$35:$O$51,14,FALSE)/100</f>
        <v>1.2415758977422163E-2</v>
      </c>
      <c r="E32" s="67">
        <f t="shared" si="2"/>
        <v>-4.0337389994281637E-3</v>
      </c>
      <c r="F32" s="68">
        <f t="shared" si="3"/>
        <v>6.1727508522210794E-4</v>
      </c>
      <c r="G32" s="239"/>
    </row>
    <row r="33" spans="1:7" x14ac:dyDescent="0.25">
      <c r="A33" s="106" t="s">
        <v>33</v>
      </c>
      <c r="B33" s="66">
        <f>VLOOKUP(A33,'GVA-productivity1'!$A$56:$M$72,12,FALSE)</f>
        <v>1.0257288607159909E-2</v>
      </c>
      <c r="C33" s="66">
        <f>VLOOKUP($A33,'GVA-productivity1'!$A$35:$O$51,13,FALSE)/100</f>
        <v>6.497393122618389E-2</v>
      </c>
      <c r="D33" s="66">
        <f>VLOOKUP($A33,'GVA-productivity1'!$A$35:$O$51,14,FALSE)/100</f>
        <v>5.8751239322487166E-2</v>
      </c>
      <c r="E33" s="67">
        <f t="shared" si="2"/>
        <v>-6.222691903696724E-3</v>
      </c>
      <c r="F33" s="68">
        <f t="shared" si="3"/>
        <v>6.6645636452872747E-4</v>
      </c>
      <c r="G33" s="239"/>
    </row>
    <row r="34" spans="1:7" x14ac:dyDescent="0.25">
      <c r="A34" s="107" t="s">
        <v>34</v>
      </c>
      <c r="B34" s="66">
        <f>VLOOKUP("Other services",'GVA-productivity1'!$A$56:$M$72,12,FALSE)</f>
        <v>-2.5688098647957069E-2</v>
      </c>
      <c r="C34" s="66">
        <f>VLOOKUP("Other services",'GVA-productivity1'!$A$35:$O$51,13,FALSE)/100</f>
        <v>6.7823330476039265E-2</v>
      </c>
      <c r="D34" s="66">
        <f>VLOOKUP("Other services",'GVA-productivity1'!$A$35:$O$51,14,FALSE)/100</f>
        <v>7.5985221578002249E-2</v>
      </c>
      <c r="E34" s="67">
        <f t="shared" si="2"/>
        <v>8.1618911019629842E-3</v>
      </c>
      <c r="F34" s="68">
        <f t="shared" si="3"/>
        <v>-1.7422524039014896E-3</v>
      </c>
      <c r="G34" s="239"/>
    </row>
    <row r="35" spans="1:7" x14ac:dyDescent="0.25">
      <c r="A35" s="108" t="s">
        <v>76</v>
      </c>
      <c r="B35" s="125">
        <f>SUM(B24:B34)</f>
        <v>0.1545847310788635</v>
      </c>
      <c r="C35" s="125">
        <f>SUM(C25:C34)</f>
        <v>1</v>
      </c>
      <c r="D35" s="125">
        <f>SUM(D25:D34)</f>
        <v>1</v>
      </c>
      <c r="E35" s="70"/>
      <c r="F35" s="71">
        <f>SUM(F25:F34)</f>
        <v>6.3516294237559758E-3</v>
      </c>
      <c r="G35" s="240"/>
    </row>
    <row r="36" spans="1:7" x14ac:dyDescent="0.25">
      <c r="A36" s="109"/>
      <c r="B36" s="110"/>
      <c r="C36" s="110"/>
      <c r="D36" s="110"/>
      <c r="E36" s="98"/>
      <c r="F36" s="98"/>
      <c r="G36" s="131"/>
    </row>
    <row r="37" spans="1:7" x14ac:dyDescent="0.25">
      <c r="A37" s="99"/>
      <c r="B37" s="137" t="s">
        <v>13</v>
      </c>
      <c r="C37" s="137">
        <v>2005</v>
      </c>
      <c r="D37" s="137">
        <v>2010</v>
      </c>
      <c r="E37" s="137" t="s">
        <v>59</v>
      </c>
      <c r="F37" s="101" t="s">
        <v>186</v>
      </c>
      <c r="G37" s="237"/>
    </row>
    <row r="38" spans="1:7" x14ac:dyDescent="0.25">
      <c r="A38" s="102" t="s">
        <v>37</v>
      </c>
      <c r="B38" s="66">
        <f>VLOOKUP(A38,'GVA-productivity1'!$A$56:$M$72,13,FALSE)</f>
        <v>1.6087296763634518E-2</v>
      </c>
      <c r="C38" s="66">
        <f>VLOOKUP($A38,'GVA-productivity1'!$A$35:$O$51,14,FALSE)/100</f>
        <v>1</v>
      </c>
      <c r="D38" s="66">
        <f>VLOOKUP($A38,'GVA-productivity1'!$A$35:$O$51,15,FALSE)/100</f>
        <v>1</v>
      </c>
      <c r="E38" s="103"/>
      <c r="F38" s="104"/>
      <c r="G38" s="238"/>
    </row>
    <row r="39" spans="1:7" x14ac:dyDescent="0.25">
      <c r="A39" s="105" t="s">
        <v>14</v>
      </c>
      <c r="B39" s="66">
        <f>VLOOKUP(A39,'GVA-productivity1'!$A$56:$M$72,13,FALSE)</f>
        <v>-6.7005929121810581E-4</v>
      </c>
      <c r="C39" s="66">
        <f>VLOOKUP($A39,'GVA-productivity1'!$A$35:$O$51,14,FALSE)/100</f>
        <v>0.51867555036074697</v>
      </c>
      <c r="D39" s="66">
        <f>VLOOKUP($A39,'GVA-productivity1'!$A$35:$O$51,15,FALSE)/100</f>
        <v>0.48305105911225815</v>
      </c>
      <c r="E39" s="67">
        <f t="shared" ref="E39:E48" si="4">+D39-C39</f>
        <v>-3.5624491248488821E-2</v>
      </c>
      <c r="F39" s="68">
        <f t="shared" ref="F39:F48" si="5">+B39*C39</f>
        <v>-3.4754337164688304E-4</v>
      </c>
      <c r="G39" s="239"/>
    </row>
    <row r="40" spans="1:7" x14ac:dyDescent="0.25">
      <c r="A40" s="106" t="s">
        <v>19</v>
      </c>
      <c r="B40" s="66">
        <f>VLOOKUP(A40,'GVA-productivity1'!$A$56:$M$72,13,FALSE)</f>
        <v>-3.4599114518877649E-2</v>
      </c>
      <c r="C40" s="66">
        <f>VLOOKUP($A40,'GVA-productivity1'!$A$35:$O$51,14,FALSE)/100</f>
        <v>4.5962146699673016E-3</v>
      </c>
      <c r="D40" s="66">
        <f>VLOOKUP($A40,'GVA-productivity1'!$A$35:$O$51,15,FALSE)/100</f>
        <v>6.0769077884685373E-3</v>
      </c>
      <c r="E40" s="67">
        <f t="shared" si="4"/>
        <v>1.4806931185012357E-3</v>
      </c>
      <c r="F40" s="68">
        <f t="shared" si="5"/>
        <v>-1.5902495771954412E-4</v>
      </c>
      <c r="G40" s="239"/>
    </row>
    <row r="41" spans="1:7" x14ac:dyDescent="0.25">
      <c r="A41" s="106" t="s">
        <v>20</v>
      </c>
      <c r="B41" s="66">
        <f>VLOOKUP(A41,'GVA-productivity1'!$A$56:$M$72,13,FALSE)</f>
        <v>1.3007588807151693E-2</v>
      </c>
      <c r="C41" s="66">
        <f>VLOOKUP($A41,'GVA-productivity1'!$A$35:$O$51,14,FALSE)/100</f>
        <v>0.12573154198633921</v>
      </c>
      <c r="D41" s="66">
        <f>VLOOKUP($A41,'GVA-productivity1'!$A$35:$O$51,15,FALSE)/100</f>
        <v>0.12763319825388317</v>
      </c>
      <c r="E41" s="67">
        <f t="shared" si="4"/>
        <v>1.9016562675439608E-3</v>
      </c>
      <c r="F41" s="68">
        <f t="shared" si="5"/>
        <v>1.635464198247429E-3</v>
      </c>
      <c r="G41" s="239"/>
    </row>
    <row r="42" spans="1:7" x14ac:dyDescent="0.25">
      <c r="A42" s="106" t="s">
        <v>21</v>
      </c>
      <c r="B42" s="66">
        <f>VLOOKUP(A42,'GVA-productivity1'!$A$56:$M$72,13,FALSE)</f>
        <v>3.472854465509867E-2</v>
      </c>
      <c r="C42" s="66">
        <f>VLOOKUP($A42,'GVA-productivity1'!$A$35:$O$51,14,FALSE)/100</f>
        <v>2.1670513070954078E-3</v>
      </c>
      <c r="D42" s="66">
        <f>VLOOKUP($A42,'GVA-productivity1'!$A$35:$O$51,15,FALSE)/100</f>
        <v>1.911646606937091E-3</v>
      </c>
      <c r="E42" s="67">
        <f t="shared" si="4"/>
        <v>-2.5540470015831683E-4</v>
      </c>
      <c r="F42" s="68">
        <f t="shared" si="5"/>
        <v>7.5258538088352809E-5</v>
      </c>
      <c r="G42" s="239"/>
    </row>
    <row r="43" spans="1:7" x14ac:dyDescent="0.25">
      <c r="A43" s="106" t="s">
        <v>22</v>
      </c>
      <c r="B43" s="66">
        <f>VLOOKUP(A43,'GVA-productivity1'!$A$56:$M$72,13,FALSE)</f>
        <v>2.1316218811285426E-2</v>
      </c>
      <c r="C43" s="66">
        <f>VLOOKUP($A43,'GVA-productivity1'!$A$35:$O$51,14,FALSE)/100</f>
        <v>2.4708719949316248E-2</v>
      </c>
      <c r="D43" s="66">
        <f>VLOOKUP($A43,'GVA-productivity1'!$A$35:$O$51,15,FALSE)/100</f>
        <v>2.8281120490310972E-2</v>
      </c>
      <c r="E43" s="67">
        <f t="shared" si="4"/>
        <v>3.5724005409947246E-3</v>
      </c>
      <c r="F43" s="68">
        <f t="shared" si="5"/>
        <v>5.266964809863985E-4</v>
      </c>
      <c r="G43" s="239"/>
    </row>
    <row r="44" spans="1:7" x14ac:dyDescent="0.25">
      <c r="A44" s="106" t="s">
        <v>25</v>
      </c>
      <c r="B44" s="66">
        <f>VLOOKUP(A44,'GVA-productivity1'!$A$56:$M$72,13,FALSE)</f>
        <v>1.7931386867612087E-2</v>
      </c>
      <c r="C44" s="66">
        <f>VLOOKUP($A44,'GVA-productivity1'!$A$35:$O$51,14,FALSE)/100</f>
        <v>0.14289391883725888</v>
      </c>
      <c r="D44" s="66">
        <f>VLOOKUP($A44,'GVA-productivity1'!$A$35:$O$51,15,FALSE)/100</f>
        <v>0.16421515867233386</v>
      </c>
      <c r="E44" s="67">
        <f t="shared" si="4"/>
        <v>2.1321239835074973E-2</v>
      </c>
      <c r="F44" s="68">
        <f t="shared" si="5"/>
        <v>2.5622861397000514E-3</v>
      </c>
      <c r="G44" s="239"/>
    </row>
    <row r="45" spans="1:7" x14ac:dyDescent="0.25">
      <c r="A45" s="106" t="s">
        <v>26</v>
      </c>
      <c r="B45" s="66">
        <f>VLOOKUP(A45,'GVA-productivity1'!$A$56:$M$72,13,FALSE)</f>
        <v>5.2883158970714828E-2</v>
      </c>
      <c r="C45" s="66">
        <f>VLOOKUP($A45,'GVA-productivity1'!$A$35:$O$51,14,FALSE)/100</f>
        <v>3.4074783011364532E-2</v>
      </c>
      <c r="D45" s="66">
        <f>VLOOKUP($A45,'GVA-productivity1'!$A$35:$O$51,15,FALSE)/100</f>
        <v>3.4302477389724084E-2</v>
      </c>
      <c r="E45" s="67">
        <f t="shared" si="4"/>
        <v>2.2769437835955253E-4</v>
      </c>
      <c r="F45" s="68">
        <f t="shared" si="5"/>
        <v>1.8019821668826034E-3</v>
      </c>
      <c r="G45" s="239"/>
    </row>
    <row r="46" spans="1:7" x14ac:dyDescent="0.25">
      <c r="A46" s="106" t="s">
        <v>46</v>
      </c>
      <c r="B46" s="66">
        <f>VLOOKUP("Finance and business services",'GVA-productivity1'!$A$56:$M$72,13,FALSE)</f>
        <v>4.3020639331886601E-2</v>
      </c>
      <c r="C46" s="66">
        <f>VLOOKUP("Finance and business services",'GVA-productivity1'!$A$35:$O$51,14,FALSE)/100</f>
        <v>1.2415758977422163E-2</v>
      </c>
      <c r="D46" s="66">
        <f>VLOOKUP("Finance and business services",'GVA-productivity1'!$A$35:$O$51,15,FALSE)/100</f>
        <v>1.2158586597868861E-2</v>
      </c>
      <c r="E46" s="67">
        <f t="shared" si="4"/>
        <v>-2.5717237955330194E-4</v>
      </c>
      <c r="F46" s="68">
        <f t="shared" si="5"/>
        <v>5.341338889993121E-4</v>
      </c>
      <c r="G46" s="239"/>
    </row>
    <row r="47" spans="1:7" x14ac:dyDescent="0.25">
      <c r="A47" s="106" t="s">
        <v>33</v>
      </c>
      <c r="B47" s="66">
        <f>VLOOKUP(A47,'GVA-productivity1'!$A$56:$M$72,13,FALSE)</f>
        <v>-1.0613300122052749E-2</v>
      </c>
      <c r="C47" s="66">
        <f>VLOOKUP($A47,'GVA-productivity1'!$A$35:$O$51,14,FALSE)/100</f>
        <v>5.8751239322487166E-2</v>
      </c>
      <c r="D47" s="66">
        <f>VLOOKUP($A47,'GVA-productivity1'!$A$35:$O$51,15,FALSE)/100</f>
        <v>6.0583492963165966E-2</v>
      </c>
      <c r="E47" s="67">
        <f t="shared" si="4"/>
        <v>1.8322536406788006E-3</v>
      </c>
      <c r="F47" s="68">
        <f t="shared" si="5"/>
        <v>-6.2354453547210325E-4</v>
      </c>
      <c r="G47" s="239"/>
    </row>
    <row r="48" spans="1:7" x14ac:dyDescent="0.25">
      <c r="A48" s="107" t="s">
        <v>34</v>
      </c>
      <c r="B48" s="66">
        <f>VLOOKUP("Other services",'GVA-productivity1'!$A$56:$M$72,13,FALSE)</f>
        <v>-1.145076233495379E-2</v>
      </c>
      <c r="C48" s="66">
        <f>VLOOKUP("Other services",'GVA-productivity1'!$A$35:$O$51,14,FALSE)/100</f>
        <v>7.5985221578002249E-2</v>
      </c>
      <c r="D48" s="66">
        <f>VLOOKUP("Other services",'GVA-productivity1'!$A$35:$O$51,15,FALSE)/100</f>
        <v>8.1786352125049325E-2</v>
      </c>
      <c r="E48" s="67">
        <f t="shared" si="4"/>
        <v>5.8011305470470759E-3</v>
      </c>
      <c r="F48" s="68">
        <f t="shared" si="5"/>
        <v>-8.7008871325850617E-4</v>
      </c>
      <c r="G48" s="239"/>
    </row>
    <row r="49" spans="1:7" x14ac:dyDescent="0.25">
      <c r="A49" s="108" t="s">
        <v>76</v>
      </c>
      <c r="B49" s="69">
        <f>SUM(B38:B48)</f>
        <v>0.14164159794028153</v>
      </c>
      <c r="C49" s="125">
        <f>SUM(C39:C48)</f>
        <v>1</v>
      </c>
      <c r="D49" s="125">
        <f>SUM(D39:D48)</f>
        <v>1</v>
      </c>
      <c r="E49" s="70"/>
      <c r="F49" s="71">
        <f>SUM(F39:F48)</f>
        <v>5.1356198348071107E-3</v>
      </c>
      <c r="G49" s="240"/>
    </row>
    <row r="50" spans="1:7" x14ac:dyDescent="0.25">
      <c r="A50" s="109"/>
      <c r="B50" s="110"/>
      <c r="C50" s="110"/>
      <c r="D50" s="110"/>
      <c r="E50" s="111"/>
      <c r="F50" s="112"/>
      <c r="G50" s="242"/>
    </row>
    <row r="51" spans="1:7" x14ac:dyDescent="0.25">
      <c r="A51" s="113"/>
      <c r="B51" s="111"/>
      <c r="C51" s="111"/>
      <c r="D51" s="111"/>
      <c r="G51" s="134"/>
    </row>
    <row r="52" spans="1:7" x14ac:dyDescent="0.25">
      <c r="A52" s="113"/>
      <c r="B52" s="111"/>
      <c r="C52" s="111"/>
      <c r="D52" s="111"/>
      <c r="G52" s="134"/>
    </row>
    <row r="53" spans="1:7" x14ac:dyDescent="0.25">
      <c r="A53" s="113"/>
      <c r="B53" s="111"/>
      <c r="C53" s="111"/>
      <c r="D53" s="111"/>
      <c r="G53" s="134"/>
    </row>
    <row r="54" spans="1:7" x14ac:dyDescent="0.25">
      <c r="A54" s="113"/>
      <c r="B54" s="111"/>
      <c r="C54" s="111"/>
      <c r="D54" s="111"/>
      <c r="G54" s="134"/>
    </row>
    <row r="55" spans="1:7" x14ac:dyDescent="0.25">
      <c r="G55" s="134"/>
    </row>
    <row r="56" spans="1:7" x14ac:dyDescent="0.25">
      <c r="G56" s="134"/>
    </row>
    <row r="57" spans="1:7" x14ac:dyDescent="0.25">
      <c r="G57" s="134"/>
    </row>
    <row r="58" spans="1:7" x14ac:dyDescent="0.25">
      <c r="G58" s="134"/>
    </row>
    <row r="59" spans="1:7" x14ac:dyDescent="0.25">
      <c r="G59" s="134"/>
    </row>
    <row r="60" spans="1:7" x14ac:dyDescent="0.25">
      <c r="G60" s="134"/>
    </row>
    <row r="61" spans="1:7" x14ac:dyDescent="0.25">
      <c r="G61" s="134"/>
    </row>
    <row r="62" spans="1:7" x14ac:dyDescent="0.25">
      <c r="G62" s="134"/>
    </row>
    <row r="63" spans="1:7" x14ac:dyDescent="0.25">
      <c r="G63" s="134"/>
    </row>
    <row r="64" spans="1:7" x14ac:dyDescent="0.25">
      <c r="G64" s="134"/>
    </row>
    <row r="65" spans="7:7" x14ac:dyDescent="0.25">
      <c r="G65" s="134"/>
    </row>
    <row r="66" spans="7:7" x14ac:dyDescent="0.25">
      <c r="G66" s="134"/>
    </row>
    <row r="67" spans="7:7" x14ac:dyDescent="0.25">
      <c r="G67" s="134"/>
    </row>
    <row r="68" spans="7:7" x14ac:dyDescent="0.25">
      <c r="G68" s="134"/>
    </row>
    <row r="69" spans="7:7" x14ac:dyDescent="0.25">
      <c r="G69" s="134"/>
    </row>
    <row r="70" spans="7:7" x14ac:dyDescent="0.25">
      <c r="G70" s="134"/>
    </row>
    <row r="71" spans="7:7" x14ac:dyDescent="0.25">
      <c r="G71" s="134"/>
    </row>
    <row r="72" spans="7:7" x14ac:dyDescent="0.25">
      <c r="G72" s="134"/>
    </row>
    <row r="73" spans="7:7" x14ac:dyDescent="0.25">
      <c r="G73" s="134"/>
    </row>
    <row r="74" spans="7:7" x14ac:dyDescent="0.25">
      <c r="G74" s="134"/>
    </row>
    <row r="75" spans="7:7" x14ac:dyDescent="0.25">
      <c r="G75" s="134"/>
    </row>
    <row r="76" spans="7:7" x14ac:dyDescent="0.25">
      <c r="G76" s="134"/>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31"/>
  <sheetViews>
    <sheetView showGridLines="0" workbookViewId="0">
      <selection activeCell="C2" sqref="C2"/>
    </sheetView>
  </sheetViews>
  <sheetFormatPr defaultRowHeight="12" x14ac:dyDescent="0.25"/>
  <cols>
    <col min="2" max="2" width="29.5703125" customWidth="1"/>
    <col min="3" max="6" width="14.140625" customWidth="1"/>
  </cols>
  <sheetData>
    <row r="1" spans="1:17" ht="14.4" x14ac:dyDescent="0.25">
      <c r="A1" s="149" t="s">
        <v>80</v>
      </c>
    </row>
    <row r="2" spans="1:17" x14ac:dyDescent="0.25">
      <c r="A2" s="310" t="s">
        <v>203</v>
      </c>
    </row>
    <row r="3" spans="1:17" x14ac:dyDescent="0.25">
      <c r="A3" s="311"/>
      <c r="C3" s="311"/>
      <c r="D3" s="311"/>
      <c r="E3" s="311"/>
      <c r="F3" s="300"/>
    </row>
    <row r="4" spans="1:17" x14ac:dyDescent="0.25">
      <c r="A4" s="312"/>
      <c r="B4" s="98"/>
      <c r="C4" s="312"/>
      <c r="D4" s="313" t="s">
        <v>204</v>
      </c>
      <c r="E4" s="312"/>
      <c r="F4" s="301"/>
    </row>
    <row r="5" spans="1:17" ht="48" x14ac:dyDescent="0.25">
      <c r="A5" s="151" t="s">
        <v>82</v>
      </c>
      <c r="B5" s="152" t="s">
        <v>2</v>
      </c>
      <c r="C5" s="153" t="s">
        <v>79</v>
      </c>
      <c r="D5" s="153" t="s">
        <v>81</v>
      </c>
      <c r="E5" s="153" t="s">
        <v>83</v>
      </c>
      <c r="F5" s="153" t="s">
        <v>81</v>
      </c>
      <c r="H5" s="151"/>
      <c r="I5" s="151" t="s">
        <v>14</v>
      </c>
      <c r="J5" s="226" t="s">
        <v>60</v>
      </c>
      <c r="K5" s="151" t="s">
        <v>19</v>
      </c>
      <c r="L5" s="151" t="s">
        <v>20</v>
      </c>
      <c r="M5" s="226" t="s">
        <v>27</v>
      </c>
      <c r="N5" s="151" t="s">
        <v>33</v>
      </c>
      <c r="O5" s="226" t="s">
        <v>61</v>
      </c>
      <c r="P5" s="226" t="s">
        <v>62</v>
      </c>
      <c r="Q5" s="151" t="s">
        <v>194</v>
      </c>
    </row>
    <row r="6" spans="1:17" x14ac:dyDescent="0.25">
      <c r="A6" s="150">
        <v>1</v>
      </c>
      <c r="B6" s="138" t="s">
        <v>14</v>
      </c>
      <c r="C6" s="146">
        <f>VLOOKUP($B6,'GVA-productivity1'!$A$35:$O$51,15,FALSE)/100</f>
        <v>0.48305105911225815</v>
      </c>
      <c r="D6" s="144">
        <f>VLOOKUP($B6,'GVA-productivity1'!$A$35:$U$51,21,FALSE)</f>
        <v>0.49353006276458145</v>
      </c>
      <c r="E6" s="147">
        <f>+C6</f>
        <v>0.48305105911225815</v>
      </c>
      <c r="F6" s="144">
        <f>+D6</f>
        <v>0.49353006276458145</v>
      </c>
      <c r="H6" s="227">
        <v>0</v>
      </c>
      <c r="I6" s="228">
        <v>0</v>
      </c>
      <c r="J6" s="228"/>
      <c r="K6" s="228"/>
      <c r="L6" s="228"/>
      <c r="M6" s="228"/>
      <c r="N6" s="228"/>
      <c r="O6" s="228"/>
      <c r="P6" s="228"/>
      <c r="Q6" s="228">
        <v>0</v>
      </c>
    </row>
    <row r="7" spans="1:17" x14ac:dyDescent="0.25">
      <c r="A7" s="150">
        <v>8</v>
      </c>
      <c r="B7" s="138" t="s">
        <v>60</v>
      </c>
      <c r="C7" s="146">
        <f>VLOOKUP("Other services",'GVA-productivity1'!$A$35:$O$51,15,FALSE)/100</f>
        <v>8.1786352125049325E-2</v>
      </c>
      <c r="D7" s="144">
        <f>VLOOKUP("Other services",'GVA-productivity1'!$A$35:$U$51,21,FALSE)</f>
        <v>0.55035438446689344</v>
      </c>
      <c r="E7" s="147">
        <f>+C7+E6</f>
        <v>0.56483741123730746</v>
      </c>
      <c r="F7" s="144">
        <f t="shared" ref="F7:F13" si="0">+D7</f>
        <v>0.55035438446689344</v>
      </c>
      <c r="H7" s="227">
        <v>0</v>
      </c>
      <c r="I7" s="229">
        <f>+$F$6</f>
        <v>0.49353006276458145</v>
      </c>
      <c r="J7" s="228"/>
      <c r="K7" s="228"/>
      <c r="L7" s="228"/>
      <c r="M7" s="228"/>
      <c r="N7" s="228"/>
      <c r="O7" s="228"/>
      <c r="P7" s="228"/>
      <c r="Q7" s="228">
        <v>0</v>
      </c>
    </row>
    <row r="8" spans="1:17" x14ac:dyDescent="0.25">
      <c r="A8" s="150">
        <v>2</v>
      </c>
      <c r="B8" s="138" t="s">
        <v>19</v>
      </c>
      <c r="C8" s="146">
        <f>VLOOKUP($B8,'GVA-productivity1'!$A$35:$O$51,15,FALSE)/100</f>
        <v>6.0769077884685373E-3</v>
      </c>
      <c r="D8" s="144">
        <f>VLOOKUP($B8,'GVA-productivity1'!$A$35:$U$51,21,FALSE)</f>
        <v>0.92880328389705835</v>
      </c>
      <c r="E8" s="147">
        <f t="shared" ref="E8:E13" si="1">+C8+E7</f>
        <v>0.57091431902577605</v>
      </c>
      <c r="F8" s="144">
        <f t="shared" si="0"/>
        <v>0.92880328389705835</v>
      </c>
      <c r="H8" s="227">
        <f>AVERAGE(H7,H9)</f>
        <v>24.152552955612908</v>
      </c>
      <c r="I8" s="229">
        <f>+$F$6</f>
        <v>0.49353006276458145</v>
      </c>
      <c r="J8" s="228"/>
      <c r="K8" s="228"/>
      <c r="L8" s="228"/>
      <c r="M8" s="228"/>
      <c r="N8" s="228"/>
      <c r="O8" s="228"/>
      <c r="P8" s="228"/>
      <c r="Q8" s="228">
        <v>0</v>
      </c>
    </row>
    <row r="9" spans="1:17" x14ac:dyDescent="0.25">
      <c r="A9" s="150">
        <v>3</v>
      </c>
      <c r="B9" s="138" t="s">
        <v>20</v>
      </c>
      <c r="C9" s="146">
        <f>VLOOKUP($B9,'GVA-productivity1'!$A$35:$O$51,15,FALSE)/100</f>
        <v>0.12763319825388317</v>
      </c>
      <c r="D9" s="144">
        <f>VLOOKUP($B9,'GVA-productivity1'!$A$35:$U$51,21,FALSE)</f>
        <v>0.94706524074856446</v>
      </c>
      <c r="E9" s="147">
        <f t="shared" si="1"/>
        <v>0.69854751727965925</v>
      </c>
      <c r="F9" s="144">
        <f t="shared" si="0"/>
        <v>0.94706524074856446</v>
      </c>
      <c r="H9" s="227">
        <f>+$E$6*100</f>
        <v>48.305105911225816</v>
      </c>
      <c r="I9" s="229">
        <f>+$F$6</f>
        <v>0.49353006276458145</v>
      </c>
      <c r="J9" s="228">
        <v>0</v>
      </c>
      <c r="K9" s="228"/>
      <c r="L9" s="228"/>
      <c r="M9" s="228"/>
      <c r="N9" s="228"/>
      <c r="O9" s="228"/>
      <c r="P9" s="228"/>
      <c r="Q9" s="228">
        <v>0</v>
      </c>
    </row>
    <row r="10" spans="1:17" x14ac:dyDescent="0.25">
      <c r="A10" s="150">
        <v>5</v>
      </c>
      <c r="B10" s="139" t="s">
        <v>27</v>
      </c>
      <c r="C10" s="146">
        <f>VLOOKUP($B10,'GVA-productivity1'!$A$35:$O$51,15,FALSE)/100</f>
        <v>0.19851763606205794</v>
      </c>
      <c r="D10" s="144">
        <f>VLOOKUP($B10,'GVA-productivity1'!$A$35:$U$51,21,FALSE)</f>
        <v>1.4239568463116685</v>
      </c>
      <c r="E10" s="147">
        <f t="shared" si="1"/>
        <v>0.89706515334171721</v>
      </c>
      <c r="F10" s="144">
        <f t="shared" si="0"/>
        <v>1.4239568463116685</v>
      </c>
      <c r="H10" s="227">
        <f>+$E$6*100</f>
        <v>48.305105911225816</v>
      </c>
      <c r="I10" s="228">
        <v>0</v>
      </c>
      <c r="J10" s="230">
        <f>+$F$7</f>
        <v>0.55035438446689344</v>
      </c>
      <c r="K10" s="228"/>
      <c r="L10" s="228"/>
      <c r="M10" s="228"/>
      <c r="N10" s="228"/>
      <c r="O10" s="228"/>
      <c r="P10" s="228"/>
      <c r="Q10" s="228">
        <v>0</v>
      </c>
    </row>
    <row r="11" spans="1:17" x14ac:dyDescent="0.25">
      <c r="A11" s="150">
        <v>7</v>
      </c>
      <c r="B11" s="138" t="s">
        <v>33</v>
      </c>
      <c r="C11" s="146">
        <f>VLOOKUP($B11,'GVA-productivity1'!$A$35:$O$51,15,FALSE)/100</f>
        <v>6.0583492963165966E-2</v>
      </c>
      <c r="D11" s="144">
        <f>VLOOKUP($B11,'GVA-productivity1'!$A$35:$U$51,21,FALSE)</f>
        <v>2.4833869620103166</v>
      </c>
      <c r="E11" s="147">
        <f t="shared" si="1"/>
        <v>0.95764864630488322</v>
      </c>
      <c r="F11" s="144">
        <f t="shared" si="0"/>
        <v>2.4833869620103166</v>
      </c>
      <c r="H11" s="227">
        <f>AVERAGE(H10,H12)</f>
        <v>52.39442351747828</v>
      </c>
      <c r="I11" s="228"/>
      <c r="J11" s="230">
        <f>+$F$7</f>
        <v>0.55035438446689344</v>
      </c>
      <c r="K11" s="228"/>
      <c r="L11" s="228"/>
      <c r="M11" s="228"/>
      <c r="N11" s="228"/>
      <c r="O11" s="228"/>
      <c r="P11" s="228"/>
      <c r="Q11" s="228">
        <v>0</v>
      </c>
    </row>
    <row r="12" spans="1:17" x14ac:dyDescent="0.25">
      <c r="A12" s="150">
        <v>4</v>
      </c>
      <c r="B12" s="139" t="s">
        <v>61</v>
      </c>
      <c r="C12" s="146">
        <f>VLOOKUP($B12,'GVA-productivity1'!$A$35:$O$51,15,FALSE)/100</f>
        <v>3.0192767097248066E-2</v>
      </c>
      <c r="D12" s="144">
        <f>VLOOKUP($B12,'GVA-productivity1'!$A$35:$U$51,21,FALSE)</f>
        <v>2.5151933017315335</v>
      </c>
      <c r="E12" s="147">
        <f t="shared" si="1"/>
        <v>0.98784141340213127</v>
      </c>
      <c r="F12" s="144">
        <f t="shared" si="0"/>
        <v>2.5151933017315335</v>
      </c>
      <c r="H12" s="227">
        <f>+$E$7*100</f>
        <v>56.483741123730745</v>
      </c>
      <c r="I12" s="228"/>
      <c r="J12" s="230">
        <f>+$F$7</f>
        <v>0.55035438446689344</v>
      </c>
      <c r="K12" s="228">
        <v>0</v>
      </c>
      <c r="L12" s="228"/>
      <c r="M12" s="228"/>
      <c r="N12" s="228"/>
      <c r="O12" s="228"/>
      <c r="P12" s="228"/>
      <c r="Q12" s="228">
        <v>0</v>
      </c>
    </row>
    <row r="13" spans="1:17" x14ac:dyDescent="0.25">
      <c r="A13" s="150">
        <v>6</v>
      </c>
      <c r="B13" s="138" t="s">
        <v>62</v>
      </c>
      <c r="C13" s="146">
        <f>VLOOKUP($B13,'GVA-productivity1'!$A$35:$O$51,15,FALSE)/100</f>
        <v>1.2158586597868861E-2</v>
      </c>
      <c r="D13" s="144">
        <f>VLOOKUP($B13,'GVA-productivity1'!$A$35:$U$51,21,FALSE)</f>
        <v>6.6614351690414013</v>
      </c>
      <c r="E13" s="147">
        <f t="shared" si="1"/>
        <v>1.0000000000000002</v>
      </c>
      <c r="F13" s="144">
        <f t="shared" si="0"/>
        <v>6.6614351690414013</v>
      </c>
      <c r="H13" s="227">
        <f>+$E$7*100</f>
        <v>56.483741123730745</v>
      </c>
      <c r="I13" s="228"/>
      <c r="J13" s="228">
        <v>0</v>
      </c>
      <c r="K13" s="231">
        <f>+$F$8</f>
        <v>0.92880328389705835</v>
      </c>
      <c r="L13" s="228"/>
      <c r="M13" s="228"/>
      <c r="N13" s="228"/>
      <c r="O13" s="228"/>
      <c r="P13" s="228"/>
      <c r="Q13" s="228">
        <v>0</v>
      </c>
    </row>
    <row r="14" spans="1:17" x14ac:dyDescent="0.25">
      <c r="B14" s="154" t="s">
        <v>57</v>
      </c>
      <c r="C14" s="145">
        <f>SUM(C6:C13)</f>
        <v>1.0000000000000002</v>
      </c>
      <c r="D14" s="145">
        <f>SUM(D6:D13)</f>
        <v>16.003725250972018</v>
      </c>
      <c r="E14" s="148"/>
      <c r="F14" s="148"/>
      <c r="H14" s="227">
        <f>AVERAGE(H13,H15)</f>
        <v>56.787586513154174</v>
      </c>
      <c r="I14" s="228"/>
      <c r="J14" s="228"/>
      <c r="K14" s="231">
        <f>+$F$8</f>
        <v>0.92880328389705835</v>
      </c>
      <c r="L14" s="228"/>
      <c r="M14" s="228"/>
      <c r="N14" s="228"/>
      <c r="O14" s="228"/>
      <c r="P14" s="228"/>
      <c r="Q14" s="228">
        <v>0</v>
      </c>
    </row>
    <row r="15" spans="1:17" x14ac:dyDescent="0.25">
      <c r="H15" s="227">
        <f>+$E$8*100</f>
        <v>57.091431902577604</v>
      </c>
      <c r="I15" s="228"/>
      <c r="J15" s="228"/>
      <c r="K15" s="231">
        <f>+$F$8</f>
        <v>0.92880328389705835</v>
      </c>
      <c r="L15" s="228">
        <v>0</v>
      </c>
      <c r="M15" s="228"/>
      <c r="N15" s="228"/>
      <c r="O15" s="228"/>
      <c r="P15" s="228"/>
      <c r="Q15" s="228">
        <v>0</v>
      </c>
    </row>
    <row r="16" spans="1:17" x14ac:dyDescent="0.25">
      <c r="A16" s="155"/>
      <c r="B16" s="156"/>
      <c r="H16" s="227">
        <f>+$E$8*100</f>
        <v>57.091431902577604</v>
      </c>
      <c r="I16" s="228"/>
      <c r="J16" s="228"/>
      <c r="K16" s="228">
        <v>0</v>
      </c>
      <c r="L16" s="232">
        <f>+$F$9</f>
        <v>0.94706524074856446</v>
      </c>
      <c r="M16" s="228"/>
      <c r="N16" s="228"/>
      <c r="O16" s="228"/>
      <c r="P16" s="228"/>
      <c r="Q16" s="228">
        <v>0</v>
      </c>
    </row>
    <row r="17" spans="8:17" x14ac:dyDescent="0.25">
      <c r="H17" s="227">
        <f>AVERAGE(H16,H18)</f>
        <v>63.473091815271758</v>
      </c>
      <c r="I17" s="228"/>
      <c r="J17" s="228"/>
      <c r="K17" s="228"/>
      <c r="L17" s="232">
        <f>+$F$9</f>
        <v>0.94706524074856446</v>
      </c>
      <c r="M17" s="228"/>
      <c r="N17" s="228"/>
      <c r="O17" s="228"/>
      <c r="P17" s="228"/>
      <c r="Q17" s="228">
        <v>0</v>
      </c>
    </row>
    <row r="18" spans="8:17" x14ac:dyDescent="0.25">
      <c r="H18" s="227">
        <f>+$E$9*100</f>
        <v>69.854751727965919</v>
      </c>
      <c r="I18" s="228"/>
      <c r="J18" s="228"/>
      <c r="K18" s="228"/>
      <c r="L18" s="232">
        <f>+$F$9</f>
        <v>0.94706524074856446</v>
      </c>
      <c r="M18" s="228">
        <v>0</v>
      </c>
      <c r="N18" s="228"/>
      <c r="O18" s="228"/>
      <c r="P18" s="228"/>
      <c r="Q18" s="228">
        <v>0</v>
      </c>
    </row>
    <row r="19" spans="8:17" x14ac:dyDescent="0.25">
      <c r="H19" s="227">
        <f>+$E$9*100</f>
        <v>69.854751727965919</v>
      </c>
      <c r="I19" s="228"/>
      <c r="J19" s="228"/>
      <c r="K19" s="228"/>
      <c r="L19" s="228">
        <v>0</v>
      </c>
      <c r="M19" s="232">
        <f>+$F$10</f>
        <v>1.4239568463116685</v>
      </c>
      <c r="N19" s="228"/>
      <c r="O19" s="228"/>
      <c r="P19" s="228"/>
      <c r="Q19" s="228">
        <v>0</v>
      </c>
    </row>
    <row r="20" spans="8:17" x14ac:dyDescent="0.25">
      <c r="H20" s="227">
        <f>AVERAGE(H19,H21)</f>
        <v>79.780633531068816</v>
      </c>
      <c r="I20" s="228"/>
      <c r="J20" s="228"/>
      <c r="K20" s="228"/>
      <c r="L20" s="228"/>
      <c r="M20" s="232">
        <f>+$F$10</f>
        <v>1.4239568463116685</v>
      </c>
      <c r="N20" s="228"/>
      <c r="O20" s="228"/>
      <c r="P20" s="228"/>
      <c r="Q20" s="228">
        <v>0</v>
      </c>
    </row>
    <row r="21" spans="8:17" x14ac:dyDescent="0.25">
      <c r="H21" s="227">
        <f>+$E$10*100</f>
        <v>89.706515334171726</v>
      </c>
      <c r="I21" s="228"/>
      <c r="J21" s="228"/>
      <c r="K21" s="228"/>
      <c r="L21" s="228"/>
      <c r="M21" s="232">
        <f>+$F$10</f>
        <v>1.4239568463116685</v>
      </c>
      <c r="N21" s="228">
        <v>0</v>
      </c>
      <c r="O21" s="228"/>
      <c r="P21" s="228"/>
      <c r="Q21" s="228">
        <v>0</v>
      </c>
    </row>
    <row r="22" spans="8:17" x14ac:dyDescent="0.25">
      <c r="H22" s="227">
        <f>+$E$10*100</f>
        <v>89.706515334171726</v>
      </c>
      <c r="I22" s="228"/>
      <c r="J22" s="228"/>
      <c r="K22" s="228"/>
      <c r="L22" s="228"/>
      <c r="M22" s="228">
        <v>0</v>
      </c>
      <c r="N22" s="232">
        <f>+$F$11</f>
        <v>2.4833869620103166</v>
      </c>
      <c r="O22" s="228"/>
      <c r="P22" s="228"/>
      <c r="Q22" s="228">
        <v>0</v>
      </c>
    </row>
    <row r="23" spans="8:17" x14ac:dyDescent="0.25">
      <c r="H23" s="227">
        <f>AVERAGE(H22,H24)</f>
        <v>92.73568998233003</v>
      </c>
      <c r="I23" s="228"/>
      <c r="J23" s="228"/>
      <c r="K23" s="228"/>
      <c r="L23" s="228"/>
      <c r="M23" s="228"/>
      <c r="N23" s="232">
        <f>+$F$11</f>
        <v>2.4833869620103166</v>
      </c>
      <c r="O23" s="228"/>
      <c r="P23" s="228"/>
      <c r="Q23" s="228">
        <v>0</v>
      </c>
    </row>
    <row r="24" spans="8:17" x14ac:dyDescent="0.25">
      <c r="H24" s="227">
        <f>+$E$11*100</f>
        <v>95.764864630488319</v>
      </c>
      <c r="I24" s="228"/>
      <c r="J24" s="228"/>
      <c r="K24" s="228"/>
      <c r="L24" s="228"/>
      <c r="M24" s="228"/>
      <c r="N24" s="232">
        <f>+$F$11</f>
        <v>2.4833869620103166</v>
      </c>
      <c r="O24" s="228">
        <v>0</v>
      </c>
      <c r="P24" s="228"/>
      <c r="Q24" s="228">
        <v>0</v>
      </c>
    </row>
    <row r="25" spans="8:17" x14ac:dyDescent="0.25">
      <c r="H25" s="227">
        <f>+$E$11*100</f>
        <v>95.764864630488319</v>
      </c>
      <c r="I25" s="228"/>
      <c r="J25" s="228"/>
      <c r="K25" s="228"/>
      <c r="L25" s="228"/>
      <c r="M25" s="228"/>
      <c r="N25" s="228">
        <v>0</v>
      </c>
      <c r="O25" s="232">
        <f>+$F$12</f>
        <v>2.5151933017315335</v>
      </c>
      <c r="P25" s="228"/>
      <c r="Q25" s="228">
        <v>0</v>
      </c>
    </row>
    <row r="26" spans="8:17" x14ac:dyDescent="0.25">
      <c r="H26" s="227">
        <f>AVERAGE(H25,H27)</f>
        <v>97.274502985350722</v>
      </c>
      <c r="I26" s="228"/>
      <c r="J26" s="228"/>
      <c r="K26" s="228"/>
      <c r="L26" s="228"/>
      <c r="M26" s="228"/>
      <c r="N26" s="228"/>
      <c r="O26" s="232">
        <f>+$F$12</f>
        <v>2.5151933017315335</v>
      </c>
      <c r="P26" s="228"/>
      <c r="Q26" s="228">
        <v>0</v>
      </c>
    </row>
    <row r="27" spans="8:17" x14ac:dyDescent="0.25">
      <c r="H27" s="227">
        <f>+$E$12*100</f>
        <v>98.784141340213125</v>
      </c>
      <c r="I27" s="228"/>
      <c r="J27" s="228"/>
      <c r="K27" s="228"/>
      <c r="L27" s="228"/>
      <c r="M27" s="228"/>
      <c r="N27" s="228"/>
      <c r="O27" s="232">
        <f>+$F$12</f>
        <v>2.5151933017315335</v>
      </c>
      <c r="P27" s="228">
        <v>0</v>
      </c>
      <c r="Q27" s="228">
        <v>0</v>
      </c>
    </row>
    <row r="28" spans="8:17" x14ac:dyDescent="0.25">
      <c r="H28" s="227">
        <f>+$E$12*100</f>
        <v>98.784141340213125</v>
      </c>
      <c r="I28" s="228"/>
      <c r="J28" s="228"/>
      <c r="K28" s="228"/>
      <c r="L28" s="228"/>
      <c r="M28" s="228"/>
      <c r="N28" s="228"/>
      <c r="O28" s="228">
        <v>0</v>
      </c>
      <c r="P28" s="232">
        <f>+$F$13</f>
        <v>6.6614351690414013</v>
      </c>
      <c r="Q28" s="228">
        <v>0</v>
      </c>
    </row>
    <row r="29" spans="8:17" x14ac:dyDescent="0.25">
      <c r="H29" s="227">
        <f>AVERAGE(H28,H30)</f>
        <v>99.392070670106577</v>
      </c>
      <c r="I29" s="228"/>
      <c r="J29" s="228"/>
      <c r="K29" s="228"/>
      <c r="L29" s="228"/>
      <c r="M29" s="228"/>
      <c r="N29" s="228"/>
      <c r="O29" s="228"/>
      <c r="P29" s="232">
        <f>+$F$13</f>
        <v>6.6614351690414013</v>
      </c>
      <c r="Q29" s="228">
        <v>0</v>
      </c>
    </row>
    <row r="30" spans="8:17" x14ac:dyDescent="0.25">
      <c r="H30" s="227">
        <f>+$E$13*100</f>
        <v>100.00000000000003</v>
      </c>
      <c r="I30" s="228"/>
      <c r="J30" s="228"/>
      <c r="K30" s="228"/>
      <c r="L30" s="228"/>
      <c r="M30" s="228"/>
      <c r="N30" s="228"/>
      <c r="O30" s="228"/>
      <c r="P30" s="232">
        <f>+$F$13</f>
        <v>6.6614351690414013</v>
      </c>
      <c r="Q30" s="228">
        <v>0</v>
      </c>
    </row>
    <row r="31" spans="8:17" x14ac:dyDescent="0.25">
      <c r="H31" s="227">
        <f>+$E$13*100</f>
        <v>100.00000000000003</v>
      </c>
      <c r="I31" s="228"/>
      <c r="J31" s="228"/>
      <c r="K31" s="228"/>
      <c r="L31" s="228"/>
      <c r="M31" s="228"/>
      <c r="N31" s="228"/>
      <c r="O31" s="228"/>
      <c r="P31" s="228">
        <v>0</v>
      </c>
      <c r="Q31" s="228">
        <v>0</v>
      </c>
    </row>
  </sheetData>
  <sortState ref="A6:F13">
    <sortCondition ref="D6:D13"/>
  </sortState>
  <mergeCells count="1">
    <mergeCell ref="F3:F4"/>
  </mergeCells>
  <pageMargins left="0.7" right="0.7" top="0.75" bottom="0.75" header="0.3" footer="0.3"/>
  <pageSetup paperSize="9" orientation="portrait"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5"/>
  <sheetViews>
    <sheetView showGridLines="0" workbookViewId="0">
      <selection activeCell="J14" sqref="J14"/>
    </sheetView>
  </sheetViews>
  <sheetFormatPr defaultRowHeight="12" x14ac:dyDescent="0.25"/>
  <cols>
    <col min="1" max="1" width="9.140625" style="192"/>
    <col min="2" max="2" width="20" style="192" bestFit="1" customWidth="1"/>
    <col min="3" max="8" width="9.140625" style="192"/>
    <col min="9" max="9" width="3.42578125" style="193" customWidth="1"/>
    <col min="10" max="16384" width="9.140625" style="192"/>
  </cols>
  <sheetData>
    <row r="1" spans="1:24" ht="14.4" x14ac:dyDescent="0.25">
      <c r="A1" s="191" t="s">
        <v>88</v>
      </c>
      <c r="X1" s="192" t="s">
        <v>89</v>
      </c>
    </row>
    <row r="2" spans="1:24" ht="14.4" x14ac:dyDescent="0.25">
      <c r="A2" s="191"/>
    </row>
    <row r="3" spans="1:24" ht="24" x14ac:dyDescent="0.25">
      <c r="A3" s="194" t="s">
        <v>90</v>
      </c>
      <c r="B3" s="195" t="s">
        <v>91</v>
      </c>
      <c r="C3" s="302" t="s">
        <v>92</v>
      </c>
      <c r="D3" s="303"/>
      <c r="E3" s="303"/>
      <c r="F3" s="303"/>
      <c r="G3" s="303"/>
      <c r="H3" s="304"/>
      <c r="I3" s="196"/>
      <c r="J3" s="305" t="s">
        <v>93</v>
      </c>
      <c r="K3" s="305"/>
      <c r="L3" s="305"/>
      <c r="M3" s="305"/>
      <c r="N3" s="305"/>
      <c r="O3" s="305"/>
    </row>
    <row r="4" spans="1:24" ht="12" customHeight="1" x14ac:dyDescent="0.25">
      <c r="A4" s="197"/>
      <c r="B4" s="197"/>
      <c r="C4" s="195">
        <v>1969</v>
      </c>
      <c r="D4" s="195">
        <v>1975</v>
      </c>
      <c r="E4" s="195">
        <v>1990</v>
      </c>
      <c r="F4" s="195">
        <v>2000</v>
      </c>
      <c r="G4" s="195">
        <v>2005</v>
      </c>
      <c r="H4" s="195">
        <v>2010</v>
      </c>
      <c r="I4" s="198"/>
      <c r="J4" s="195">
        <v>1969</v>
      </c>
      <c r="K4" s="195">
        <v>1975</v>
      </c>
      <c r="L4" s="195">
        <v>1990</v>
      </c>
      <c r="M4" s="195">
        <v>2000</v>
      </c>
      <c r="N4" s="195">
        <v>2005</v>
      </c>
      <c r="O4" s="195">
        <v>2010</v>
      </c>
    </row>
    <row r="5" spans="1:24" x14ac:dyDescent="0.25">
      <c r="A5" s="113" t="s">
        <v>102</v>
      </c>
      <c r="B5" s="113" t="s">
        <v>14</v>
      </c>
      <c r="C5" s="199">
        <v>0.44984131801846411</v>
      </c>
      <c r="D5" s="199">
        <v>0.44984131801846416</v>
      </c>
      <c r="E5" s="199">
        <v>0.44753226891109338</v>
      </c>
      <c r="F5" s="199">
        <v>0.44713830664077053</v>
      </c>
      <c r="G5" s="199">
        <v>0.45464521269233377</v>
      </c>
      <c r="H5" s="199">
        <v>0.45616165051407387</v>
      </c>
      <c r="I5" s="200"/>
      <c r="J5" s="199">
        <v>0.55015868198153584</v>
      </c>
      <c r="K5" s="199">
        <v>0.55015868198153584</v>
      </c>
      <c r="L5" s="199">
        <v>0.55246773108890657</v>
      </c>
      <c r="M5" s="199">
        <v>0.55286169335922952</v>
      </c>
      <c r="N5" s="199">
        <v>0.54535478730766629</v>
      </c>
      <c r="O5" s="199">
        <v>0.54383834948592613</v>
      </c>
    </row>
    <row r="6" spans="1:24" x14ac:dyDescent="0.25">
      <c r="A6" s="113" t="s">
        <v>102</v>
      </c>
      <c r="B6" s="113" t="s">
        <v>19</v>
      </c>
      <c r="C6" s="199">
        <v>0.57084606268719296</v>
      </c>
      <c r="D6" s="199">
        <v>0.57084606268719296</v>
      </c>
      <c r="E6" s="199">
        <v>0.69180236611579915</v>
      </c>
      <c r="F6" s="199">
        <v>0.80904867575480988</v>
      </c>
      <c r="G6" s="199">
        <v>0.80630251030519717</v>
      </c>
      <c r="H6" s="199">
        <v>0.80575439679111394</v>
      </c>
      <c r="I6" s="200"/>
      <c r="J6" s="199">
        <v>0.42915393731280704</v>
      </c>
      <c r="K6" s="199">
        <v>0.4291539373128071</v>
      </c>
      <c r="L6" s="199">
        <v>0.30819763388420085</v>
      </c>
      <c r="M6" s="199">
        <v>0.1909513242451901</v>
      </c>
      <c r="N6" s="199">
        <v>0.19369748969480277</v>
      </c>
      <c r="O6" s="199">
        <v>0.19424560320888604</v>
      </c>
    </row>
    <row r="7" spans="1:24" x14ac:dyDescent="0.25">
      <c r="A7" s="113" t="s">
        <v>102</v>
      </c>
      <c r="B7" s="113" t="s">
        <v>20</v>
      </c>
      <c r="C7" s="199">
        <v>0.8491745601090358</v>
      </c>
      <c r="D7" s="199">
        <v>0.84917456010903591</v>
      </c>
      <c r="E7" s="199">
        <v>0.80747747516265422</v>
      </c>
      <c r="F7" s="199">
        <v>0.76764398862314664</v>
      </c>
      <c r="G7" s="199">
        <v>0.73242159574480892</v>
      </c>
      <c r="H7" s="199">
        <v>0.72557347670250893</v>
      </c>
      <c r="I7" s="200"/>
      <c r="J7" s="199">
        <v>0.15082543989096414</v>
      </c>
      <c r="K7" s="199">
        <v>0.15082543989096414</v>
      </c>
      <c r="L7" s="199">
        <v>0.19252252483734572</v>
      </c>
      <c r="M7" s="199">
        <v>0.23235601137685336</v>
      </c>
      <c r="N7" s="199">
        <v>0.26757840425519114</v>
      </c>
      <c r="O7" s="199">
        <v>0.27442652329749101</v>
      </c>
    </row>
    <row r="8" spans="1:24" x14ac:dyDescent="0.25">
      <c r="A8" s="113" t="s">
        <v>102</v>
      </c>
      <c r="B8" s="113" t="s">
        <v>21</v>
      </c>
      <c r="C8" s="199">
        <v>0.32351018169189111</v>
      </c>
      <c r="D8" s="199">
        <v>0.32351018169189111</v>
      </c>
      <c r="E8" s="199">
        <v>0.55863193797103083</v>
      </c>
      <c r="F8" s="199">
        <v>0.87220821925436276</v>
      </c>
      <c r="G8" s="199">
        <v>0.86611176378619203</v>
      </c>
      <c r="H8" s="199">
        <v>0.86489759572573466</v>
      </c>
      <c r="I8" s="200"/>
      <c r="J8" s="199">
        <v>0.67648981830810884</v>
      </c>
      <c r="K8" s="199">
        <v>0.67648981830810884</v>
      </c>
      <c r="L8" s="199">
        <v>0.44136806202896917</v>
      </c>
      <c r="M8" s="199">
        <v>0.12779178074563721</v>
      </c>
      <c r="N8" s="199">
        <v>0.13388823621380794</v>
      </c>
      <c r="O8" s="199">
        <v>0.13510240427426537</v>
      </c>
    </row>
    <row r="9" spans="1:24" x14ac:dyDescent="0.25">
      <c r="A9" s="113" t="s">
        <v>102</v>
      </c>
      <c r="B9" s="113" t="s">
        <v>22</v>
      </c>
      <c r="C9" s="199">
        <v>0.97410040020849686</v>
      </c>
      <c r="D9" s="199">
        <v>0.97410040020849686</v>
      </c>
      <c r="E9" s="199">
        <v>0.97391456651300568</v>
      </c>
      <c r="F9" s="199">
        <v>0.97428063813945387</v>
      </c>
      <c r="G9" s="199">
        <v>0.97687523087113903</v>
      </c>
      <c r="H9" s="199">
        <v>0.97739497798405328</v>
      </c>
      <c r="I9" s="200"/>
      <c r="J9" s="199">
        <v>2.5899599791503143E-2</v>
      </c>
      <c r="K9" s="199">
        <v>2.5899599791503122E-2</v>
      </c>
      <c r="L9" s="199">
        <v>2.6085433486994363E-2</v>
      </c>
      <c r="M9" s="199">
        <v>2.5719361860546144E-2</v>
      </c>
      <c r="N9" s="199">
        <v>2.3124769128861002E-2</v>
      </c>
      <c r="O9" s="199">
        <v>2.2605022015946774E-2</v>
      </c>
    </row>
    <row r="10" spans="1:24" x14ac:dyDescent="0.25">
      <c r="A10" s="113" t="s">
        <v>102</v>
      </c>
      <c r="B10" s="113" t="s">
        <v>25</v>
      </c>
      <c r="C10" s="199">
        <v>0.72942766227590539</v>
      </c>
      <c r="D10" s="199">
        <v>0.72942766227590539</v>
      </c>
      <c r="E10" s="199">
        <v>0.59718131584100465</v>
      </c>
      <c r="F10" s="199">
        <v>0.49924941544666629</v>
      </c>
      <c r="G10" s="199">
        <v>0.46214283500322306</v>
      </c>
      <c r="H10" s="199">
        <v>0.45505925975105072</v>
      </c>
      <c r="I10" s="200"/>
      <c r="J10" s="199">
        <v>0.27057233772409461</v>
      </c>
      <c r="K10" s="199">
        <v>0.27057233772409461</v>
      </c>
      <c r="L10" s="199">
        <v>0.40281868415899535</v>
      </c>
      <c r="M10" s="199">
        <v>0.50075058455333366</v>
      </c>
      <c r="N10" s="199">
        <v>0.53785716499677694</v>
      </c>
      <c r="O10" s="199">
        <v>0.54494074024894934</v>
      </c>
    </row>
    <row r="11" spans="1:24" x14ac:dyDescent="0.25">
      <c r="A11" s="113" t="s">
        <v>102</v>
      </c>
      <c r="B11" s="113" t="s">
        <v>26</v>
      </c>
      <c r="C11" s="199">
        <v>0.94477682051768208</v>
      </c>
      <c r="D11" s="199">
        <v>0.94477682051768219</v>
      </c>
      <c r="E11" s="199">
        <v>0.90077837715385067</v>
      </c>
      <c r="F11" s="199">
        <v>0.87013447782492448</v>
      </c>
      <c r="G11" s="199">
        <v>0.88952150602552038</v>
      </c>
      <c r="H11" s="199">
        <v>0.89345044105735327</v>
      </c>
      <c r="I11" s="200"/>
      <c r="J11" s="199">
        <v>5.522317948231787E-2</v>
      </c>
      <c r="K11" s="199">
        <v>5.522317948231778E-2</v>
      </c>
      <c r="L11" s="199">
        <v>9.9221622846149368E-2</v>
      </c>
      <c r="M11" s="199">
        <v>0.12986552217507558</v>
      </c>
      <c r="N11" s="199">
        <v>0.11047849397447966</v>
      </c>
      <c r="O11" s="199">
        <v>0.10654955894264674</v>
      </c>
    </row>
    <row r="12" spans="1:24" x14ac:dyDescent="0.25">
      <c r="A12" s="113" t="s">
        <v>102</v>
      </c>
      <c r="B12" s="113" t="s">
        <v>46</v>
      </c>
      <c r="C12" s="199">
        <v>0.80557615045712549</v>
      </c>
      <c r="D12" s="199">
        <v>0.80557615045712549</v>
      </c>
      <c r="E12" s="199">
        <v>0.72332130474570588</v>
      </c>
      <c r="F12" s="199">
        <v>0.6636973399790933</v>
      </c>
      <c r="G12" s="199">
        <v>0.67068385790179463</v>
      </c>
      <c r="H12" s="199">
        <v>0.67208996219520256</v>
      </c>
      <c r="I12" s="200"/>
      <c r="J12" s="199">
        <v>0.19442384954287448</v>
      </c>
      <c r="K12" s="199">
        <v>0.19442384954287451</v>
      </c>
      <c r="L12" s="199">
        <v>0.27667869525429412</v>
      </c>
      <c r="M12" s="199">
        <v>0.33630266002090664</v>
      </c>
      <c r="N12" s="199">
        <v>0.32931614209820537</v>
      </c>
      <c r="O12" s="199">
        <v>0.32791003780479744</v>
      </c>
    </row>
    <row r="13" spans="1:24" x14ac:dyDescent="0.25">
      <c r="A13" s="113" t="s">
        <v>102</v>
      </c>
      <c r="B13" s="113" t="s">
        <v>33</v>
      </c>
      <c r="C13" s="199">
        <v>0.77820890882778415</v>
      </c>
      <c r="D13" s="199">
        <v>0.77820890882778415</v>
      </c>
      <c r="E13" s="199">
        <v>0.68648810074751698</v>
      </c>
      <c r="F13" s="199">
        <v>0.6142625251515289</v>
      </c>
      <c r="G13" s="199">
        <v>0.58852239264497919</v>
      </c>
      <c r="H13" s="199">
        <v>0.58350527454966583</v>
      </c>
      <c r="I13" s="200"/>
      <c r="J13" s="199">
        <v>0.22179109117221582</v>
      </c>
      <c r="K13" s="199">
        <v>0.22179109117221585</v>
      </c>
      <c r="L13" s="199">
        <v>0.31351189925248307</v>
      </c>
      <c r="M13" s="199">
        <v>0.3857374748484711</v>
      </c>
      <c r="N13" s="199">
        <v>0.41147760735502087</v>
      </c>
      <c r="O13" s="199">
        <v>0.41649472545033422</v>
      </c>
    </row>
    <row r="14" spans="1:24" x14ac:dyDescent="0.25">
      <c r="A14" s="113" t="s">
        <v>102</v>
      </c>
      <c r="B14" s="113" t="s">
        <v>34</v>
      </c>
      <c r="C14" s="199">
        <v>0.77820890882778426</v>
      </c>
      <c r="D14" s="199">
        <v>0.77820890882778437</v>
      </c>
      <c r="E14" s="199">
        <v>0.61380313400352071</v>
      </c>
      <c r="F14" s="199">
        <v>0.50693870812914732</v>
      </c>
      <c r="G14" s="199">
        <v>0.51431043686887745</v>
      </c>
      <c r="H14" s="199">
        <v>0.51579759671620518</v>
      </c>
      <c r="I14" s="200"/>
      <c r="J14" s="199">
        <v>0.22179109117221571</v>
      </c>
      <c r="K14" s="199">
        <v>0.22179109117221568</v>
      </c>
      <c r="L14" s="199">
        <v>0.38619686599647929</v>
      </c>
      <c r="M14" s="199">
        <v>0.49306129187085268</v>
      </c>
      <c r="N14" s="199">
        <v>0.4856895631311226</v>
      </c>
      <c r="O14" s="199">
        <v>0.48420240328379477</v>
      </c>
    </row>
    <row r="15" spans="1:24" x14ac:dyDescent="0.25">
      <c r="A15" s="113" t="s">
        <v>102</v>
      </c>
      <c r="B15" s="113" t="s">
        <v>48</v>
      </c>
      <c r="C15" s="199">
        <v>0.51682056279527988</v>
      </c>
      <c r="D15" s="199">
        <v>0.51987568528099448</v>
      </c>
      <c r="E15" s="199">
        <v>0.51739463264125174</v>
      </c>
      <c r="F15" s="199">
        <v>0.51882001793133925</v>
      </c>
      <c r="G15" s="199">
        <v>0.51695907049559087</v>
      </c>
      <c r="H15" s="199">
        <v>0.51949159291807323</v>
      </c>
      <c r="I15" s="200"/>
      <c r="J15" s="199">
        <v>0.48317943720472006</v>
      </c>
      <c r="K15" s="199">
        <v>0.48012431471900552</v>
      </c>
      <c r="L15" s="199">
        <v>0.48260536735874832</v>
      </c>
      <c r="M15" s="199">
        <v>0.48117998206866075</v>
      </c>
      <c r="N15" s="199">
        <v>0.48304092950440913</v>
      </c>
      <c r="O15" s="199">
        <v>0.48050840708192682</v>
      </c>
    </row>
  </sheetData>
  <mergeCells count="2">
    <mergeCell ref="C3:H3"/>
    <mergeCell ref="J3:O3"/>
  </mergeCells>
  <pageMargins left="0.7" right="0.7" top="0.75" bottom="0.75" header="0.3" footer="0.3"/>
  <pageSetup paperSize="9" orientation="portrait"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O108"/>
  <sheetViews>
    <sheetView showGridLines="0" workbookViewId="0">
      <selection activeCell="A35" sqref="A35:B35"/>
    </sheetView>
  </sheetViews>
  <sheetFormatPr defaultRowHeight="12" x14ac:dyDescent="0.25"/>
  <cols>
    <col min="1" max="1" width="10.42578125" style="316" customWidth="1"/>
    <col min="2" max="2" width="39" style="316" customWidth="1"/>
    <col min="3" max="3" width="4" style="316" customWidth="1"/>
    <col min="4" max="4" width="10.85546875" style="316" customWidth="1"/>
    <col min="5" max="5" width="11.5703125" style="317" bestFit="1" customWidth="1"/>
    <col min="6" max="9" width="11.5703125" style="316" bestFit="1" customWidth="1"/>
    <col min="10" max="11" width="8.5703125" style="316" customWidth="1"/>
    <col min="12" max="12" width="8.5703125" style="318" customWidth="1"/>
    <col min="13" max="15" width="8.5703125" style="316" customWidth="1"/>
    <col min="16" max="16384" width="9.140625" style="316"/>
  </cols>
  <sheetData>
    <row r="1" spans="1:12" ht="14.4" x14ac:dyDescent="0.25">
      <c r="A1" s="314" t="s">
        <v>205</v>
      </c>
      <c r="B1" s="315"/>
      <c r="C1" s="315"/>
    </row>
    <row r="2" spans="1:12" s="317" customFormat="1" x14ac:dyDescent="0.25">
      <c r="A2" s="317" t="s">
        <v>206</v>
      </c>
      <c r="B2" s="319" t="s">
        <v>207</v>
      </c>
      <c r="C2" s="319"/>
      <c r="L2" s="318"/>
    </row>
    <row r="3" spans="1:12" s="317" customFormat="1" x14ac:dyDescent="0.25">
      <c r="B3" s="319" t="s">
        <v>208</v>
      </c>
      <c r="C3" s="319"/>
      <c r="L3" s="318"/>
    </row>
    <row r="4" spans="1:12" s="322" customFormat="1" x14ac:dyDescent="0.25">
      <c r="A4" s="320" t="s">
        <v>209</v>
      </c>
      <c r="B4" s="321" t="s">
        <v>210</v>
      </c>
      <c r="C4" s="320"/>
      <c r="L4" s="323"/>
    </row>
    <row r="5" spans="1:12" s="322" customFormat="1" x14ac:dyDescent="0.25">
      <c r="A5" s="324" t="s">
        <v>211</v>
      </c>
      <c r="B5" s="320" t="s">
        <v>212</v>
      </c>
      <c r="C5" s="320"/>
      <c r="L5" s="323"/>
    </row>
    <row r="6" spans="1:12" s="322" customFormat="1" ht="12" customHeight="1" x14ac:dyDescent="0.25">
      <c r="A6" s="324" t="s">
        <v>213</v>
      </c>
      <c r="B6" s="325" t="s">
        <v>214</v>
      </c>
      <c r="C6" s="109"/>
      <c r="L6" s="323"/>
    </row>
    <row r="7" spans="1:12" s="322" customFormat="1" ht="12" customHeight="1" x14ac:dyDescent="0.25">
      <c r="A7" s="324"/>
      <c r="B7" s="326" t="s">
        <v>215</v>
      </c>
      <c r="D7" s="327" t="s">
        <v>216</v>
      </c>
      <c r="L7" s="323"/>
    </row>
    <row r="8" spans="1:12" s="322" customFormat="1" ht="12" customHeight="1" x14ac:dyDescent="0.25">
      <c r="A8" s="324"/>
      <c r="B8" s="326" t="s">
        <v>217</v>
      </c>
      <c r="D8" s="327" t="s">
        <v>218</v>
      </c>
      <c r="L8" s="323"/>
    </row>
    <row r="9" spans="1:12" s="322" customFormat="1" ht="12" customHeight="1" x14ac:dyDescent="0.25">
      <c r="A9" s="324"/>
      <c r="B9" s="326" t="s">
        <v>219</v>
      </c>
      <c r="D9" s="327" t="s">
        <v>220</v>
      </c>
      <c r="L9" s="323"/>
    </row>
    <row r="10" spans="1:12" s="322" customFormat="1" ht="12" customHeight="1" x14ac:dyDescent="0.25">
      <c r="A10" s="324"/>
      <c r="B10" s="326" t="s">
        <v>221</v>
      </c>
      <c r="D10" s="327" t="s">
        <v>222</v>
      </c>
      <c r="L10" s="323"/>
    </row>
    <row r="11" spans="1:12" s="322" customFormat="1" ht="12" customHeight="1" x14ac:dyDescent="0.25">
      <c r="A11" s="324"/>
      <c r="B11" s="326" t="s">
        <v>223</v>
      </c>
      <c r="D11" s="327" t="s">
        <v>224</v>
      </c>
      <c r="L11" s="323"/>
    </row>
    <row r="12" spans="1:12" s="322" customFormat="1" ht="12" customHeight="1" x14ac:dyDescent="0.25">
      <c r="A12" s="324"/>
      <c r="B12" s="326" t="s">
        <v>225</v>
      </c>
      <c r="D12" s="327" t="s">
        <v>226</v>
      </c>
      <c r="L12" s="323"/>
    </row>
    <row r="13" spans="1:12" s="322" customFormat="1" ht="12" customHeight="1" x14ac:dyDescent="0.25">
      <c r="A13" s="324"/>
      <c r="B13" s="326" t="s">
        <v>227</v>
      </c>
      <c r="D13" s="327" t="s">
        <v>228</v>
      </c>
      <c r="L13" s="323"/>
    </row>
    <row r="14" spans="1:12" s="322" customFormat="1" ht="11.4" customHeight="1" x14ac:dyDescent="0.25">
      <c r="A14" s="324" t="s">
        <v>89</v>
      </c>
      <c r="B14" s="328" t="s">
        <v>229</v>
      </c>
      <c r="C14" s="109"/>
      <c r="L14" s="323"/>
    </row>
    <row r="15" spans="1:12" s="322" customFormat="1" x14ac:dyDescent="0.25">
      <c r="A15" s="329">
        <v>2</v>
      </c>
      <c r="B15" s="321" t="s">
        <v>230</v>
      </c>
      <c r="C15" s="320"/>
      <c r="L15" s="323"/>
    </row>
    <row r="16" spans="1:12" s="322" customFormat="1" x14ac:dyDescent="0.25">
      <c r="A16" s="324" t="s">
        <v>211</v>
      </c>
      <c r="B16" s="320" t="s">
        <v>231</v>
      </c>
      <c r="C16" s="320"/>
      <c r="L16" s="323"/>
    </row>
    <row r="17" spans="1:15" s="322" customFormat="1" x14ac:dyDescent="0.25">
      <c r="A17" s="324" t="s">
        <v>213</v>
      </c>
      <c r="B17" s="328" t="s">
        <v>232</v>
      </c>
      <c r="C17" s="320"/>
      <c r="L17" s="323"/>
    </row>
    <row r="18" spans="1:15" s="339" customFormat="1" ht="14.4" customHeight="1" x14ac:dyDescent="0.25">
      <c r="A18" s="330" t="s">
        <v>233</v>
      </c>
      <c r="B18" s="331"/>
      <c r="C18" s="332"/>
      <c r="D18" s="333" t="s">
        <v>234</v>
      </c>
      <c r="E18" s="334"/>
      <c r="F18" s="334"/>
      <c r="G18" s="334"/>
      <c r="H18" s="334"/>
      <c r="I18" s="335"/>
      <c r="J18" s="336" t="s">
        <v>235</v>
      </c>
      <c r="K18" s="337"/>
      <c r="L18" s="337"/>
      <c r="M18" s="337"/>
      <c r="N18" s="337"/>
      <c r="O18" s="338"/>
    </row>
    <row r="19" spans="1:15" ht="15.6" customHeight="1" x14ac:dyDescent="0.25">
      <c r="A19" s="340"/>
      <c r="B19" s="341"/>
      <c r="C19" s="342"/>
      <c r="D19" s="343" t="s">
        <v>236</v>
      </c>
      <c r="E19" s="344"/>
      <c r="F19" s="344"/>
      <c r="G19" s="344"/>
      <c r="H19" s="344"/>
      <c r="I19" s="345"/>
      <c r="J19" s="346" t="s">
        <v>237</v>
      </c>
      <c r="K19" s="347"/>
      <c r="L19" s="347"/>
      <c r="M19" s="347"/>
      <c r="N19" s="347"/>
      <c r="O19" s="348"/>
    </row>
    <row r="20" spans="1:15" s="354" customFormat="1" x14ac:dyDescent="0.25">
      <c r="A20" s="349"/>
      <c r="B20" s="350"/>
      <c r="C20" s="351"/>
      <c r="D20" s="352">
        <v>1975</v>
      </c>
      <c r="E20" s="352">
        <v>1991</v>
      </c>
      <c r="F20" s="352">
        <v>2000</v>
      </c>
      <c r="G20" s="352">
        <v>2005</v>
      </c>
      <c r="H20" s="352">
        <v>2010</v>
      </c>
      <c r="I20" s="352">
        <v>2013</v>
      </c>
      <c r="J20" s="353">
        <v>1975</v>
      </c>
      <c r="K20" s="353">
        <v>1991</v>
      </c>
      <c r="L20" s="353">
        <v>2000</v>
      </c>
      <c r="M20" s="353">
        <v>2005</v>
      </c>
      <c r="N20" s="353">
        <v>2010</v>
      </c>
      <c r="O20" s="353">
        <v>2013</v>
      </c>
    </row>
    <row r="21" spans="1:15" x14ac:dyDescent="0.25">
      <c r="A21" s="355" t="s">
        <v>14</v>
      </c>
      <c r="B21" s="356"/>
      <c r="C21" s="150">
        <v>1</v>
      </c>
      <c r="D21" s="357">
        <v>1413203.8676288701</v>
      </c>
      <c r="E21" s="357">
        <v>2673167.7159503498</v>
      </c>
      <c r="F21" s="357">
        <v>3659951.3192171799</v>
      </c>
      <c r="G21" s="357">
        <v>4491849.5721157901</v>
      </c>
      <c r="H21" s="357">
        <v>9930514.9810778107</v>
      </c>
      <c r="I21" s="357">
        <v>14510662.160704501</v>
      </c>
      <c r="J21" s="358">
        <f t="shared" ref="J21:O28" si="0">(+D21/D$30)*100</f>
        <v>30.154001503243173</v>
      </c>
      <c r="K21" s="358">
        <f t="shared" si="0"/>
        <v>23.446064755284517</v>
      </c>
      <c r="L21" s="358">
        <f t="shared" si="0"/>
        <v>28.193878686802492</v>
      </c>
      <c r="M21" s="358">
        <f t="shared" si="0"/>
        <v>23.182257676810803</v>
      </c>
      <c r="N21" s="358">
        <f t="shared" si="0"/>
        <v>27.137901372784796</v>
      </c>
      <c r="O21" s="358">
        <f t="shared" si="0"/>
        <v>28.684390224308352</v>
      </c>
    </row>
    <row r="22" spans="1:15" x14ac:dyDescent="0.25">
      <c r="A22" s="359" t="s">
        <v>238</v>
      </c>
      <c r="B22" s="356"/>
      <c r="C22" s="150">
        <v>2</v>
      </c>
      <c r="D22" s="357">
        <v>267797.39440349903</v>
      </c>
      <c r="E22" s="357">
        <v>527610.41377255006</v>
      </c>
      <c r="F22" s="357">
        <v>422281.95040293981</v>
      </c>
      <c r="G22" s="357">
        <v>660087.18472236011</v>
      </c>
      <c r="H22" s="357">
        <v>1117082.91410705</v>
      </c>
      <c r="I22" s="357">
        <v>1515172.2941605998</v>
      </c>
      <c r="J22" s="358">
        <f t="shared" si="0"/>
        <v>5.7140821776525037</v>
      </c>
      <c r="K22" s="358">
        <f t="shared" si="0"/>
        <v>4.627613842955534</v>
      </c>
      <c r="L22" s="358">
        <f t="shared" si="0"/>
        <v>3.2529848194356128</v>
      </c>
      <c r="M22" s="358">
        <f t="shared" si="0"/>
        <v>3.4066838080213211</v>
      </c>
      <c r="N22" s="358">
        <f t="shared" si="0"/>
        <v>3.0527405684422901</v>
      </c>
      <c r="O22" s="358">
        <f t="shared" si="0"/>
        <v>2.9951626508443967</v>
      </c>
    </row>
    <row r="23" spans="1:15" x14ac:dyDescent="0.25">
      <c r="A23" s="359" t="s">
        <v>20</v>
      </c>
      <c r="B23" s="356"/>
      <c r="C23" s="150">
        <v>3</v>
      </c>
      <c r="D23" s="357">
        <v>820238.95891164104</v>
      </c>
      <c r="E23" s="357">
        <v>2012035.2269290199</v>
      </c>
      <c r="F23" s="357">
        <v>1831017.72361973</v>
      </c>
      <c r="G23" s="357">
        <v>2796997.42625975</v>
      </c>
      <c r="H23" s="357">
        <v>4502118.0191111295</v>
      </c>
      <c r="I23" s="357">
        <v>5762847.2985242503</v>
      </c>
      <c r="J23" s="358">
        <f t="shared" si="0"/>
        <v>17.501711795863585</v>
      </c>
      <c r="K23" s="358">
        <f t="shared" si="0"/>
        <v>17.647343239636662</v>
      </c>
      <c r="L23" s="358">
        <f t="shared" si="0"/>
        <v>14.104966725120697</v>
      </c>
      <c r="M23" s="358">
        <f t="shared" si="0"/>
        <v>14.435192901259228</v>
      </c>
      <c r="N23" s="358">
        <f t="shared" si="0"/>
        <v>12.303292931341458</v>
      </c>
      <c r="O23" s="358">
        <f t="shared" si="0"/>
        <v>11.391882664157155</v>
      </c>
    </row>
    <row r="24" spans="1:15" x14ac:dyDescent="0.25">
      <c r="A24" s="359" t="s">
        <v>22</v>
      </c>
      <c r="B24" s="356"/>
      <c r="C24" s="150">
        <v>4</v>
      </c>
      <c r="D24" s="357">
        <v>159897.84210501</v>
      </c>
      <c r="E24" s="357">
        <v>380159.22738465102</v>
      </c>
      <c r="F24" s="357">
        <v>417901.88008508901</v>
      </c>
      <c r="G24" s="357">
        <v>862372.38788294489</v>
      </c>
      <c r="H24" s="357">
        <v>1800609.9332259099</v>
      </c>
      <c r="I24" s="357">
        <v>2462795.05182997</v>
      </c>
      <c r="J24" s="358">
        <f t="shared" si="0"/>
        <v>3.4117935010251683</v>
      </c>
      <c r="K24" s="358">
        <f t="shared" si="0"/>
        <v>3.3343354438240604</v>
      </c>
      <c r="L24" s="358">
        <f t="shared" si="0"/>
        <v>3.2192436134986</v>
      </c>
      <c r="M24" s="358">
        <f t="shared" si="0"/>
        <v>4.4506697270924818</v>
      </c>
      <c r="N24" s="358">
        <f t="shared" si="0"/>
        <v>4.9206687540224436</v>
      </c>
      <c r="O24" s="358">
        <f t="shared" si="0"/>
        <v>4.8684045928994859</v>
      </c>
    </row>
    <row r="25" spans="1:15" x14ac:dyDescent="0.25">
      <c r="A25" s="359" t="s">
        <v>239</v>
      </c>
      <c r="B25" s="356"/>
      <c r="C25" s="150">
        <v>5</v>
      </c>
      <c r="D25" s="357">
        <v>268139.924674207</v>
      </c>
      <c r="E25" s="357">
        <v>705215.102685777</v>
      </c>
      <c r="F25" s="357">
        <v>1216376.59944</v>
      </c>
      <c r="G25" s="357">
        <v>1867773.9173501302</v>
      </c>
      <c r="H25" s="357">
        <v>3696899.5136311799</v>
      </c>
      <c r="I25" s="357">
        <v>5016169.9832435707</v>
      </c>
      <c r="J25" s="358">
        <f t="shared" si="0"/>
        <v>5.7213908600970003</v>
      </c>
      <c r="K25" s="358">
        <f t="shared" si="0"/>
        <v>6.1853653496249441</v>
      </c>
      <c r="L25" s="358">
        <f t="shared" si="0"/>
        <v>9.3701722484691032</v>
      </c>
      <c r="M25" s="358">
        <f t="shared" si="0"/>
        <v>9.639507187156731</v>
      </c>
      <c r="N25" s="358">
        <f t="shared" si="0"/>
        <v>10.102808824838018</v>
      </c>
      <c r="O25" s="358">
        <f t="shared" si="0"/>
        <v>9.9158657018747061</v>
      </c>
    </row>
    <row r="26" spans="1:15" x14ac:dyDescent="0.25">
      <c r="A26" s="359" t="s">
        <v>240</v>
      </c>
      <c r="B26" s="356"/>
      <c r="C26" s="150">
        <v>6</v>
      </c>
      <c r="D26" s="357">
        <v>249965.662202815</v>
      </c>
      <c r="E26" s="357">
        <v>758475.45281592198</v>
      </c>
      <c r="F26" s="357">
        <v>990180.37336787407</v>
      </c>
      <c r="G26" s="357">
        <v>1819697.4806166</v>
      </c>
      <c r="H26" s="357">
        <v>3601156.7615532698</v>
      </c>
      <c r="I26" s="357">
        <v>4872816.6704196502</v>
      </c>
      <c r="J26" s="358">
        <f t="shared" si="0"/>
        <v>5.3336005699372437</v>
      </c>
      <c r="K26" s="358">
        <f t="shared" si="0"/>
        <v>6.6525061169585635</v>
      </c>
      <c r="L26" s="358">
        <f t="shared" si="0"/>
        <v>7.6277040020187368</v>
      </c>
      <c r="M26" s="358">
        <f t="shared" si="0"/>
        <v>9.3913866019398444</v>
      </c>
      <c r="N26" s="358">
        <f t="shared" si="0"/>
        <v>9.8411650563124002</v>
      </c>
      <c r="O26" s="358">
        <f t="shared" si="0"/>
        <v>9.6324877057882041</v>
      </c>
    </row>
    <row r="27" spans="1:15" x14ac:dyDescent="0.25">
      <c r="A27" s="359" t="s">
        <v>241</v>
      </c>
      <c r="B27" s="356"/>
      <c r="C27" s="150">
        <v>7</v>
      </c>
      <c r="D27" s="357">
        <v>1507377.6844825102</v>
      </c>
      <c r="E27" s="357">
        <v>4344686.05850932</v>
      </c>
      <c r="F27" s="357">
        <v>4443658.768929</v>
      </c>
      <c r="G27" s="357">
        <v>6877460.68191077</v>
      </c>
      <c r="H27" s="357">
        <v>11944406.850418199</v>
      </c>
      <c r="I27" s="357">
        <v>16446849.177826598</v>
      </c>
      <c r="J27" s="358">
        <f t="shared" si="0"/>
        <v>32.163419592181327</v>
      </c>
      <c r="K27" s="358">
        <f t="shared" si="0"/>
        <v>38.10677125171572</v>
      </c>
      <c r="L27" s="358">
        <f t="shared" si="0"/>
        <v>34.231049904654768</v>
      </c>
      <c r="M27" s="358">
        <f t="shared" si="0"/>
        <v>35.494302097719604</v>
      </c>
      <c r="N27" s="358">
        <f t="shared" si="0"/>
        <v>32.641422492258592</v>
      </c>
      <c r="O27" s="358">
        <f t="shared" si="0"/>
        <v>32.511806460127701</v>
      </c>
    </row>
    <row r="28" spans="1:15" s="365" customFormat="1" x14ac:dyDescent="0.25">
      <c r="A28" s="360" t="s">
        <v>242</v>
      </c>
      <c r="B28" s="361"/>
      <c r="C28" s="362"/>
      <c r="D28" s="363">
        <v>4686621.3345447304</v>
      </c>
      <c r="E28" s="363">
        <v>11401349.198011201</v>
      </c>
      <c r="F28" s="363">
        <v>12981368.615048701</v>
      </c>
      <c r="G28" s="363">
        <v>19376238.650871601</v>
      </c>
      <c r="H28" s="363">
        <v>36592788.973124601</v>
      </c>
      <c r="I28" s="363">
        <v>50587312.636709198</v>
      </c>
      <c r="J28" s="364">
        <f t="shared" si="0"/>
        <v>100.00000000290568</v>
      </c>
      <c r="K28" s="364">
        <f t="shared" si="0"/>
        <v>99.999999999680838</v>
      </c>
      <c r="L28" s="364">
        <f t="shared" si="0"/>
        <v>99.999999999899003</v>
      </c>
      <c r="M28" s="364">
        <f t="shared" si="0"/>
        <v>100.00000000006844</v>
      </c>
      <c r="N28" s="364">
        <f t="shared" si="0"/>
        <v>100.00000000000013</v>
      </c>
      <c r="O28" s="364">
        <f t="shared" si="0"/>
        <v>100.00000000000011</v>
      </c>
    </row>
    <row r="29" spans="1:15" s="371" customFormat="1" x14ac:dyDescent="0.25">
      <c r="A29" s="366" t="s">
        <v>243</v>
      </c>
      <c r="B29" s="367"/>
      <c r="C29" s="368"/>
      <c r="D29" s="369"/>
      <c r="E29" s="369"/>
      <c r="F29" s="369"/>
      <c r="G29" s="369"/>
      <c r="H29" s="369"/>
      <c r="I29" s="369"/>
      <c r="J29" s="370"/>
      <c r="K29" s="370"/>
      <c r="L29" s="370"/>
      <c r="M29" s="370"/>
      <c r="N29" s="370"/>
      <c r="O29" s="370"/>
    </row>
    <row r="30" spans="1:15" s="371" customFormat="1" x14ac:dyDescent="0.25">
      <c r="A30" s="372" t="s">
        <v>244</v>
      </c>
      <c r="B30" s="373"/>
      <c r="C30" s="374"/>
      <c r="D30" s="375">
        <f>SUM(D21:D27)</f>
        <v>4686621.3344085524</v>
      </c>
      <c r="E30" s="375">
        <f t="shared" ref="E30:I30" si="1">SUM(E21:E27)</f>
        <v>11401349.19804759</v>
      </c>
      <c r="F30" s="375">
        <f t="shared" si="1"/>
        <v>12981368.615061812</v>
      </c>
      <c r="G30" s="375">
        <f t="shared" si="1"/>
        <v>19376238.650858343</v>
      </c>
      <c r="H30" s="375">
        <f t="shared" si="1"/>
        <v>36592788.973124549</v>
      </c>
      <c r="I30" s="375">
        <f t="shared" si="1"/>
        <v>50587312.636709139</v>
      </c>
      <c r="J30" s="376">
        <f>SUM(J21:J27)</f>
        <v>100</v>
      </c>
      <c r="K30" s="376">
        <f t="shared" ref="K30:O30" si="2">SUM(K21:K27)</f>
        <v>100</v>
      </c>
      <c r="L30" s="376">
        <f t="shared" si="2"/>
        <v>100.00000000000001</v>
      </c>
      <c r="M30" s="376">
        <f t="shared" si="2"/>
        <v>100</v>
      </c>
      <c r="N30" s="376">
        <f t="shared" si="2"/>
        <v>100</v>
      </c>
      <c r="O30" s="376">
        <f t="shared" si="2"/>
        <v>100</v>
      </c>
    </row>
    <row r="32" spans="1:15" s="339" customFormat="1" ht="14.4" x14ac:dyDescent="0.25">
      <c r="A32" s="330" t="s">
        <v>233</v>
      </c>
      <c r="B32" s="331"/>
      <c r="C32" s="377"/>
      <c r="D32" s="378" t="s">
        <v>245</v>
      </c>
      <c r="E32" s="379"/>
      <c r="F32" s="379"/>
      <c r="G32" s="379"/>
      <c r="H32" s="379"/>
      <c r="I32" s="379"/>
      <c r="J32" s="380" t="s">
        <v>246</v>
      </c>
      <c r="K32" s="381"/>
      <c r="L32" s="381"/>
      <c r="M32" s="381"/>
      <c r="N32" s="381"/>
      <c r="O32" s="381"/>
    </row>
    <row r="33" spans="1:15" x14ac:dyDescent="0.25">
      <c r="A33" s="340"/>
      <c r="B33" s="341"/>
      <c r="C33" s="342"/>
      <c r="D33" s="343" t="s">
        <v>236</v>
      </c>
      <c r="E33" s="344"/>
      <c r="F33" s="344"/>
      <c r="G33" s="344"/>
      <c r="H33" s="344"/>
      <c r="I33" s="345"/>
      <c r="J33" s="346" t="s">
        <v>237</v>
      </c>
      <c r="K33" s="347"/>
      <c r="L33" s="347"/>
      <c r="M33" s="347"/>
      <c r="N33" s="347"/>
      <c r="O33" s="348"/>
    </row>
    <row r="34" spans="1:15" x14ac:dyDescent="0.25">
      <c r="A34" s="349"/>
      <c r="B34" s="350"/>
      <c r="C34" s="351"/>
      <c r="D34" s="382">
        <v>1975</v>
      </c>
      <c r="E34" s="382">
        <v>1991</v>
      </c>
      <c r="F34" s="382">
        <v>2000</v>
      </c>
      <c r="G34" s="383">
        <v>2005</v>
      </c>
      <c r="H34" s="383">
        <v>2010</v>
      </c>
      <c r="I34" s="383">
        <v>2013</v>
      </c>
      <c r="J34" s="384">
        <v>1975</v>
      </c>
      <c r="K34" s="384">
        <v>1991</v>
      </c>
      <c r="L34" s="384">
        <v>2000</v>
      </c>
      <c r="M34" s="385">
        <v>2005</v>
      </c>
      <c r="N34" s="385">
        <v>2010</v>
      </c>
      <c r="O34" s="385">
        <v>2013</v>
      </c>
    </row>
    <row r="35" spans="1:15" x14ac:dyDescent="0.25">
      <c r="A35" s="355" t="s">
        <v>14</v>
      </c>
      <c r="B35" s="356"/>
      <c r="C35" s="150">
        <v>1</v>
      </c>
      <c r="D35" s="357">
        <v>1822909.3470078663</v>
      </c>
      <c r="E35" s="357">
        <v>3270438.2078896561</v>
      </c>
      <c r="F35" s="357">
        <v>3809988.4710748708</v>
      </c>
      <c r="G35" s="357">
        <v>4491849.5721157873</v>
      </c>
      <c r="H35" s="357">
        <v>5037636.8042602008</v>
      </c>
      <c r="I35" s="357">
        <v>5577479.1595623903</v>
      </c>
      <c r="J35" s="358">
        <f t="shared" ref="J35:O42" si="3">(+D35/D$44)*100</f>
        <v>25.705466596750647</v>
      </c>
      <c r="K35" s="358">
        <f t="shared" si="3"/>
        <v>21.215459283307048</v>
      </c>
      <c r="L35" s="358">
        <f t="shared" si="3"/>
        <v>23.005099198809923</v>
      </c>
      <c r="M35" s="358">
        <f t="shared" si="3"/>
        <v>23.182257676810789</v>
      </c>
      <c r="N35" s="358">
        <f t="shared" si="3"/>
        <v>20.497374134052109</v>
      </c>
      <c r="O35" s="358">
        <f t="shared" si="3"/>
        <v>19.509620659931514</v>
      </c>
    </row>
    <row r="36" spans="1:15" x14ac:dyDescent="0.25">
      <c r="A36" s="359" t="s">
        <v>238</v>
      </c>
      <c r="B36" s="356"/>
      <c r="C36" s="150">
        <v>2</v>
      </c>
      <c r="D36" s="357">
        <v>318589.53154210484</v>
      </c>
      <c r="E36" s="357">
        <v>533347.5833219809</v>
      </c>
      <c r="F36" s="357">
        <v>466381.69945648289</v>
      </c>
      <c r="G36" s="357">
        <v>660087.18472235731</v>
      </c>
      <c r="H36" s="357">
        <v>849557.03181387042</v>
      </c>
      <c r="I36" s="357">
        <v>1080476.6042781859</v>
      </c>
      <c r="J36" s="358">
        <f t="shared" si="3"/>
        <v>4.492539672678892</v>
      </c>
      <c r="K36" s="358">
        <f t="shared" si="3"/>
        <v>3.4598464237974897</v>
      </c>
      <c r="L36" s="358">
        <f t="shared" si="3"/>
        <v>2.8160602957097778</v>
      </c>
      <c r="M36" s="358">
        <f t="shared" si="3"/>
        <v>3.4066838080213069</v>
      </c>
      <c r="N36" s="358">
        <f t="shared" si="3"/>
        <v>3.4567177043365658</v>
      </c>
      <c r="O36" s="358">
        <f t="shared" si="3"/>
        <v>3.7794293942377108</v>
      </c>
    </row>
    <row r="37" spans="1:15" x14ac:dyDescent="0.25">
      <c r="A37" s="359" t="s">
        <v>20</v>
      </c>
      <c r="B37" s="356"/>
      <c r="C37" s="150">
        <v>3</v>
      </c>
      <c r="D37" s="357">
        <v>748301.69089314574</v>
      </c>
      <c r="E37" s="357">
        <v>2166724.2989944285</v>
      </c>
      <c r="F37" s="357">
        <v>2374017.5704650376</v>
      </c>
      <c r="G37" s="357">
        <v>2796997.4262597486</v>
      </c>
      <c r="H37" s="357">
        <v>3244681.995549446</v>
      </c>
      <c r="I37" s="357">
        <v>3666576.4043930913</v>
      </c>
      <c r="J37" s="358">
        <f t="shared" si="3"/>
        <v>10.552057430128906</v>
      </c>
      <c r="K37" s="358">
        <f t="shared" si="3"/>
        <v>14.055624421392295</v>
      </c>
      <c r="L37" s="358">
        <f t="shared" si="3"/>
        <v>14.334560359669046</v>
      </c>
      <c r="M37" s="358">
        <f t="shared" si="3"/>
        <v>14.435192901259219</v>
      </c>
      <c r="N37" s="358">
        <f t="shared" si="3"/>
        <v>13.202115077560997</v>
      </c>
      <c r="O37" s="358">
        <f t="shared" si="3"/>
        <v>12.825420359970899</v>
      </c>
    </row>
    <row r="38" spans="1:15" x14ac:dyDescent="0.25">
      <c r="A38" s="359" t="s">
        <v>22</v>
      </c>
      <c r="B38" s="356"/>
      <c r="C38" s="150">
        <v>4</v>
      </c>
      <c r="D38" s="357">
        <v>441163.73916577548</v>
      </c>
      <c r="E38" s="357">
        <v>668330.14217745862</v>
      </c>
      <c r="F38" s="357">
        <v>746711.59598329896</v>
      </c>
      <c r="G38" s="357">
        <v>862372.38788294513</v>
      </c>
      <c r="H38" s="357">
        <v>1369306.8489952809</v>
      </c>
      <c r="I38" s="357">
        <v>1670817.2603942135</v>
      </c>
      <c r="J38" s="358">
        <f t="shared" si="3"/>
        <v>6.2210003911810103</v>
      </c>
      <c r="K38" s="358">
        <f t="shared" si="3"/>
        <v>4.3354835095086672</v>
      </c>
      <c r="L38" s="358">
        <f t="shared" si="3"/>
        <v>4.5087208186882455</v>
      </c>
      <c r="M38" s="358">
        <f t="shared" si="3"/>
        <v>4.4506697270924827</v>
      </c>
      <c r="N38" s="358">
        <f t="shared" si="3"/>
        <v>5.5715002646559517</v>
      </c>
      <c r="O38" s="358">
        <f t="shared" si="3"/>
        <v>5.8443985194405794</v>
      </c>
    </row>
    <row r="39" spans="1:15" x14ac:dyDescent="0.25">
      <c r="A39" s="359" t="s">
        <v>239</v>
      </c>
      <c r="B39" s="356"/>
      <c r="C39" s="150">
        <v>5</v>
      </c>
      <c r="D39" s="357">
        <v>627279.75917970936</v>
      </c>
      <c r="E39" s="357">
        <v>1213426.4193912707</v>
      </c>
      <c r="F39" s="357">
        <v>1547260.3074184272</v>
      </c>
      <c r="G39" s="357">
        <v>1867773.9173501318</v>
      </c>
      <c r="H39" s="357">
        <v>2540719.231212941</v>
      </c>
      <c r="I39" s="357">
        <v>3101368.5881876377</v>
      </c>
      <c r="J39" s="358">
        <f t="shared" si="3"/>
        <v>8.8454858838036508</v>
      </c>
      <c r="K39" s="358">
        <f t="shared" si="3"/>
        <v>7.8715441654824083</v>
      </c>
      <c r="L39" s="358">
        <f t="shared" si="3"/>
        <v>9.3425156345683273</v>
      </c>
      <c r="M39" s="358">
        <f t="shared" si="3"/>
        <v>9.6395071871567382</v>
      </c>
      <c r="N39" s="358">
        <f t="shared" si="3"/>
        <v>10.337798192936775</v>
      </c>
      <c r="O39" s="358">
        <f t="shared" si="3"/>
        <v>10.84836409983386</v>
      </c>
    </row>
    <row r="40" spans="1:15" x14ac:dyDescent="0.25">
      <c r="A40" s="359" t="s">
        <v>240</v>
      </c>
      <c r="B40" s="356"/>
      <c r="C40" s="150">
        <v>6</v>
      </c>
      <c r="D40" s="357">
        <v>408269.99589951604</v>
      </c>
      <c r="E40" s="357">
        <v>988242.3265205191</v>
      </c>
      <c r="F40" s="357">
        <v>1214719.466322789</v>
      </c>
      <c r="G40" s="357">
        <v>1819697.4806166005</v>
      </c>
      <c r="H40" s="357">
        <v>2723258.8656546418</v>
      </c>
      <c r="I40" s="357">
        <v>3268987.4740915997</v>
      </c>
      <c r="J40" s="358">
        <f t="shared" si="3"/>
        <v>5.757154495519325</v>
      </c>
      <c r="K40" s="358">
        <f t="shared" si="3"/>
        <v>6.4107662360835818</v>
      </c>
      <c r="L40" s="358">
        <f t="shared" si="3"/>
        <v>7.3346001001408441</v>
      </c>
      <c r="M40" s="358">
        <f t="shared" si="3"/>
        <v>9.3913866019398462</v>
      </c>
      <c r="N40" s="358">
        <f t="shared" si="3"/>
        <v>11.080524063583203</v>
      </c>
      <c r="O40" s="358">
        <f t="shared" si="3"/>
        <v>11.434682898321888</v>
      </c>
    </row>
    <row r="41" spans="1:15" x14ac:dyDescent="0.25">
      <c r="A41" s="359" t="s">
        <v>241</v>
      </c>
      <c r="B41" s="356"/>
      <c r="C41" s="150">
        <v>7</v>
      </c>
      <c r="D41" s="357">
        <v>2725009.9907256421</v>
      </c>
      <c r="E41" s="357">
        <v>6574845.2886892976</v>
      </c>
      <c r="F41" s="357">
        <v>6402416.4001176879</v>
      </c>
      <c r="G41" s="357">
        <v>6877460.6819107691</v>
      </c>
      <c r="H41" s="357">
        <v>8811825.3833468631</v>
      </c>
      <c r="I41" s="357">
        <v>10222647.182793552</v>
      </c>
      <c r="J41" s="358">
        <f t="shared" si="3"/>
        <v>38.426295529937562</v>
      </c>
      <c r="K41" s="358">
        <f t="shared" si="3"/>
        <v>42.651275960428507</v>
      </c>
      <c r="L41" s="358">
        <f t="shared" si="3"/>
        <v>38.658443592413839</v>
      </c>
      <c r="M41" s="358">
        <f t="shared" si="3"/>
        <v>35.494302097719604</v>
      </c>
      <c r="N41" s="358">
        <f t="shared" si="3"/>
        <v>35.85397056287438</v>
      </c>
      <c r="O41" s="358">
        <f t="shared" si="3"/>
        <v>35.758084068263528</v>
      </c>
    </row>
    <row r="42" spans="1:15" s="365" customFormat="1" x14ac:dyDescent="0.25">
      <c r="A42" s="360" t="s">
        <v>242</v>
      </c>
      <c r="B42" s="361"/>
      <c r="C42" s="362"/>
      <c r="D42" s="363">
        <v>7128806.9857933465</v>
      </c>
      <c r="E42" s="363">
        <v>15304396.956771065</v>
      </c>
      <c r="F42" s="363">
        <v>16538918.88740732</v>
      </c>
      <c r="G42" s="363">
        <v>19376238.650871579</v>
      </c>
      <c r="H42" s="363">
        <v>24340387.041253332</v>
      </c>
      <c r="I42" s="363">
        <v>28214472.206568144</v>
      </c>
      <c r="J42" s="364">
        <f t="shared" si="3"/>
        <v>100.52573933464106</v>
      </c>
      <c r="K42" s="364">
        <f t="shared" si="3"/>
        <v>99.280215632467247</v>
      </c>
      <c r="L42" s="364">
        <f t="shared" si="3"/>
        <v>99.863680043770813</v>
      </c>
      <c r="M42" s="364">
        <f t="shared" si="3"/>
        <v>100.0000000000683</v>
      </c>
      <c r="N42" s="364">
        <f t="shared" si="3"/>
        <v>99.037314347529858</v>
      </c>
      <c r="O42" s="364">
        <f t="shared" si="3"/>
        <v>98.692193036094466</v>
      </c>
    </row>
    <row r="43" spans="1:15" x14ac:dyDescent="0.25">
      <c r="A43" s="366" t="s">
        <v>243</v>
      </c>
      <c r="B43" s="367"/>
      <c r="C43" s="368"/>
      <c r="D43" s="386"/>
      <c r="E43" s="386"/>
      <c r="F43" s="386"/>
      <c r="G43" s="386"/>
      <c r="H43" s="386"/>
      <c r="I43" s="386"/>
      <c r="J43" s="387"/>
      <c r="K43" s="387"/>
      <c r="L43" s="387"/>
      <c r="M43" s="387"/>
      <c r="N43" s="387"/>
      <c r="O43" s="387"/>
    </row>
    <row r="44" spans="1:15" x14ac:dyDescent="0.25">
      <c r="A44" s="372" t="s">
        <v>244</v>
      </c>
      <c r="B44" s="373"/>
      <c r="C44" s="374"/>
      <c r="D44" s="375">
        <f t="shared" ref="D44:I44" si="4">SUM(D35:D41)</f>
        <v>7091524.0544137601</v>
      </c>
      <c r="E44" s="375">
        <f t="shared" si="4"/>
        <v>15415354.266984612</v>
      </c>
      <c r="F44" s="375">
        <f t="shared" si="4"/>
        <v>16561495.510838594</v>
      </c>
      <c r="G44" s="375">
        <f t="shared" si="4"/>
        <v>19376238.650858343</v>
      </c>
      <c r="H44" s="375">
        <f t="shared" si="4"/>
        <v>24576986.160833247</v>
      </c>
      <c r="I44" s="375">
        <f t="shared" si="4"/>
        <v>28588352.673700675</v>
      </c>
      <c r="J44" s="376">
        <f t="shared" ref="J44:O44" si="5">SUM(J35:J41)</f>
        <v>100</v>
      </c>
      <c r="K44" s="376">
        <f t="shared" si="5"/>
        <v>100</v>
      </c>
      <c r="L44" s="376">
        <f t="shared" si="5"/>
        <v>100</v>
      </c>
      <c r="M44" s="376">
        <f t="shared" si="5"/>
        <v>99.999999999999972</v>
      </c>
      <c r="N44" s="376">
        <f t="shared" si="5"/>
        <v>99.999999999999972</v>
      </c>
      <c r="O44" s="376">
        <f t="shared" si="5"/>
        <v>99.999999999999986</v>
      </c>
    </row>
    <row r="46" spans="1:15" s="339" customFormat="1" ht="14.4" x14ac:dyDescent="0.25">
      <c r="A46" s="330" t="s">
        <v>233</v>
      </c>
      <c r="B46" s="331"/>
      <c r="C46" s="377"/>
      <c r="D46" s="378" t="s">
        <v>247</v>
      </c>
      <c r="E46" s="379"/>
      <c r="F46" s="379"/>
      <c r="G46" s="379"/>
      <c r="H46" s="379"/>
      <c r="I46" s="379"/>
      <c r="J46" s="380" t="s">
        <v>248</v>
      </c>
      <c r="K46" s="381"/>
      <c r="L46" s="381"/>
      <c r="M46" s="381"/>
      <c r="N46" s="381"/>
      <c r="O46" s="381"/>
    </row>
    <row r="47" spans="1:15" x14ac:dyDescent="0.25">
      <c r="A47" s="340"/>
      <c r="B47" s="341"/>
      <c r="C47" s="342"/>
      <c r="D47" s="388" t="s">
        <v>249</v>
      </c>
      <c r="E47" s="389"/>
      <c r="F47" s="389"/>
      <c r="G47" s="389"/>
      <c r="H47" s="389"/>
      <c r="I47" s="390"/>
      <c r="J47" s="346" t="s">
        <v>237</v>
      </c>
      <c r="K47" s="347"/>
      <c r="L47" s="347"/>
      <c r="M47" s="347"/>
      <c r="N47" s="347"/>
      <c r="O47" s="348"/>
    </row>
    <row r="48" spans="1:15" x14ac:dyDescent="0.25">
      <c r="A48" s="349"/>
      <c r="B48" s="350"/>
      <c r="C48" s="351"/>
      <c r="D48" s="382">
        <v>1975</v>
      </c>
      <c r="E48" s="391">
        <v>1991</v>
      </c>
      <c r="F48" s="391">
        <v>2000</v>
      </c>
      <c r="G48" s="391">
        <v>2005</v>
      </c>
      <c r="H48" s="391">
        <v>2010</v>
      </c>
      <c r="I48" s="391">
        <v>2013</v>
      </c>
      <c r="J48" s="384">
        <v>1975</v>
      </c>
      <c r="K48" s="392">
        <v>1991</v>
      </c>
      <c r="L48" s="392">
        <v>2000</v>
      </c>
      <c r="M48" s="392">
        <v>2005</v>
      </c>
      <c r="N48" s="392">
        <v>2010</v>
      </c>
      <c r="O48" s="392">
        <v>2013</v>
      </c>
    </row>
    <row r="49" spans="1:15" x14ac:dyDescent="0.25">
      <c r="A49" s="355" t="s">
        <v>14</v>
      </c>
      <c r="B49" s="356"/>
      <c r="C49" s="150">
        <v>1</v>
      </c>
      <c r="D49" s="393" t="s">
        <v>29</v>
      </c>
      <c r="E49" s="394">
        <v>5721</v>
      </c>
      <c r="F49" s="394">
        <v>7449</v>
      </c>
      <c r="G49" s="394">
        <v>8089</v>
      </c>
      <c r="H49" s="394">
        <v>9238</v>
      </c>
      <c r="I49" s="394">
        <v>10310</v>
      </c>
      <c r="J49" s="395" t="s">
        <v>29</v>
      </c>
      <c r="K49" s="396">
        <f t="shared" ref="K49:O55" si="6">(+E49/E$57)*100</f>
        <v>68.498563218390814</v>
      </c>
      <c r="L49" s="396">
        <f t="shared" si="6"/>
        <v>69.318816303740931</v>
      </c>
      <c r="M49" s="396">
        <f t="shared" si="6"/>
        <v>67.089657460396452</v>
      </c>
      <c r="N49" s="396">
        <f t="shared" si="6"/>
        <v>65.161881921422022</v>
      </c>
      <c r="O49" s="396">
        <f t="shared" si="6"/>
        <v>65.828119014174433</v>
      </c>
    </row>
    <row r="50" spans="1:15" x14ac:dyDescent="0.25">
      <c r="A50" s="359" t="s">
        <v>238</v>
      </c>
      <c r="B50" s="356"/>
      <c r="C50" s="150">
        <v>2</v>
      </c>
      <c r="D50" s="393" t="s">
        <v>29</v>
      </c>
      <c r="E50" s="394">
        <v>77</v>
      </c>
      <c r="F50" s="394">
        <v>92</v>
      </c>
      <c r="G50" s="394">
        <v>105</v>
      </c>
      <c r="H50" s="394">
        <v>125</v>
      </c>
      <c r="I50" s="394">
        <v>134</v>
      </c>
      <c r="J50" s="395" t="s">
        <v>29</v>
      </c>
      <c r="K50" s="396">
        <f t="shared" si="6"/>
        <v>0.92193486590038309</v>
      </c>
      <c r="L50" s="396">
        <f t="shared" si="6"/>
        <v>0.85613251442397176</v>
      </c>
      <c r="M50" s="396">
        <f t="shared" si="6"/>
        <v>0.87086339885543673</v>
      </c>
      <c r="N50" s="396">
        <f t="shared" si="6"/>
        <v>0.8817098116667843</v>
      </c>
      <c r="O50" s="396">
        <f t="shared" si="6"/>
        <v>0.85557400076618562</v>
      </c>
    </row>
    <row r="51" spans="1:15" x14ac:dyDescent="0.25">
      <c r="A51" s="359" t="s">
        <v>20</v>
      </c>
      <c r="B51" s="356"/>
      <c r="C51" s="150">
        <v>3</v>
      </c>
      <c r="D51" s="393" t="s">
        <v>29</v>
      </c>
      <c r="E51" s="394">
        <v>322</v>
      </c>
      <c r="F51" s="394">
        <v>399</v>
      </c>
      <c r="G51" s="394">
        <v>477</v>
      </c>
      <c r="H51" s="394">
        <v>558</v>
      </c>
      <c r="I51" s="394">
        <v>556</v>
      </c>
      <c r="J51" s="395" t="s">
        <v>29</v>
      </c>
      <c r="K51" s="396">
        <f t="shared" si="6"/>
        <v>3.8553639846743293</v>
      </c>
      <c r="L51" s="396">
        <f t="shared" si="6"/>
        <v>3.7130094919039647</v>
      </c>
      <c r="M51" s="396">
        <f t="shared" si="6"/>
        <v>3.9562080119432692</v>
      </c>
      <c r="N51" s="396">
        <f t="shared" si="6"/>
        <v>3.9359525992805247</v>
      </c>
      <c r="O51" s="396">
        <f t="shared" si="6"/>
        <v>3.5499936151193969</v>
      </c>
    </row>
    <row r="52" spans="1:15" x14ac:dyDescent="0.25">
      <c r="A52" s="359" t="s">
        <v>22</v>
      </c>
      <c r="B52" s="356"/>
      <c r="C52" s="150">
        <v>4</v>
      </c>
      <c r="D52" s="393" t="s">
        <v>29</v>
      </c>
      <c r="E52" s="394">
        <v>170</v>
      </c>
      <c r="F52" s="394">
        <v>237</v>
      </c>
      <c r="G52" s="394">
        <v>318</v>
      </c>
      <c r="H52" s="394">
        <v>406</v>
      </c>
      <c r="I52" s="394">
        <v>450</v>
      </c>
      <c r="J52" s="395" t="s">
        <v>29</v>
      </c>
      <c r="K52" s="396">
        <f t="shared" si="6"/>
        <v>2.0354406130268199</v>
      </c>
      <c r="L52" s="396">
        <f t="shared" si="6"/>
        <v>2.2054718034617533</v>
      </c>
      <c r="M52" s="396">
        <f t="shared" si="6"/>
        <v>2.6374720079621796</v>
      </c>
      <c r="N52" s="396">
        <f t="shared" si="6"/>
        <v>2.8637934682937152</v>
      </c>
      <c r="O52" s="396">
        <f t="shared" si="6"/>
        <v>2.8731962712297281</v>
      </c>
    </row>
    <row r="53" spans="1:15" x14ac:dyDescent="0.25">
      <c r="A53" s="359" t="s">
        <v>239</v>
      </c>
      <c r="B53" s="356"/>
      <c r="C53" s="150">
        <v>5</v>
      </c>
      <c r="D53" s="393" t="s">
        <v>29</v>
      </c>
      <c r="E53" s="394">
        <v>166</v>
      </c>
      <c r="F53" s="394">
        <v>219</v>
      </c>
      <c r="G53" s="394">
        <v>260</v>
      </c>
      <c r="H53" s="394">
        <v>325</v>
      </c>
      <c r="I53" s="394">
        <v>356</v>
      </c>
      <c r="J53" s="395" t="s">
        <v>29</v>
      </c>
      <c r="K53" s="396">
        <f t="shared" si="6"/>
        <v>1.9875478927203067</v>
      </c>
      <c r="L53" s="396">
        <f t="shared" si="6"/>
        <v>2.0379676158570632</v>
      </c>
      <c r="M53" s="396">
        <f t="shared" si="6"/>
        <v>2.1564236543087003</v>
      </c>
      <c r="N53" s="396">
        <f t="shared" si="6"/>
        <v>2.2924455103336392</v>
      </c>
      <c r="O53" s="396">
        <f t="shared" si="6"/>
        <v>2.2730174945728514</v>
      </c>
    </row>
    <row r="54" spans="1:15" x14ac:dyDescent="0.25">
      <c r="A54" s="359" t="s">
        <v>240</v>
      </c>
      <c r="B54" s="356"/>
      <c r="C54" s="150">
        <v>6</v>
      </c>
      <c r="D54" s="393" t="s">
        <v>29</v>
      </c>
      <c r="E54" s="394">
        <v>253</v>
      </c>
      <c r="F54" s="394">
        <v>328</v>
      </c>
      <c r="G54" s="394">
        <v>410</v>
      </c>
      <c r="H54" s="394">
        <v>520</v>
      </c>
      <c r="I54" s="394">
        <v>570</v>
      </c>
      <c r="J54" s="395" t="s">
        <v>29</v>
      </c>
      <c r="K54" s="396">
        <f t="shared" si="6"/>
        <v>3.0292145593869733</v>
      </c>
      <c r="L54" s="396">
        <f t="shared" si="6"/>
        <v>3.0522985296854643</v>
      </c>
      <c r="M54" s="396">
        <f t="shared" si="6"/>
        <v>3.4005142241021815</v>
      </c>
      <c r="N54" s="396">
        <f t="shared" si="6"/>
        <v>3.6679128165338222</v>
      </c>
      <c r="O54" s="396">
        <f t="shared" si="6"/>
        <v>3.6393819435576553</v>
      </c>
    </row>
    <row r="55" spans="1:15" x14ac:dyDescent="0.25">
      <c r="A55" s="359" t="s">
        <v>241</v>
      </c>
      <c r="B55" s="356"/>
      <c r="C55" s="150">
        <v>7</v>
      </c>
      <c r="D55" s="393" t="s">
        <v>29</v>
      </c>
      <c r="E55" s="394">
        <v>1643</v>
      </c>
      <c r="F55" s="394">
        <v>2022</v>
      </c>
      <c r="G55" s="394">
        <v>2398</v>
      </c>
      <c r="H55" s="394">
        <v>3005</v>
      </c>
      <c r="I55" s="394">
        <v>3286</v>
      </c>
      <c r="J55" s="395" t="s">
        <v>29</v>
      </c>
      <c r="K55" s="396">
        <f t="shared" si="6"/>
        <v>19.671934865900383</v>
      </c>
      <c r="L55" s="396">
        <f t="shared" si="6"/>
        <v>18.816303740926855</v>
      </c>
      <c r="M55" s="396">
        <f t="shared" si="6"/>
        <v>19.888861242431783</v>
      </c>
      <c r="N55" s="396">
        <f t="shared" si="6"/>
        <v>21.196303872469493</v>
      </c>
      <c r="O55" s="396">
        <f t="shared" si="6"/>
        <v>20.980717660579749</v>
      </c>
    </row>
    <row r="56" spans="1:15" x14ac:dyDescent="0.25">
      <c r="A56" s="366" t="s">
        <v>243</v>
      </c>
      <c r="B56" s="367"/>
      <c r="C56" s="368"/>
      <c r="D56" s="397"/>
      <c r="E56" s="386"/>
      <c r="F56" s="386"/>
      <c r="G56" s="386"/>
      <c r="H56" s="386"/>
      <c r="I56" s="386"/>
      <c r="J56" s="398"/>
      <c r="K56" s="387"/>
      <c r="L56" s="387"/>
      <c r="M56" s="387"/>
      <c r="N56" s="387"/>
      <c r="O56" s="387"/>
    </row>
    <row r="57" spans="1:15" x14ac:dyDescent="0.25">
      <c r="A57" s="372" t="s">
        <v>244</v>
      </c>
      <c r="B57" s="373"/>
      <c r="C57" s="374"/>
      <c r="D57" s="399" t="s">
        <v>29</v>
      </c>
      <c r="E57" s="375">
        <f t="shared" ref="E57:I57" si="7">SUM(E49:E55)</f>
        <v>8352</v>
      </c>
      <c r="F57" s="375">
        <f t="shared" si="7"/>
        <v>10746</v>
      </c>
      <c r="G57" s="375">
        <f t="shared" si="7"/>
        <v>12057</v>
      </c>
      <c r="H57" s="375">
        <f t="shared" si="7"/>
        <v>14177</v>
      </c>
      <c r="I57" s="375">
        <f t="shared" si="7"/>
        <v>15662</v>
      </c>
      <c r="J57" s="400" t="s">
        <v>29</v>
      </c>
      <c r="K57" s="401">
        <f t="shared" ref="K57:O57" si="8">SUM(K49:K55)</f>
        <v>100</v>
      </c>
      <c r="L57" s="401">
        <f t="shared" si="8"/>
        <v>100</v>
      </c>
      <c r="M57" s="401">
        <f t="shared" si="8"/>
        <v>100</v>
      </c>
      <c r="N57" s="401">
        <f t="shared" si="8"/>
        <v>100</v>
      </c>
      <c r="O57" s="401">
        <f t="shared" si="8"/>
        <v>100</v>
      </c>
    </row>
    <row r="59" spans="1:15" s="339" customFormat="1" ht="46.05" customHeight="1" x14ac:dyDescent="0.25">
      <c r="A59" s="330" t="s">
        <v>233</v>
      </c>
      <c r="B59" s="331"/>
      <c r="C59" s="377"/>
      <c r="D59" s="402" t="s">
        <v>250</v>
      </c>
      <c r="E59" s="402"/>
      <c r="F59" s="402"/>
      <c r="G59" s="402"/>
      <c r="H59" s="402"/>
      <c r="I59" s="402"/>
      <c r="J59" s="403" t="s">
        <v>251</v>
      </c>
      <c r="K59" s="404"/>
      <c r="L59" s="404"/>
      <c r="M59" s="404"/>
      <c r="N59" s="404"/>
      <c r="O59" s="405"/>
    </row>
    <row r="60" spans="1:15" x14ac:dyDescent="0.25">
      <c r="A60" s="340"/>
      <c r="B60" s="341"/>
      <c r="C60" s="342"/>
      <c r="D60" s="406" t="s">
        <v>237</v>
      </c>
      <c r="E60" s="407"/>
      <c r="F60" s="407"/>
      <c r="G60" s="407"/>
      <c r="H60" s="407"/>
      <c r="I60" s="408"/>
      <c r="J60" s="406" t="s">
        <v>237</v>
      </c>
      <c r="K60" s="407"/>
      <c r="L60" s="407"/>
      <c r="M60" s="407"/>
      <c r="N60" s="407"/>
      <c r="O60" s="408"/>
    </row>
    <row r="61" spans="1:15" x14ac:dyDescent="0.25">
      <c r="A61" s="349"/>
      <c r="B61" s="350"/>
      <c r="C61" s="351"/>
      <c r="D61" s="384">
        <v>1975</v>
      </c>
      <c r="E61" s="392">
        <v>1991</v>
      </c>
      <c r="F61" s="392">
        <v>2000</v>
      </c>
      <c r="G61" s="392">
        <v>2005</v>
      </c>
      <c r="H61" s="392">
        <v>2010</v>
      </c>
      <c r="I61" s="392">
        <v>2013</v>
      </c>
      <c r="J61" s="384">
        <v>1975</v>
      </c>
      <c r="K61" s="392">
        <v>1991</v>
      </c>
      <c r="L61" s="392">
        <v>2000</v>
      </c>
      <c r="M61" s="392">
        <v>2005</v>
      </c>
      <c r="N61" s="392">
        <v>2010</v>
      </c>
      <c r="O61" s="392">
        <v>2013</v>
      </c>
    </row>
    <row r="62" spans="1:15" x14ac:dyDescent="0.25">
      <c r="A62" s="355" t="s">
        <v>14</v>
      </c>
      <c r="B62" s="356"/>
      <c r="C62" s="150">
        <v>1</v>
      </c>
      <c r="D62" s="395" t="s">
        <v>29</v>
      </c>
      <c r="E62" s="409">
        <f t="shared" ref="E62:I68" si="9">(E35*1000)/(E49*1000)</f>
        <v>571.65499176536548</v>
      </c>
      <c r="F62" s="409">
        <f t="shared" si="9"/>
        <v>511.47650303059078</v>
      </c>
      <c r="G62" s="409">
        <f t="shared" si="9"/>
        <v>555.3034456812693</v>
      </c>
      <c r="H62" s="409">
        <f t="shared" si="9"/>
        <v>545.31682228406589</v>
      </c>
      <c r="I62" s="409">
        <f t="shared" si="9"/>
        <v>540.97761004484869</v>
      </c>
      <c r="J62" s="395" t="s">
        <v>29</v>
      </c>
      <c r="K62" s="396">
        <f t="shared" ref="K62:O68" si="10">+E62/E$70</f>
        <v>0.30972123043904992</v>
      </c>
      <c r="L62" s="396">
        <f t="shared" si="10"/>
        <v>0.33187380318218745</v>
      </c>
      <c r="M62" s="396">
        <f t="shared" si="10"/>
        <v>0.34554145235419426</v>
      </c>
      <c r="N62" s="396">
        <f t="shared" si="10"/>
        <v>0.31456080655819091</v>
      </c>
      <c r="O62" s="396">
        <f t="shared" si="10"/>
        <v>0.29637214236260656</v>
      </c>
    </row>
    <row r="63" spans="1:15" x14ac:dyDescent="0.25">
      <c r="A63" s="359" t="s">
        <v>238</v>
      </c>
      <c r="B63" s="356"/>
      <c r="C63" s="150">
        <v>2</v>
      </c>
      <c r="D63" s="395" t="s">
        <v>29</v>
      </c>
      <c r="E63" s="409">
        <f t="shared" si="9"/>
        <v>6926.5919911945566</v>
      </c>
      <c r="F63" s="409">
        <f t="shared" si="9"/>
        <v>5069.3662984400316</v>
      </c>
      <c r="G63" s="409">
        <f t="shared" si="9"/>
        <v>6286.5446164034029</v>
      </c>
      <c r="H63" s="409">
        <f t="shared" si="9"/>
        <v>6796.4562545109638</v>
      </c>
      <c r="I63" s="409">
        <f t="shared" si="9"/>
        <v>8063.2582408819835</v>
      </c>
      <c r="J63" s="395" t="s">
        <v>29</v>
      </c>
      <c r="K63" s="396">
        <f t="shared" si="10"/>
        <v>3.7528100430593034</v>
      </c>
      <c r="L63" s="396">
        <f t="shared" si="10"/>
        <v>3.289280862793182</v>
      </c>
      <c r="M63" s="396">
        <f t="shared" si="10"/>
        <v>3.9118463498393243</v>
      </c>
      <c r="N63" s="396">
        <f t="shared" si="10"/>
        <v>3.9204709515503593</v>
      </c>
      <c r="O63" s="396">
        <f t="shared" si="10"/>
        <v>4.4174196397426133</v>
      </c>
    </row>
    <row r="64" spans="1:15" x14ac:dyDescent="0.25">
      <c r="A64" s="359" t="s">
        <v>20</v>
      </c>
      <c r="B64" s="356"/>
      <c r="C64" s="150">
        <v>3</v>
      </c>
      <c r="D64" s="395" t="s">
        <v>29</v>
      </c>
      <c r="E64" s="409">
        <f t="shared" si="9"/>
        <v>6728.9574502932564</v>
      </c>
      <c r="F64" s="409">
        <f t="shared" si="9"/>
        <v>5949.9187229700192</v>
      </c>
      <c r="G64" s="409">
        <f t="shared" si="9"/>
        <v>5863.7262605026172</v>
      </c>
      <c r="H64" s="409">
        <f t="shared" si="9"/>
        <v>5814.8422859309067</v>
      </c>
      <c r="I64" s="409">
        <f t="shared" si="9"/>
        <v>6594.5618784048402</v>
      </c>
      <c r="J64" s="395" t="s">
        <v>29</v>
      </c>
      <c r="K64" s="396">
        <f t="shared" si="10"/>
        <v>3.6457321480580269</v>
      </c>
      <c r="L64" s="396">
        <f t="shared" si="10"/>
        <v>3.8606312186717688</v>
      </c>
      <c r="M64" s="396">
        <f t="shared" si="10"/>
        <v>3.6487446710792959</v>
      </c>
      <c r="N64" s="396">
        <f t="shared" si="10"/>
        <v>3.3542362984692158</v>
      </c>
      <c r="O64" s="396">
        <f t="shared" si="10"/>
        <v>3.6128009654292126</v>
      </c>
    </row>
    <row r="65" spans="1:15" x14ac:dyDescent="0.25">
      <c r="A65" s="359" t="s">
        <v>22</v>
      </c>
      <c r="B65" s="356"/>
      <c r="C65" s="150">
        <v>4</v>
      </c>
      <c r="D65" s="395" t="s">
        <v>29</v>
      </c>
      <c r="E65" s="409">
        <f t="shared" si="9"/>
        <v>3931.3537775144628</v>
      </c>
      <c r="F65" s="409">
        <f t="shared" si="9"/>
        <v>3150.681839591979</v>
      </c>
      <c r="G65" s="409">
        <f t="shared" si="9"/>
        <v>2711.862854977815</v>
      </c>
      <c r="H65" s="409">
        <f t="shared" si="9"/>
        <v>3372.6769679686722</v>
      </c>
      <c r="I65" s="409">
        <f t="shared" si="9"/>
        <v>3712.9272453204744</v>
      </c>
      <c r="J65" s="395" t="s">
        <v>29</v>
      </c>
      <c r="K65" s="396">
        <f t="shared" si="10"/>
        <v>2.1299975453774351</v>
      </c>
      <c r="L65" s="396">
        <f t="shared" si="10"/>
        <v>2.0443339205748479</v>
      </c>
      <c r="M65" s="396">
        <f t="shared" si="10"/>
        <v>1.6874756257721406</v>
      </c>
      <c r="N65" s="396">
        <f t="shared" si="10"/>
        <v>1.945496533301168</v>
      </c>
      <c r="O65" s="396">
        <f t="shared" si="10"/>
        <v>2.0341104358106299</v>
      </c>
    </row>
    <row r="66" spans="1:15" x14ac:dyDescent="0.25">
      <c r="A66" s="359" t="s">
        <v>239</v>
      </c>
      <c r="B66" s="356"/>
      <c r="C66" s="150">
        <v>5</v>
      </c>
      <c r="D66" s="395" t="s">
        <v>29</v>
      </c>
      <c r="E66" s="409">
        <f t="shared" si="9"/>
        <v>7309.7977071763289</v>
      </c>
      <c r="F66" s="409">
        <f t="shared" si="9"/>
        <v>7065.1155589882519</v>
      </c>
      <c r="G66" s="409">
        <f t="shared" si="9"/>
        <v>7183.745835962045</v>
      </c>
      <c r="H66" s="409">
        <f t="shared" si="9"/>
        <v>7817.5976345013578</v>
      </c>
      <c r="I66" s="409">
        <f t="shared" si="9"/>
        <v>8711.7095173810048</v>
      </c>
      <c r="J66" s="395" t="s">
        <v>29</v>
      </c>
      <c r="K66" s="396">
        <f t="shared" si="10"/>
        <v>3.9604299319342817</v>
      </c>
      <c r="L66" s="396">
        <f t="shared" si="10"/>
        <v>4.5842316442498285</v>
      </c>
      <c r="M66" s="396">
        <f t="shared" si="10"/>
        <v>4.4701360829057233</v>
      </c>
      <c r="N66" s="396">
        <f t="shared" si="10"/>
        <v>4.509506614808144</v>
      </c>
      <c r="O66" s="396">
        <f t="shared" si="10"/>
        <v>4.7726707452696049</v>
      </c>
    </row>
    <row r="67" spans="1:15" x14ac:dyDescent="0.25">
      <c r="A67" s="359" t="s">
        <v>240</v>
      </c>
      <c r="B67" s="356"/>
      <c r="C67" s="150">
        <v>6</v>
      </c>
      <c r="D67" s="395" t="s">
        <v>29</v>
      </c>
      <c r="E67" s="409">
        <f t="shared" si="9"/>
        <v>3906.0961522550165</v>
      </c>
      <c r="F67" s="409">
        <f t="shared" si="9"/>
        <v>3703.4130070816736</v>
      </c>
      <c r="G67" s="409">
        <f t="shared" si="9"/>
        <v>4438.2865380892699</v>
      </c>
      <c r="H67" s="409">
        <f t="shared" si="9"/>
        <v>5237.0362801050796</v>
      </c>
      <c r="I67" s="409">
        <f t="shared" si="9"/>
        <v>5735.0657440203495</v>
      </c>
      <c r="J67" s="395" t="s">
        <v>29</v>
      </c>
      <c r="K67" s="396">
        <f t="shared" si="10"/>
        <v>2.1163130278169993</v>
      </c>
      <c r="L67" s="396">
        <f t="shared" si="10"/>
        <v>2.4029759962229731</v>
      </c>
      <c r="M67" s="396">
        <f t="shared" si="10"/>
        <v>2.7617548355997257</v>
      </c>
      <c r="N67" s="396">
        <f t="shared" si="10"/>
        <v>3.0209344163349816</v>
      </c>
      <c r="O67" s="396">
        <f t="shared" si="10"/>
        <v>3.1419298869038141</v>
      </c>
    </row>
    <row r="68" spans="1:15" x14ac:dyDescent="0.25">
      <c r="A68" s="359" t="s">
        <v>241</v>
      </c>
      <c r="B68" s="356"/>
      <c r="C68" s="150">
        <v>7</v>
      </c>
      <c r="D68" s="395" t="s">
        <v>29</v>
      </c>
      <c r="E68" s="409">
        <f t="shared" si="9"/>
        <v>4001.7317642661578</v>
      </c>
      <c r="F68" s="409">
        <f t="shared" si="9"/>
        <v>3166.3780416012305</v>
      </c>
      <c r="G68" s="409">
        <f t="shared" si="9"/>
        <v>2867.9986163097456</v>
      </c>
      <c r="H68" s="409">
        <f t="shared" si="9"/>
        <v>2932.3878147576916</v>
      </c>
      <c r="I68" s="409">
        <f t="shared" si="9"/>
        <v>3110.9699278130106</v>
      </c>
      <c r="J68" s="395" t="s">
        <v>29</v>
      </c>
      <c r="K68" s="396">
        <f t="shared" si="10"/>
        <v>2.1681281608125311</v>
      </c>
      <c r="L68" s="396">
        <f t="shared" si="10"/>
        <v>2.0545184710389668</v>
      </c>
      <c r="M68" s="396">
        <f t="shared" si="10"/>
        <v>1.7846321951301307</v>
      </c>
      <c r="N68" s="396">
        <f t="shared" si="10"/>
        <v>1.6915199356734445</v>
      </c>
      <c r="O68" s="396">
        <f t="shared" si="10"/>
        <v>1.7043308359012277</v>
      </c>
    </row>
    <row r="69" spans="1:15" s="412" customFormat="1" x14ac:dyDescent="0.25">
      <c r="A69" s="366" t="s">
        <v>243</v>
      </c>
      <c r="B69" s="367"/>
      <c r="C69" s="368"/>
      <c r="D69" s="398"/>
      <c r="E69" s="410"/>
      <c r="F69" s="410"/>
      <c r="G69" s="410"/>
      <c r="H69" s="410"/>
      <c r="I69" s="410"/>
      <c r="J69" s="398"/>
      <c r="K69" s="411"/>
      <c r="L69" s="411"/>
      <c r="M69" s="411"/>
      <c r="N69" s="411"/>
      <c r="O69" s="411"/>
    </row>
    <row r="70" spans="1:15" s="412" customFormat="1" x14ac:dyDescent="0.25">
      <c r="A70" s="372" t="s">
        <v>244</v>
      </c>
      <c r="B70" s="373"/>
      <c r="C70" s="374"/>
      <c r="D70" s="400" t="s">
        <v>29</v>
      </c>
      <c r="E70" s="413">
        <f>(E44*1000)/(E57*1000)</f>
        <v>1845.70812583628</v>
      </c>
      <c r="F70" s="413">
        <f>(F44*1000)/(F57*1000)</f>
        <v>1541.1776950343005</v>
      </c>
      <c r="G70" s="413">
        <f>(G44*1000)/(G57*1000)</f>
        <v>1607.0530522400547</v>
      </c>
      <c r="H70" s="413">
        <f>(H44*1000)/(H57*1000)</f>
        <v>1733.5815871364357</v>
      </c>
      <c r="I70" s="413">
        <f>(I44*1000)/(I57*1000)</f>
        <v>1825.3321845039379</v>
      </c>
      <c r="J70" s="400" t="s">
        <v>29</v>
      </c>
      <c r="K70" s="414">
        <f>+E70/E$70</f>
        <v>1</v>
      </c>
      <c r="L70" s="414">
        <f>+F70/F$70</f>
        <v>1</v>
      </c>
      <c r="M70" s="414">
        <f>+G70/G$70</f>
        <v>1</v>
      </c>
      <c r="N70" s="414">
        <f>+H70/H$70</f>
        <v>1</v>
      </c>
      <c r="O70" s="414">
        <f>+I70/I$70</f>
        <v>1</v>
      </c>
    </row>
    <row r="71" spans="1:15" x14ac:dyDescent="0.25">
      <c r="A71" s="415"/>
      <c r="B71" s="415"/>
      <c r="C71" s="415"/>
      <c r="D71" s="416"/>
      <c r="E71" s="417"/>
      <c r="F71" s="417"/>
      <c r="G71" s="417"/>
      <c r="H71" s="417"/>
      <c r="I71" s="417"/>
      <c r="J71" s="416"/>
      <c r="K71" s="418"/>
      <c r="L71" s="418"/>
      <c r="M71" s="418"/>
      <c r="N71" s="418"/>
      <c r="O71" s="418"/>
    </row>
    <row r="72" spans="1:15" x14ac:dyDescent="0.25">
      <c r="D72" s="419"/>
      <c r="E72" s="419"/>
      <c r="F72" s="419"/>
      <c r="G72" s="419"/>
      <c r="H72" s="419"/>
      <c r="J72" s="420">
        <v>22</v>
      </c>
      <c r="K72" s="420">
        <v>9</v>
      </c>
      <c r="L72" s="420">
        <v>5</v>
      </c>
      <c r="M72" s="420">
        <v>5</v>
      </c>
      <c r="N72" s="420">
        <v>3</v>
      </c>
      <c r="O72" s="421" t="s">
        <v>252</v>
      </c>
    </row>
    <row r="73" spans="1:15" s="339" customFormat="1" ht="28.05" customHeight="1" x14ac:dyDescent="0.25">
      <c r="A73" s="330" t="s">
        <v>233</v>
      </c>
      <c r="B73" s="331"/>
      <c r="C73" s="377"/>
      <c r="D73" s="422" t="s">
        <v>253</v>
      </c>
      <c r="E73" s="422"/>
      <c r="F73" s="422"/>
      <c r="G73" s="422"/>
      <c r="H73" s="422"/>
      <c r="I73" s="422"/>
      <c r="J73" s="423" t="s">
        <v>254</v>
      </c>
      <c r="K73" s="424"/>
      <c r="L73" s="424"/>
      <c r="M73" s="424"/>
      <c r="N73" s="425"/>
    </row>
    <row r="74" spans="1:15" x14ac:dyDescent="0.25">
      <c r="A74" s="340"/>
      <c r="B74" s="341"/>
      <c r="C74" s="426"/>
      <c r="D74" s="427" t="s">
        <v>237</v>
      </c>
      <c r="E74" s="427"/>
      <c r="F74" s="427"/>
      <c r="G74" s="427"/>
      <c r="H74" s="427"/>
      <c r="I74" s="427"/>
      <c r="J74" s="427" t="s">
        <v>237</v>
      </c>
      <c r="K74" s="427"/>
      <c r="L74" s="427"/>
      <c r="M74" s="427"/>
      <c r="N74" s="427"/>
    </row>
    <row r="75" spans="1:15" ht="24" x14ac:dyDescent="0.25">
      <c r="A75" s="349"/>
      <c r="B75" s="350"/>
      <c r="C75" s="351"/>
      <c r="D75" s="351"/>
      <c r="E75" s="392">
        <v>1991</v>
      </c>
      <c r="F75" s="392">
        <v>2000</v>
      </c>
      <c r="G75" s="392">
        <v>2005</v>
      </c>
      <c r="H75" s="392">
        <v>2010</v>
      </c>
      <c r="I75" s="392">
        <v>2013</v>
      </c>
      <c r="J75" s="428" t="s">
        <v>255</v>
      </c>
      <c r="K75" s="428" t="s">
        <v>256</v>
      </c>
      <c r="L75" s="428" t="s">
        <v>12</v>
      </c>
      <c r="M75" s="428" t="s">
        <v>13</v>
      </c>
      <c r="N75" s="428" t="s">
        <v>257</v>
      </c>
    </row>
    <row r="76" spans="1:15" x14ac:dyDescent="0.25">
      <c r="A76" s="355" t="s">
        <v>14</v>
      </c>
      <c r="B76" s="356"/>
      <c r="C76" s="150">
        <v>1</v>
      </c>
      <c r="D76" s="429"/>
      <c r="E76" s="430">
        <f t="shared" ref="E76:I82" si="11">(E62/$E62)*100</f>
        <v>100</v>
      </c>
      <c r="F76" s="431">
        <f t="shared" si="11"/>
        <v>89.472935668954179</v>
      </c>
      <c r="G76" s="431">
        <f t="shared" si="11"/>
        <v>97.139612822482334</v>
      </c>
      <c r="H76" s="431">
        <f t="shared" si="11"/>
        <v>95.392645938424693</v>
      </c>
      <c r="I76" s="431">
        <f t="shared" si="11"/>
        <v>94.633584563692878</v>
      </c>
      <c r="J76" s="432">
        <f t="shared" ref="J76:J82" si="12">EXP(LN(I62/E62)/J$72)-1</f>
        <v>-2.5040304180652395E-3</v>
      </c>
      <c r="K76" s="432">
        <f t="shared" ref="K76:N82" si="13">EXP(LN(F62/E62)/K$72)-1</f>
        <v>-1.2283270589220519E-2</v>
      </c>
      <c r="L76" s="432">
        <f t="shared" si="13"/>
        <v>1.6578536994386051E-2</v>
      </c>
      <c r="M76" s="432">
        <f t="shared" si="13"/>
        <v>-3.6229735879341751E-3</v>
      </c>
      <c r="N76" s="432">
        <f t="shared" si="13"/>
        <v>-2.6594770748771257E-3</v>
      </c>
    </row>
    <row r="77" spans="1:15" x14ac:dyDescent="0.25">
      <c r="A77" s="359" t="s">
        <v>238</v>
      </c>
      <c r="B77" s="356"/>
      <c r="C77" s="150">
        <v>2</v>
      </c>
      <c r="D77" s="429"/>
      <c r="E77" s="430">
        <f t="shared" si="11"/>
        <v>100</v>
      </c>
      <c r="F77" s="431">
        <f t="shared" si="11"/>
        <v>73.187020469582635</v>
      </c>
      <c r="G77" s="431">
        <f t="shared" si="11"/>
        <v>90.759562919184276</v>
      </c>
      <c r="H77" s="431">
        <f t="shared" si="11"/>
        <v>98.121215500363988</v>
      </c>
      <c r="I77" s="431">
        <f t="shared" si="11"/>
        <v>116.41018052070073</v>
      </c>
      <c r="J77" s="432">
        <f t="shared" si="12"/>
        <v>6.9307164260328236E-3</v>
      </c>
      <c r="K77" s="432">
        <f t="shared" si="13"/>
        <v>-3.4088985303039165E-2</v>
      </c>
      <c r="L77" s="432">
        <f t="shared" si="13"/>
        <v>4.3978766833478344E-2</v>
      </c>
      <c r="M77" s="432">
        <f t="shared" si="13"/>
        <v>1.5720235643246427E-2</v>
      </c>
      <c r="N77" s="432">
        <f t="shared" si="13"/>
        <v>5.8626304580499555E-2</v>
      </c>
    </row>
    <row r="78" spans="1:15" x14ac:dyDescent="0.25">
      <c r="A78" s="359" t="s">
        <v>20</v>
      </c>
      <c r="B78" s="356"/>
      <c r="C78" s="150">
        <v>3</v>
      </c>
      <c r="D78" s="429"/>
      <c r="E78" s="430">
        <f t="shared" si="11"/>
        <v>100</v>
      </c>
      <c r="F78" s="431">
        <f t="shared" si="11"/>
        <v>88.422593944485627</v>
      </c>
      <c r="G78" s="431">
        <f t="shared" si="11"/>
        <v>87.141675420269877</v>
      </c>
      <c r="H78" s="431">
        <f t="shared" si="11"/>
        <v>86.415203675830782</v>
      </c>
      <c r="I78" s="431">
        <f t="shared" si="11"/>
        <v>98.002728165823683</v>
      </c>
      <c r="J78" s="432">
        <f t="shared" si="12"/>
        <v>-9.1661916041596569E-4</v>
      </c>
      <c r="K78" s="432">
        <f t="shared" si="13"/>
        <v>-1.3578377568805977E-2</v>
      </c>
      <c r="L78" s="432">
        <f t="shared" si="13"/>
        <v>-2.9142009137337332E-3</v>
      </c>
      <c r="M78" s="432">
        <f t="shared" si="13"/>
        <v>-1.67292279593656E-3</v>
      </c>
      <c r="N78" s="432">
        <f t="shared" si="13"/>
        <v>4.2835969809027485E-2</v>
      </c>
    </row>
    <row r="79" spans="1:15" x14ac:dyDescent="0.25">
      <c r="A79" s="359" t="s">
        <v>22</v>
      </c>
      <c r="B79" s="356"/>
      <c r="C79" s="150">
        <v>4</v>
      </c>
      <c r="D79" s="429"/>
      <c r="E79" s="430">
        <f t="shared" si="11"/>
        <v>100</v>
      </c>
      <c r="F79" s="431">
        <f t="shared" si="11"/>
        <v>80.142414493766282</v>
      </c>
      <c r="G79" s="431">
        <f t="shared" si="11"/>
        <v>68.980382037567423</v>
      </c>
      <c r="H79" s="431">
        <f t="shared" si="11"/>
        <v>85.789200332435982</v>
      </c>
      <c r="I79" s="431">
        <f t="shared" si="11"/>
        <v>94.44398686673054</v>
      </c>
      <c r="J79" s="432">
        <f t="shared" si="12"/>
        <v>-2.5949572076414684E-3</v>
      </c>
      <c r="K79" s="432">
        <f t="shared" si="13"/>
        <v>-2.4296086456476074E-2</v>
      </c>
      <c r="L79" s="432">
        <f t="shared" si="13"/>
        <v>-2.9551183880232146E-2</v>
      </c>
      <c r="M79" s="432">
        <f t="shared" si="13"/>
        <v>4.4579274786903156E-2</v>
      </c>
      <c r="N79" s="432">
        <f t="shared" si="13"/>
        <v>3.2556672491705907E-2</v>
      </c>
    </row>
    <row r="80" spans="1:15" x14ac:dyDescent="0.25">
      <c r="A80" s="359" t="s">
        <v>239</v>
      </c>
      <c r="B80" s="356"/>
      <c r="C80" s="150">
        <v>5</v>
      </c>
      <c r="D80" s="429"/>
      <c r="E80" s="430">
        <f t="shared" si="11"/>
        <v>100</v>
      </c>
      <c r="F80" s="431">
        <f t="shared" si="11"/>
        <v>96.652682358803688</v>
      </c>
      <c r="G80" s="431">
        <f t="shared" si="11"/>
        <v>98.27557647606946</v>
      </c>
      <c r="H80" s="431">
        <f t="shared" si="11"/>
        <v>106.94683967555629</v>
      </c>
      <c r="I80" s="431">
        <f t="shared" si="11"/>
        <v>119.17853087546268</v>
      </c>
      <c r="J80" s="432">
        <f t="shared" si="12"/>
        <v>8.0069969204017433E-3</v>
      </c>
      <c r="K80" s="432">
        <f t="shared" si="13"/>
        <v>-3.7757679491895457E-3</v>
      </c>
      <c r="L80" s="432">
        <f t="shared" si="13"/>
        <v>3.3358673917256443E-3</v>
      </c>
      <c r="M80" s="432">
        <f t="shared" si="13"/>
        <v>1.7055074679306115E-2</v>
      </c>
      <c r="N80" s="432">
        <f t="shared" si="13"/>
        <v>3.6756318087823203E-2</v>
      </c>
    </row>
    <row r="81" spans="1:14" x14ac:dyDescent="0.25">
      <c r="A81" s="359" t="s">
        <v>240</v>
      </c>
      <c r="B81" s="356"/>
      <c r="C81" s="150">
        <v>6</v>
      </c>
      <c r="D81" s="429"/>
      <c r="E81" s="430">
        <f t="shared" si="11"/>
        <v>100</v>
      </c>
      <c r="F81" s="431">
        <f t="shared" si="11"/>
        <v>94.811107118898434</v>
      </c>
      <c r="G81" s="431">
        <f t="shared" si="11"/>
        <v>113.62461048295025</v>
      </c>
      <c r="H81" s="431">
        <f t="shared" si="11"/>
        <v>134.07340925495913</v>
      </c>
      <c r="I81" s="431">
        <f t="shared" si="11"/>
        <v>146.82346569245246</v>
      </c>
      <c r="J81" s="432">
        <f t="shared" si="12"/>
        <v>1.7610576905062292E-2</v>
      </c>
      <c r="K81" s="432">
        <f t="shared" si="13"/>
        <v>-5.9029111637344256E-3</v>
      </c>
      <c r="L81" s="432">
        <f t="shared" si="13"/>
        <v>3.6866010018913764E-2</v>
      </c>
      <c r="M81" s="432">
        <f t="shared" si="13"/>
        <v>3.3651285522923846E-2</v>
      </c>
      <c r="N81" s="432">
        <f t="shared" si="13"/>
        <v>3.0744294273434614E-2</v>
      </c>
    </row>
    <row r="82" spans="1:14" x14ac:dyDescent="0.25">
      <c r="A82" s="359" t="s">
        <v>241</v>
      </c>
      <c r="B82" s="356"/>
      <c r="C82" s="150">
        <v>7</v>
      </c>
      <c r="D82" s="429"/>
      <c r="E82" s="430">
        <f t="shared" si="11"/>
        <v>100</v>
      </c>
      <c r="F82" s="431">
        <f t="shared" si="11"/>
        <v>79.125194493936419</v>
      </c>
      <c r="G82" s="431">
        <f t="shared" si="11"/>
        <v>71.668936981729018</v>
      </c>
      <c r="H82" s="431">
        <f t="shared" si="11"/>
        <v>73.277970326315369</v>
      </c>
      <c r="I82" s="431">
        <f t="shared" si="11"/>
        <v>77.74059110090063</v>
      </c>
      <c r="J82" s="432">
        <f t="shared" si="12"/>
        <v>-1.1379874533630874E-2</v>
      </c>
      <c r="K82" s="432">
        <f t="shared" si="13"/>
        <v>-2.5679941826383001E-2</v>
      </c>
      <c r="L82" s="432">
        <f t="shared" si="13"/>
        <v>-1.9600153747695526E-2</v>
      </c>
      <c r="M82" s="432">
        <f t="shared" si="13"/>
        <v>4.450394662042445E-3</v>
      </c>
      <c r="N82" s="432">
        <f t="shared" si="13"/>
        <v>1.9901277141278095E-2</v>
      </c>
    </row>
    <row r="83" spans="1:14" s="412" customFormat="1" x14ac:dyDescent="0.25">
      <c r="A83" s="366" t="s">
        <v>243</v>
      </c>
      <c r="B83" s="367"/>
      <c r="C83" s="368"/>
      <c r="D83" s="433"/>
      <c r="E83" s="434"/>
      <c r="F83" s="411"/>
      <c r="G83" s="411"/>
      <c r="H83" s="411"/>
      <c r="I83" s="411"/>
      <c r="J83" s="434"/>
      <c r="K83" s="435"/>
      <c r="L83" s="435"/>
      <c r="M83" s="435"/>
      <c r="N83" s="435"/>
    </row>
    <row r="84" spans="1:14" s="412" customFormat="1" x14ac:dyDescent="0.25">
      <c r="A84" s="372" t="s">
        <v>244</v>
      </c>
      <c r="B84" s="373"/>
      <c r="C84" s="374"/>
      <c r="D84" s="436"/>
      <c r="E84" s="437">
        <f>(E70/$E70)*100</f>
        <v>100</v>
      </c>
      <c r="F84" s="438">
        <f>(F70/$E70)*100</f>
        <v>83.500618188804992</v>
      </c>
      <c r="G84" s="438">
        <f>(G70/$E70)*100</f>
        <v>87.069728400957658</v>
      </c>
      <c r="H84" s="438">
        <f>(H70/$E70)*100</f>
        <v>93.925012458346274</v>
      </c>
      <c r="I84" s="438">
        <f>(I70/$E70)*100</f>
        <v>98.896036645929058</v>
      </c>
      <c r="J84" s="439">
        <f>EXP(LN(I70/E70)/J$72)-1</f>
        <v>-5.0446464767683885E-4</v>
      </c>
      <c r="K84" s="439">
        <f>EXP(LN(F70/E70)/K$72)-1</f>
        <v>-1.9835758365891354E-2</v>
      </c>
      <c r="L84" s="439">
        <f>EXP(LN(G70/F70)/L$72)-1</f>
        <v>8.4061828362134161E-3</v>
      </c>
      <c r="M84" s="439">
        <f>EXP(LN(H70/G70)/M$72)-1</f>
        <v>1.527294748050001E-2</v>
      </c>
      <c r="N84" s="439">
        <f>EXP(LN(I70/H70)/N$72)-1</f>
        <v>1.7339425517701068E-2</v>
      </c>
    </row>
    <row r="85" spans="1:14" x14ac:dyDescent="0.25">
      <c r="I85" s="324" t="s">
        <v>258</v>
      </c>
      <c r="J85" s="440">
        <f>+I70-J108</f>
        <v>0</v>
      </c>
      <c r="K85" s="440">
        <f>+F70-K95</f>
        <v>0</v>
      </c>
      <c r="L85" s="440">
        <f>+G70-L100</f>
        <v>0</v>
      </c>
      <c r="M85" s="440">
        <f>+H70-M105</f>
        <v>0</v>
      </c>
      <c r="N85" s="440">
        <f>+I70-N108</f>
        <v>0</v>
      </c>
    </row>
    <row r="86" spans="1:14" hidden="1" x14ac:dyDescent="0.25">
      <c r="I86" s="322">
        <v>1991</v>
      </c>
      <c r="J86" s="322"/>
      <c r="K86" s="322"/>
      <c r="L86" s="323"/>
      <c r="M86" s="322"/>
      <c r="N86" s="322"/>
    </row>
    <row r="87" spans="1:14" hidden="1" x14ac:dyDescent="0.25">
      <c r="I87" s="322">
        <f>+I86+1</f>
        <v>1992</v>
      </c>
      <c r="J87" s="441">
        <f>+E70*(1+J84)</f>
        <v>1844.7770313368658</v>
      </c>
      <c r="K87" s="441">
        <f>+E70*(1+K84)</f>
        <v>1809.0971054382294</v>
      </c>
      <c r="L87" s="323"/>
      <c r="M87" s="322"/>
      <c r="N87" s="322"/>
    </row>
    <row r="88" spans="1:14" hidden="1" x14ac:dyDescent="0.25">
      <c r="I88" s="322">
        <f t="shared" ref="I88:I108" si="14">+I87+1</f>
        <v>1993</v>
      </c>
      <c r="J88" s="441">
        <f>+J87*(1+$J$84)</f>
        <v>1843.8464065417102</v>
      </c>
      <c r="K88" s="441">
        <f>+K87*(1+$K$84)</f>
        <v>1773.2122923943232</v>
      </c>
      <c r="L88" s="323"/>
      <c r="M88" s="322"/>
      <c r="N88" s="322"/>
    </row>
    <row r="89" spans="1:14" hidden="1" x14ac:dyDescent="0.25">
      <c r="I89" s="322">
        <f t="shared" si="14"/>
        <v>1994</v>
      </c>
      <c r="J89" s="441">
        <f t="shared" ref="J89:J108" si="15">+J88*(1+$J$84)</f>
        <v>1842.9162512138639</v>
      </c>
      <c r="K89" s="441">
        <f t="shared" ref="K89:K95" si="16">+K88*(1+$K$84)</f>
        <v>1738.039281830961</v>
      </c>
      <c r="L89" s="323"/>
      <c r="M89" s="322"/>
      <c r="N89" s="322"/>
    </row>
    <row r="90" spans="1:14" hidden="1" x14ac:dyDescent="0.25">
      <c r="I90" s="322">
        <f t="shared" si="14"/>
        <v>1995</v>
      </c>
      <c r="J90" s="441">
        <f t="shared" si="15"/>
        <v>1841.9865651164973</v>
      </c>
      <c r="K90" s="441">
        <f t="shared" si="16"/>
        <v>1703.5639546061348</v>
      </c>
      <c r="L90" s="323"/>
      <c r="M90" s="322"/>
      <c r="N90" s="322"/>
    </row>
    <row r="91" spans="1:14" hidden="1" x14ac:dyDescent="0.25">
      <c r="I91" s="322">
        <f t="shared" si="14"/>
        <v>1996</v>
      </c>
      <c r="J91" s="441">
        <f t="shared" si="15"/>
        <v>1841.0573480129003</v>
      </c>
      <c r="K91" s="441">
        <f t="shared" si="16"/>
        <v>1669.7724716417251</v>
      </c>
      <c r="L91" s="323"/>
      <c r="M91" s="322"/>
      <c r="N91" s="322"/>
    </row>
    <row r="92" spans="1:14" hidden="1" x14ac:dyDescent="0.25">
      <c r="I92" s="322">
        <f t="shared" si="14"/>
        <v>1997</v>
      </c>
      <c r="J92" s="441">
        <f t="shared" si="15"/>
        <v>1840.1285996664822</v>
      </c>
      <c r="K92" s="441">
        <f t="shared" si="16"/>
        <v>1636.6512683682226</v>
      </c>
      <c r="L92" s="323"/>
      <c r="M92" s="322"/>
      <c r="N92" s="322"/>
    </row>
    <row r="93" spans="1:14" hidden="1" x14ac:dyDescent="0.25">
      <c r="I93" s="322">
        <f t="shared" si="14"/>
        <v>1998</v>
      </c>
      <c r="J93" s="441">
        <f t="shared" si="15"/>
        <v>1839.2003198407713</v>
      </c>
      <c r="K93" s="441">
        <f t="shared" si="16"/>
        <v>1604.1870492796411</v>
      </c>
      <c r="L93" s="323"/>
      <c r="M93" s="322"/>
      <c r="N93" s="322"/>
    </row>
    <row r="94" spans="1:14" hidden="1" x14ac:dyDescent="0.25">
      <c r="I94" s="322">
        <f t="shared" si="14"/>
        <v>1999</v>
      </c>
      <c r="J94" s="441">
        <f t="shared" si="15"/>
        <v>1838.2725082994157</v>
      </c>
      <c r="K94" s="441">
        <f t="shared" si="16"/>
        <v>1572.3667825964378</v>
      </c>
      <c r="L94" s="323"/>
      <c r="M94" s="322"/>
      <c r="N94" s="322"/>
    </row>
    <row r="95" spans="1:14" hidden="1" x14ac:dyDescent="0.25">
      <c r="I95" s="322">
        <f t="shared" si="14"/>
        <v>2000</v>
      </c>
      <c r="J95" s="441">
        <f t="shared" si="15"/>
        <v>1837.3451648061823</v>
      </c>
      <c r="K95" s="441">
        <f t="shared" si="16"/>
        <v>1541.1776950343008</v>
      </c>
      <c r="L95" s="440"/>
      <c r="M95" s="322"/>
      <c r="N95" s="322"/>
    </row>
    <row r="96" spans="1:14" hidden="1" x14ac:dyDescent="0.25">
      <c r="I96" s="322">
        <f t="shared" si="14"/>
        <v>2001</v>
      </c>
      <c r="J96" s="441">
        <f t="shared" si="15"/>
        <v>1836.4182891249577</v>
      </c>
      <c r="K96" s="322"/>
      <c r="L96" s="441">
        <f>+F70*(1+L84)</f>
        <v>1554.1331165218528</v>
      </c>
      <c r="M96" s="322"/>
      <c r="N96" s="322"/>
    </row>
    <row r="97" spans="9:14" hidden="1" x14ac:dyDescent="0.25">
      <c r="I97" s="322">
        <f t="shared" si="14"/>
        <v>2002</v>
      </c>
      <c r="J97" s="441">
        <f t="shared" si="15"/>
        <v>1835.4918810197471</v>
      </c>
      <c r="K97" s="322"/>
      <c r="L97" s="441">
        <f>+L96*(1+$L$84)</f>
        <v>1567.1974436511496</v>
      </c>
      <c r="M97" s="322"/>
      <c r="N97" s="322"/>
    </row>
    <row r="98" spans="9:14" hidden="1" x14ac:dyDescent="0.25">
      <c r="I98" s="322">
        <f t="shared" si="14"/>
        <v>2003</v>
      </c>
      <c r="J98" s="441">
        <f t="shared" si="15"/>
        <v>1834.5659402546748</v>
      </c>
      <c r="K98" s="322"/>
      <c r="L98" s="441">
        <f>+L97*(1+$L$84)</f>
        <v>1580.3715919029273</v>
      </c>
      <c r="M98" s="322"/>
      <c r="N98" s="322"/>
    </row>
    <row r="99" spans="9:14" hidden="1" x14ac:dyDescent="0.25">
      <c r="I99" s="322">
        <f t="shared" si="14"/>
        <v>2004</v>
      </c>
      <c r="J99" s="441">
        <f t="shared" si="15"/>
        <v>1833.6404665939842</v>
      </c>
      <c r="K99" s="322"/>
      <c r="L99" s="441">
        <f>+L98*(1+$L$84)</f>
        <v>1593.656484453621</v>
      </c>
      <c r="M99" s="322"/>
      <c r="N99" s="322"/>
    </row>
    <row r="100" spans="9:14" hidden="1" x14ac:dyDescent="0.25">
      <c r="I100" s="322">
        <f t="shared" si="14"/>
        <v>2005</v>
      </c>
      <c r="J100" s="441">
        <f t="shared" si="15"/>
        <v>1832.7154598020379</v>
      </c>
      <c r="K100" s="322"/>
      <c r="L100" s="441">
        <f>+L99*(1+$L$84)</f>
        <v>1607.0530522400552</v>
      </c>
      <c r="M100" s="440"/>
      <c r="N100" s="322"/>
    </row>
    <row r="101" spans="9:14" hidden="1" x14ac:dyDescent="0.25">
      <c r="I101" s="322">
        <f t="shared" si="14"/>
        <v>2006</v>
      </c>
      <c r="J101" s="441">
        <f t="shared" si="15"/>
        <v>1831.790919643317</v>
      </c>
      <c r="K101" s="322"/>
      <c r="L101" s="323"/>
      <c r="M101" s="441">
        <f>+G70*(1+M84)</f>
        <v>1631.5974891052942</v>
      </c>
      <c r="N101" s="441"/>
    </row>
    <row r="102" spans="9:14" hidden="1" x14ac:dyDescent="0.25">
      <c r="I102" s="322">
        <f t="shared" si="14"/>
        <v>2007</v>
      </c>
      <c r="J102" s="441">
        <f t="shared" si="15"/>
        <v>1830.8668458824216</v>
      </c>
      <c r="K102" s="322"/>
      <c r="L102" s="323"/>
      <c r="M102" s="441">
        <f>+M101*(1+$M$84)</f>
        <v>1656.516791865715</v>
      </c>
      <c r="N102" s="441"/>
    </row>
    <row r="103" spans="9:14" hidden="1" x14ac:dyDescent="0.25">
      <c r="I103" s="322">
        <f t="shared" si="14"/>
        <v>2008</v>
      </c>
      <c r="J103" s="441">
        <f t="shared" si="15"/>
        <v>1829.9432382840703</v>
      </c>
      <c r="K103" s="322"/>
      <c r="L103" s="323"/>
      <c r="M103" s="441">
        <f>+M102*(1+$M$84)</f>
        <v>1681.8166858284465</v>
      </c>
      <c r="N103" s="441"/>
    </row>
    <row r="104" spans="9:14" hidden="1" x14ac:dyDescent="0.25">
      <c r="I104" s="322">
        <f t="shared" si="14"/>
        <v>2009</v>
      </c>
      <c r="J104" s="441">
        <f t="shared" si="15"/>
        <v>1829.0200966131006</v>
      </c>
      <c r="K104" s="322"/>
      <c r="L104" s="323"/>
      <c r="M104" s="441">
        <f>+M103*(1+$M$84)</f>
        <v>1707.5029837429329</v>
      </c>
      <c r="N104" s="441"/>
    </row>
    <row r="105" spans="9:14" hidden="1" x14ac:dyDescent="0.25">
      <c r="I105" s="322">
        <f t="shared" si="14"/>
        <v>2010</v>
      </c>
      <c r="J105" s="441">
        <f t="shared" si="15"/>
        <v>1828.0974206344688</v>
      </c>
      <c r="K105" s="322"/>
      <c r="L105" s="323"/>
      <c r="M105" s="441">
        <f>+M104*(1+$M$84)</f>
        <v>1733.5815871364357</v>
      </c>
      <c r="N105" s="441"/>
    </row>
    <row r="106" spans="9:14" hidden="1" x14ac:dyDescent="0.25">
      <c r="I106" s="322">
        <f t="shared" si="14"/>
        <v>2011</v>
      </c>
      <c r="J106" s="441">
        <f t="shared" si="15"/>
        <v>1827.1752101132495</v>
      </c>
      <c r="K106" s="322"/>
      <c r="L106" s="323"/>
      <c r="M106" s="441"/>
      <c r="N106" s="441">
        <f>+H70*(1+N84)</f>
        <v>1763.6408959454459</v>
      </c>
    </row>
    <row r="107" spans="9:14" hidden="1" x14ac:dyDescent="0.25">
      <c r="I107" s="322">
        <f t="shared" si="14"/>
        <v>2012</v>
      </c>
      <c r="J107" s="441">
        <f t="shared" si="15"/>
        <v>1826.2534648146359</v>
      </c>
      <c r="K107" s="322"/>
      <c r="L107" s="323"/>
      <c r="M107" s="441"/>
      <c r="N107" s="441">
        <f>+N106*(1+$N$84)</f>
        <v>1794.2214159006635</v>
      </c>
    </row>
    <row r="108" spans="9:14" hidden="1" x14ac:dyDescent="0.25">
      <c r="I108" s="322">
        <f t="shared" si="14"/>
        <v>2013</v>
      </c>
      <c r="J108" s="441">
        <f t="shared" si="15"/>
        <v>1825.3321845039395</v>
      </c>
      <c r="K108" s="440"/>
      <c r="L108" s="323"/>
      <c r="M108" s="441"/>
      <c r="N108" s="441">
        <f>+N107*(1+$N$84)</f>
        <v>1825.3321845039372</v>
      </c>
    </row>
  </sheetData>
  <mergeCells count="82">
    <mergeCell ref="A83:B83"/>
    <mergeCell ref="A84:B84"/>
    <mergeCell ref="A77:B77"/>
    <mergeCell ref="A78:B78"/>
    <mergeCell ref="A79:B79"/>
    <mergeCell ref="A80:B80"/>
    <mergeCell ref="A81:B81"/>
    <mergeCell ref="A82:B82"/>
    <mergeCell ref="J73:N73"/>
    <mergeCell ref="A74:B74"/>
    <mergeCell ref="D74:I74"/>
    <mergeCell ref="J74:N74"/>
    <mergeCell ref="A75:B75"/>
    <mergeCell ref="A76:B76"/>
    <mergeCell ref="A67:B67"/>
    <mergeCell ref="A68:B68"/>
    <mergeCell ref="A69:B69"/>
    <mergeCell ref="A70:B70"/>
    <mergeCell ref="A73:B73"/>
    <mergeCell ref="D73:I73"/>
    <mergeCell ref="A61:B61"/>
    <mergeCell ref="A62:B62"/>
    <mergeCell ref="A63:B63"/>
    <mergeCell ref="A64:B64"/>
    <mergeCell ref="A65:B65"/>
    <mergeCell ref="A66:B66"/>
    <mergeCell ref="A56:B56"/>
    <mergeCell ref="A57:B57"/>
    <mergeCell ref="A59:B59"/>
    <mergeCell ref="D59:I59"/>
    <mergeCell ref="J59:O59"/>
    <mergeCell ref="A60:B60"/>
    <mergeCell ref="D60:I60"/>
    <mergeCell ref="J60:O60"/>
    <mergeCell ref="A50:B50"/>
    <mergeCell ref="A51:B51"/>
    <mergeCell ref="A52:B52"/>
    <mergeCell ref="A53:B53"/>
    <mergeCell ref="A54:B54"/>
    <mergeCell ref="A55:B55"/>
    <mergeCell ref="J46:O46"/>
    <mergeCell ref="A47:B47"/>
    <mergeCell ref="D47:I47"/>
    <mergeCell ref="J47:O47"/>
    <mergeCell ref="A48:B48"/>
    <mergeCell ref="A49:B49"/>
    <mergeCell ref="A41:B41"/>
    <mergeCell ref="A42:B42"/>
    <mergeCell ref="A43:B43"/>
    <mergeCell ref="A44:B44"/>
    <mergeCell ref="A46:B46"/>
    <mergeCell ref="D46:I46"/>
    <mergeCell ref="A35:B35"/>
    <mergeCell ref="A36:B36"/>
    <mergeCell ref="A37:B37"/>
    <mergeCell ref="A38:B38"/>
    <mergeCell ref="A39:B39"/>
    <mergeCell ref="A40:B40"/>
    <mergeCell ref="D32:I32"/>
    <mergeCell ref="J32:O32"/>
    <mergeCell ref="A33:B33"/>
    <mergeCell ref="D33:I33"/>
    <mergeCell ref="J33:O33"/>
    <mergeCell ref="A34:B34"/>
    <mergeCell ref="A26:B26"/>
    <mergeCell ref="A27:B27"/>
    <mergeCell ref="A28:B28"/>
    <mergeCell ref="A29:B29"/>
    <mergeCell ref="A30:B30"/>
    <mergeCell ref="A32:B32"/>
    <mergeCell ref="A20:B20"/>
    <mergeCell ref="A21:B21"/>
    <mergeCell ref="A22:B22"/>
    <mergeCell ref="A23:B23"/>
    <mergeCell ref="A24:B24"/>
    <mergeCell ref="A25:B25"/>
    <mergeCell ref="A18:B18"/>
    <mergeCell ref="D18:I18"/>
    <mergeCell ref="J18:O18"/>
    <mergeCell ref="A19:B19"/>
    <mergeCell ref="D19:I19"/>
    <mergeCell ref="J19:O19"/>
  </mergeCells>
  <hyperlinks>
    <hyperlink ref="D19" r:id="rId1"/>
    <hyperlink ref="D33" r:id="rId2"/>
    <hyperlink ref="D47:I47" r:id="rId3" display="http://www.ilo.org/global/research/global-reports/weso/2015/lang--en/index.ht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P65"/>
  <sheetViews>
    <sheetView showGridLines="0" workbookViewId="0">
      <selection activeCell="A2" sqref="A2"/>
    </sheetView>
  </sheetViews>
  <sheetFormatPr defaultRowHeight="12" x14ac:dyDescent="0.25"/>
  <cols>
    <col min="1" max="1" width="42.28515625" customWidth="1"/>
    <col min="4" max="5" width="11.140625" bestFit="1" customWidth="1"/>
  </cols>
  <sheetData>
    <row r="1" spans="1:16" ht="14.4" x14ac:dyDescent="0.25">
      <c r="A1" s="80" t="s">
        <v>39</v>
      </c>
      <c r="B1" s="46"/>
      <c r="C1" s="46"/>
      <c r="D1" s="46"/>
      <c r="E1" s="46"/>
      <c r="F1" s="46"/>
      <c r="G1" s="46"/>
      <c r="H1" s="4"/>
      <c r="I1" s="4"/>
      <c r="J1" s="4"/>
      <c r="K1" s="6"/>
      <c r="L1" s="4"/>
      <c r="M1" s="4"/>
      <c r="N1" s="4"/>
      <c r="O1" s="4"/>
      <c r="P1" s="4"/>
    </row>
    <row r="2" spans="1:16" x14ac:dyDescent="0.25">
      <c r="A2" s="442" t="s">
        <v>273</v>
      </c>
      <c r="B2" s="46"/>
      <c r="C2" s="46"/>
      <c r="D2" s="46"/>
      <c r="E2" s="46"/>
      <c r="F2" s="46"/>
      <c r="G2" s="46"/>
      <c r="H2" s="4"/>
      <c r="I2" s="4"/>
      <c r="J2" s="4"/>
      <c r="K2" s="6"/>
      <c r="L2" s="4"/>
      <c r="M2" s="4"/>
      <c r="N2" s="4"/>
      <c r="O2" s="4"/>
      <c r="P2" s="4"/>
    </row>
    <row r="3" spans="1:16" x14ac:dyDescent="0.25">
      <c r="A3" s="443" t="s">
        <v>259</v>
      </c>
      <c r="B3" s="4"/>
      <c r="C3" s="4"/>
      <c r="D3" s="4"/>
      <c r="E3" s="4"/>
      <c r="F3" s="4"/>
      <c r="G3" s="4"/>
      <c r="H3" s="4"/>
      <c r="I3" s="4"/>
      <c r="J3" s="4"/>
      <c r="K3" s="6"/>
      <c r="L3" s="4"/>
      <c r="M3" s="4"/>
      <c r="N3" s="4"/>
      <c r="O3" s="4"/>
      <c r="P3" s="4"/>
    </row>
    <row r="4" spans="1:16" ht="30.6" x14ac:dyDescent="0.25">
      <c r="A4" s="444" t="s">
        <v>256</v>
      </c>
      <c r="B4" s="47" t="s">
        <v>260</v>
      </c>
      <c r="C4" s="258" t="s">
        <v>10</v>
      </c>
      <c r="D4" s="297" t="s">
        <v>261</v>
      </c>
      <c r="E4" s="298"/>
      <c r="F4" s="297" t="s">
        <v>262</v>
      </c>
      <c r="G4" s="298"/>
      <c r="H4" s="49"/>
      <c r="I4" s="49"/>
      <c r="J4" s="49"/>
      <c r="K4" s="50"/>
      <c r="L4" s="49"/>
      <c r="M4" s="49"/>
      <c r="N4" s="49"/>
      <c r="O4" s="49"/>
      <c r="P4" s="49"/>
    </row>
    <row r="5" spans="1:16" ht="24" x14ac:dyDescent="0.25">
      <c r="A5" s="445"/>
      <c r="B5" s="90" t="s">
        <v>256</v>
      </c>
      <c r="C5" s="52" t="s">
        <v>45</v>
      </c>
      <c r="D5" s="53" t="s">
        <v>263</v>
      </c>
      <c r="E5" s="53" t="s">
        <v>45</v>
      </c>
      <c r="F5" s="53" t="s">
        <v>263</v>
      </c>
      <c r="G5" s="53" t="s">
        <v>45</v>
      </c>
      <c r="H5" s="54"/>
      <c r="I5" s="54"/>
      <c r="J5" s="54"/>
      <c r="K5" s="55"/>
      <c r="L5" s="54"/>
      <c r="M5" s="54"/>
      <c r="N5" s="54"/>
      <c r="O5" s="54"/>
      <c r="P5" s="54"/>
    </row>
    <row r="6" spans="1:16" x14ac:dyDescent="0.25">
      <c r="A6" s="446" t="s">
        <v>14</v>
      </c>
      <c r="B6" s="447">
        <f t="shared" ref="B6:B13" si="0">+G6-F6</f>
        <v>0.82025308535011732</v>
      </c>
      <c r="C6" s="448">
        <f>+'GVA-productivity2'!L62</f>
        <v>0.33187380318218745</v>
      </c>
      <c r="D6" s="449">
        <f>+'GVA-productivity2'!E49</f>
        <v>5721</v>
      </c>
      <c r="E6" s="449">
        <f>+'GVA-productivity2'!F49</f>
        <v>7449</v>
      </c>
      <c r="F6" s="448">
        <f>+'GVA-productivity2'!K49</f>
        <v>68.498563218390814</v>
      </c>
      <c r="G6" s="448">
        <f>+'GVA-productivity2'!L49</f>
        <v>69.318816303740931</v>
      </c>
      <c r="H6" s="4"/>
      <c r="I6" s="4"/>
      <c r="J6" s="4"/>
      <c r="K6" s="6"/>
      <c r="L6" s="4"/>
      <c r="M6" s="4"/>
      <c r="N6" s="4"/>
      <c r="O6" s="4"/>
      <c r="P6" s="4"/>
    </row>
    <row r="7" spans="1:16" x14ac:dyDescent="0.25">
      <c r="A7" s="446" t="s">
        <v>264</v>
      </c>
      <c r="B7" s="447">
        <f t="shared" si="0"/>
        <v>-6.5802351476411336E-2</v>
      </c>
      <c r="C7" s="448">
        <f>+'GVA-productivity2'!L63</f>
        <v>3.289280862793182</v>
      </c>
      <c r="D7" s="449">
        <f>+'GVA-productivity2'!E50</f>
        <v>77</v>
      </c>
      <c r="E7" s="449">
        <f>+'GVA-productivity2'!F50</f>
        <v>92</v>
      </c>
      <c r="F7" s="448">
        <f>+'GVA-productivity2'!K50</f>
        <v>0.92193486590038309</v>
      </c>
      <c r="G7" s="448">
        <f>+'GVA-productivity2'!L50</f>
        <v>0.85613251442397176</v>
      </c>
      <c r="H7" s="4"/>
      <c r="I7" s="4"/>
      <c r="J7" s="4"/>
      <c r="K7" s="6"/>
      <c r="L7" s="4"/>
      <c r="M7" s="4"/>
      <c r="N7" s="4"/>
      <c r="O7" s="4"/>
      <c r="P7" s="4"/>
    </row>
    <row r="8" spans="1:16" x14ac:dyDescent="0.25">
      <c r="A8" s="446" t="s">
        <v>20</v>
      </c>
      <c r="B8" s="447">
        <f t="shared" si="0"/>
        <v>-0.1423544927703646</v>
      </c>
      <c r="C8" s="448">
        <f>+'GVA-productivity2'!L64</f>
        <v>3.8606312186717688</v>
      </c>
      <c r="D8" s="449">
        <f>+'GVA-productivity2'!E51</f>
        <v>322</v>
      </c>
      <c r="E8" s="449">
        <f>+'GVA-productivity2'!F51</f>
        <v>399</v>
      </c>
      <c r="F8" s="448">
        <f>+'GVA-productivity2'!K51</f>
        <v>3.8553639846743293</v>
      </c>
      <c r="G8" s="448">
        <f>+'GVA-productivity2'!L51</f>
        <v>3.7130094919039647</v>
      </c>
      <c r="H8" s="4"/>
      <c r="I8" s="4"/>
      <c r="J8" s="4"/>
      <c r="K8" s="6"/>
      <c r="L8" s="4"/>
      <c r="M8" s="4"/>
      <c r="N8" s="4"/>
      <c r="O8" s="4"/>
      <c r="P8" s="4"/>
    </row>
    <row r="9" spans="1:16" x14ac:dyDescent="0.25">
      <c r="A9" s="446" t="s">
        <v>22</v>
      </c>
      <c r="B9" s="447">
        <f t="shared" si="0"/>
        <v>0.17003119043493342</v>
      </c>
      <c r="C9" s="448">
        <f>+'GVA-productivity2'!L65</f>
        <v>2.0443339205748479</v>
      </c>
      <c r="D9" s="449">
        <f>+'GVA-productivity2'!E52</f>
        <v>170</v>
      </c>
      <c r="E9" s="449">
        <f>+'GVA-productivity2'!F52</f>
        <v>237</v>
      </c>
      <c r="F9" s="448">
        <f>+'GVA-productivity2'!K52</f>
        <v>2.0354406130268199</v>
      </c>
      <c r="G9" s="448">
        <f>+'GVA-productivity2'!L52</f>
        <v>2.2054718034617533</v>
      </c>
      <c r="H9" s="4"/>
      <c r="I9" s="4"/>
      <c r="J9" s="4"/>
      <c r="K9" s="6"/>
      <c r="L9" s="4"/>
      <c r="M9" s="4"/>
      <c r="N9" s="4"/>
      <c r="O9" s="4"/>
      <c r="P9" s="4"/>
    </row>
    <row r="10" spans="1:16" x14ac:dyDescent="0.25">
      <c r="A10" s="446" t="s">
        <v>239</v>
      </c>
      <c r="B10" s="447">
        <f t="shared" si="0"/>
        <v>5.0419723136756467E-2</v>
      </c>
      <c r="C10" s="448">
        <f>+'GVA-productivity2'!L66</f>
        <v>4.5842316442498285</v>
      </c>
      <c r="D10" s="449">
        <f>+'GVA-productivity2'!E53</f>
        <v>166</v>
      </c>
      <c r="E10" s="449">
        <f>+'GVA-productivity2'!F53</f>
        <v>219</v>
      </c>
      <c r="F10" s="448">
        <f>+'GVA-productivity2'!K53</f>
        <v>1.9875478927203067</v>
      </c>
      <c r="G10" s="448">
        <f>+'GVA-productivity2'!L53</f>
        <v>2.0379676158570632</v>
      </c>
      <c r="H10" s="4"/>
      <c r="I10" s="4"/>
      <c r="J10" s="4"/>
      <c r="K10" s="6"/>
      <c r="L10" s="4"/>
      <c r="M10" s="4"/>
      <c r="N10" s="4"/>
      <c r="O10" s="4"/>
      <c r="P10" s="4"/>
    </row>
    <row r="11" spans="1:16" x14ac:dyDescent="0.25">
      <c r="A11" s="450" t="s">
        <v>240</v>
      </c>
      <c r="B11" s="447">
        <f t="shared" si="0"/>
        <v>2.3083970298491074E-2</v>
      </c>
      <c r="C11" s="448">
        <f>+'GVA-productivity2'!L67</f>
        <v>2.4029759962229731</v>
      </c>
      <c r="D11" s="449">
        <f>+'GVA-productivity2'!E54</f>
        <v>253</v>
      </c>
      <c r="E11" s="449">
        <f>+'GVA-productivity2'!F54</f>
        <v>328</v>
      </c>
      <c r="F11" s="448">
        <f>+'GVA-productivity2'!K54</f>
        <v>3.0292145593869733</v>
      </c>
      <c r="G11" s="448">
        <f>+'GVA-productivity2'!L54</f>
        <v>3.0522985296854643</v>
      </c>
      <c r="H11" s="4"/>
      <c r="I11" s="4"/>
      <c r="J11" s="4"/>
      <c r="K11" s="6"/>
      <c r="L11" s="4"/>
      <c r="M11" s="4"/>
      <c r="N11" s="4"/>
      <c r="O11" s="4"/>
      <c r="P11" s="4"/>
    </row>
    <row r="12" spans="1:16" x14ac:dyDescent="0.25">
      <c r="A12" s="446" t="s">
        <v>241</v>
      </c>
      <c r="B12" s="447">
        <f t="shared" si="0"/>
        <v>-0.85563112497352733</v>
      </c>
      <c r="C12" s="448">
        <f>+'GVA-productivity2'!L68</f>
        <v>2.0545184710389668</v>
      </c>
      <c r="D12" s="449">
        <f>+'GVA-productivity2'!E55</f>
        <v>1643</v>
      </c>
      <c r="E12" s="449">
        <f>+'GVA-productivity2'!F55</f>
        <v>2022</v>
      </c>
      <c r="F12" s="448">
        <f>+'GVA-productivity2'!K55</f>
        <v>19.671934865900383</v>
      </c>
      <c r="G12" s="448">
        <f>+'GVA-productivity2'!L55</f>
        <v>18.816303740926855</v>
      </c>
      <c r="H12" s="4"/>
      <c r="I12" s="4"/>
      <c r="J12" s="4"/>
      <c r="K12" s="6"/>
      <c r="L12" s="4"/>
      <c r="M12" s="4"/>
      <c r="N12" s="4"/>
      <c r="O12" s="4"/>
      <c r="P12" s="4"/>
    </row>
    <row r="13" spans="1:16" x14ac:dyDescent="0.25">
      <c r="A13" s="87" t="s">
        <v>265</v>
      </c>
      <c r="B13" s="451">
        <f t="shared" si="0"/>
        <v>0</v>
      </c>
      <c r="C13" s="452">
        <f>+'GVA-productivity2'!L70</f>
        <v>1</v>
      </c>
      <c r="D13" s="453">
        <f>+'GVA-productivity2'!E57</f>
        <v>8352</v>
      </c>
      <c r="E13" s="453">
        <f>+'GVA-productivity2'!F57</f>
        <v>10746</v>
      </c>
      <c r="F13" s="452">
        <f>+'GVA-productivity2'!K57</f>
        <v>100</v>
      </c>
      <c r="G13" s="452">
        <f>+'GVA-productivity2'!L57</f>
        <v>100</v>
      </c>
      <c r="H13" s="9"/>
      <c r="I13" s="9"/>
      <c r="J13" s="9"/>
      <c r="K13" s="10"/>
      <c r="L13" s="9"/>
      <c r="M13" s="9"/>
      <c r="N13" s="9"/>
      <c r="O13" s="9"/>
      <c r="P13" s="9"/>
    </row>
    <row r="14" spans="1:16" x14ac:dyDescent="0.25">
      <c r="A14" s="59" t="s">
        <v>49</v>
      </c>
      <c r="B14" s="454"/>
      <c r="C14" s="454"/>
      <c r="D14" s="455">
        <f>SUM(D6:D12)</f>
        <v>8352</v>
      </c>
      <c r="E14" s="455">
        <f>SUM(E6:E12)</f>
        <v>10746</v>
      </c>
      <c r="F14" s="456">
        <f>SUM(F6:F12)</f>
        <v>100</v>
      </c>
      <c r="G14" s="456">
        <f>SUM(G6:G12)</f>
        <v>100</v>
      </c>
      <c r="H14" s="36"/>
      <c r="I14" s="36"/>
      <c r="J14" s="36"/>
      <c r="K14" s="42"/>
      <c r="L14" s="36"/>
      <c r="M14" s="36"/>
      <c r="N14" s="36"/>
      <c r="O14" s="36"/>
      <c r="P14" s="36"/>
    </row>
    <row r="15" spans="1:16" x14ac:dyDescent="0.25">
      <c r="A15" s="59"/>
      <c r="B15" s="61"/>
      <c r="C15" s="61"/>
      <c r="D15" s="62"/>
      <c r="E15" s="62"/>
      <c r="F15" s="63"/>
      <c r="G15" s="63"/>
      <c r="H15" s="36"/>
      <c r="I15" s="36"/>
      <c r="J15" s="36"/>
      <c r="K15" s="42"/>
      <c r="L15" s="36"/>
      <c r="M15" s="36"/>
      <c r="N15" s="36"/>
      <c r="O15" s="36"/>
      <c r="P15" s="36"/>
    </row>
    <row r="16" spans="1:16" x14ac:dyDescent="0.25">
      <c r="A16" s="59"/>
      <c r="B16" s="61"/>
      <c r="C16" s="61"/>
      <c r="D16" s="62"/>
      <c r="E16" s="62"/>
      <c r="F16" s="63"/>
      <c r="G16" s="63"/>
      <c r="H16" s="36"/>
      <c r="I16" s="36"/>
      <c r="J16" s="36"/>
      <c r="K16" s="42"/>
      <c r="L16" s="36"/>
      <c r="M16" s="36"/>
      <c r="N16" s="36"/>
      <c r="O16" s="36"/>
      <c r="P16" s="36"/>
    </row>
    <row r="17" spans="1:16" x14ac:dyDescent="0.25">
      <c r="A17" s="59"/>
      <c r="B17" s="61"/>
      <c r="C17" s="61"/>
      <c r="D17" s="62"/>
      <c r="E17" s="62"/>
      <c r="F17" s="63"/>
      <c r="G17" s="63"/>
      <c r="H17" s="36"/>
      <c r="I17" s="36"/>
      <c r="J17" s="36"/>
      <c r="K17" s="42"/>
      <c r="L17" s="36"/>
      <c r="M17" s="36"/>
      <c r="N17" s="36"/>
      <c r="O17" s="36"/>
      <c r="P17" s="36"/>
    </row>
    <row r="18" spans="1:16" x14ac:dyDescent="0.25">
      <c r="A18" s="59"/>
      <c r="B18" s="61"/>
      <c r="C18" s="61"/>
      <c r="D18" s="62"/>
      <c r="E18" s="62"/>
      <c r="F18" s="63"/>
      <c r="G18" s="63"/>
      <c r="H18" s="36"/>
      <c r="I18" s="36"/>
      <c r="J18" s="36"/>
      <c r="K18" s="42"/>
      <c r="L18" s="36"/>
      <c r="M18" s="36"/>
      <c r="N18" s="36"/>
      <c r="O18" s="36"/>
      <c r="P18" s="36"/>
    </row>
    <row r="19" spans="1:16" x14ac:dyDescent="0.25">
      <c r="A19" s="59"/>
      <c r="B19" s="61"/>
      <c r="C19" s="61"/>
      <c r="D19" s="62"/>
      <c r="E19" s="62"/>
      <c r="F19" s="63"/>
      <c r="G19" s="63"/>
      <c r="H19" s="36"/>
      <c r="I19" s="36"/>
      <c r="J19" s="36"/>
      <c r="K19" s="42"/>
      <c r="L19" s="36"/>
      <c r="M19" s="36"/>
      <c r="N19" s="36"/>
      <c r="O19" s="36"/>
      <c r="P19" s="36"/>
    </row>
    <row r="20" spans="1:16" x14ac:dyDescent="0.25">
      <c r="A20" s="4"/>
      <c r="B20" s="72"/>
      <c r="C20" s="4"/>
      <c r="D20" s="75"/>
      <c r="E20" s="4"/>
      <c r="F20" s="4"/>
      <c r="G20" s="4"/>
      <c r="H20" s="4"/>
      <c r="I20" s="4"/>
      <c r="J20" s="4"/>
      <c r="K20" s="6"/>
      <c r="L20" s="4"/>
      <c r="M20" s="4"/>
      <c r="N20" s="4"/>
      <c r="O20" s="4"/>
      <c r="P20" s="4"/>
    </row>
    <row r="21" spans="1:16" ht="30.6" x14ac:dyDescent="0.25">
      <c r="A21" s="444" t="s">
        <v>12</v>
      </c>
      <c r="B21" s="47" t="s">
        <v>260</v>
      </c>
      <c r="C21" s="258" t="s">
        <v>10</v>
      </c>
      <c r="D21" s="457" t="s">
        <v>261</v>
      </c>
      <c r="E21" s="458"/>
      <c r="F21" s="457" t="s">
        <v>262</v>
      </c>
      <c r="G21" s="458"/>
      <c r="H21" s="4"/>
      <c r="I21" s="4"/>
      <c r="J21" s="4"/>
      <c r="K21" s="6"/>
      <c r="L21" s="4"/>
      <c r="M21" s="4"/>
      <c r="N21" s="4"/>
      <c r="O21" s="4"/>
      <c r="P21" s="4"/>
    </row>
    <row r="22" spans="1:16" ht="12" customHeight="1" x14ac:dyDescent="0.25">
      <c r="A22" s="445"/>
      <c r="B22" s="52" t="s">
        <v>12</v>
      </c>
      <c r="C22" s="52">
        <v>2005</v>
      </c>
      <c r="D22" s="53">
        <v>2000</v>
      </c>
      <c r="E22" s="53">
        <v>2005</v>
      </c>
      <c r="F22" s="53">
        <v>2000</v>
      </c>
      <c r="G22" s="53">
        <v>2005</v>
      </c>
      <c r="H22" s="4"/>
      <c r="I22" s="4"/>
      <c r="J22" s="4"/>
      <c r="K22" s="6"/>
      <c r="L22" s="4"/>
      <c r="M22" s="4"/>
      <c r="N22" s="4"/>
      <c r="O22" s="4"/>
      <c r="P22" s="4"/>
    </row>
    <row r="23" spans="1:16" x14ac:dyDescent="0.25">
      <c r="A23" s="446" t="s">
        <v>14</v>
      </c>
      <c r="B23" s="447">
        <f t="shared" ref="B23:B30" si="1">+G23-F23</f>
        <v>-2.2291588433444787</v>
      </c>
      <c r="C23" s="448">
        <f>+'GVA-productivity2'!M62</f>
        <v>0.34554145235419426</v>
      </c>
      <c r="D23" s="449">
        <f>+'GVA-productivity2'!F49</f>
        <v>7449</v>
      </c>
      <c r="E23" s="449">
        <f>+'GVA-productivity2'!G49</f>
        <v>8089</v>
      </c>
      <c r="F23" s="448">
        <f>+'GVA-productivity2'!L49</f>
        <v>69.318816303740931</v>
      </c>
      <c r="G23" s="448">
        <f>+'GVA-productivity2'!M49</f>
        <v>67.089657460396452</v>
      </c>
      <c r="H23" s="4"/>
      <c r="I23" s="4"/>
      <c r="J23" s="4"/>
      <c r="K23" s="6"/>
      <c r="L23" s="4"/>
      <c r="M23" s="4"/>
      <c r="N23" s="4"/>
      <c r="O23" s="4"/>
      <c r="P23" s="4"/>
    </row>
    <row r="24" spans="1:16" x14ac:dyDescent="0.25">
      <c r="A24" s="446" t="s">
        <v>264</v>
      </c>
      <c r="B24" s="447">
        <f t="shared" si="1"/>
        <v>1.4730884431464975E-2</v>
      </c>
      <c r="C24" s="448">
        <f>+'GVA-productivity2'!M63</f>
        <v>3.9118463498393243</v>
      </c>
      <c r="D24" s="449">
        <f>+'GVA-productivity2'!F50</f>
        <v>92</v>
      </c>
      <c r="E24" s="449">
        <f>+'GVA-productivity2'!G50</f>
        <v>105</v>
      </c>
      <c r="F24" s="448">
        <f>+'GVA-productivity2'!L50</f>
        <v>0.85613251442397176</v>
      </c>
      <c r="G24" s="448">
        <f>+'GVA-productivity2'!M50</f>
        <v>0.87086339885543673</v>
      </c>
      <c r="H24" s="4"/>
      <c r="I24" s="4"/>
      <c r="J24" s="4"/>
      <c r="K24" s="6"/>
      <c r="L24" s="4"/>
      <c r="M24" s="4"/>
      <c r="N24" s="4"/>
      <c r="O24" s="4"/>
      <c r="P24" s="4"/>
    </row>
    <row r="25" spans="1:16" x14ac:dyDescent="0.25">
      <c r="A25" s="446" t="s">
        <v>20</v>
      </c>
      <c r="B25" s="447">
        <f t="shared" si="1"/>
        <v>0.24319852003930453</v>
      </c>
      <c r="C25" s="448">
        <f>+'GVA-productivity2'!M64</f>
        <v>3.6487446710792959</v>
      </c>
      <c r="D25" s="449">
        <f>+'GVA-productivity2'!F51</f>
        <v>399</v>
      </c>
      <c r="E25" s="449">
        <f>+'GVA-productivity2'!G51</f>
        <v>477</v>
      </c>
      <c r="F25" s="448">
        <f>+'GVA-productivity2'!L51</f>
        <v>3.7130094919039647</v>
      </c>
      <c r="G25" s="448">
        <f>+'GVA-productivity2'!M51</f>
        <v>3.9562080119432692</v>
      </c>
      <c r="H25" s="4"/>
      <c r="I25" s="4"/>
      <c r="J25" s="4"/>
      <c r="K25" s="6"/>
      <c r="L25" s="4"/>
      <c r="M25" s="4"/>
      <c r="N25" s="4"/>
      <c r="O25" s="4"/>
      <c r="P25" s="4"/>
    </row>
    <row r="26" spans="1:16" x14ac:dyDescent="0.25">
      <c r="A26" s="446" t="s">
        <v>22</v>
      </c>
      <c r="B26" s="447">
        <f t="shared" si="1"/>
        <v>0.43200020450042631</v>
      </c>
      <c r="C26" s="448">
        <f>+'GVA-productivity2'!M65</f>
        <v>1.6874756257721406</v>
      </c>
      <c r="D26" s="449">
        <f>+'GVA-productivity2'!F52</f>
        <v>237</v>
      </c>
      <c r="E26" s="449">
        <f>+'GVA-productivity2'!G52</f>
        <v>318</v>
      </c>
      <c r="F26" s="448">
        <f>+'GVA-productivity2'!L52</f>
        <v>2.2054718034617533</v>
      </c>
      <c r="G26" s="448">
        <f>+'GVA-productivity2'!M52</f>
        <v>2.6374720079621796</v>
      </c>
      <c r="H26" s="4"/>
      <c r="I26" s="4"/>
      <c r="J26" s="4"/>
      <c r="K26" s="6"/>
      <c r="L26" s="4"/>
      <c r="M26" s="4"/>
      <c r="N26" s="4"/>
      <c r="O26" s="4"/>
      <c r="P26" s="4"/>
    </row>
    <row r="27" spans="1:16" x14ac:dyDescent="0.25">
      <c r="A27" s="446" t="s">
        <v>239</v>
      </c>
      <c r="B27" s="447">
        <f t="shared" si="1"/>
        <v>0.1184560384516371</v>
      </c>
      <c r="C27" s="448">
        <f>+'GVA-productivity2'!M66</f>
        <v>4.4701360829057233</v>
      </c>
      <c r="D27" s="449">
        <f>+'GVA-productivity2'!F53</f>
        <v>219</v>
      </c>
      <c r="E27" s="449">
        <f>+'GVA-productivity2'!G53</f>
        <v>260</v>
      </c>
      <c r="F27" s="448">
        <f>+'GVA-productivity2'!L53</f>
        <v>2.0379676158570632</v>
      </c>
      <c r="G27" s="448">
        <f>+'GVA-productivity2'!M53</f>
        <v>2.1564236543087003</v>
      </c>
      <c r="H27" s="4"/>
      <c r="I27" s="4"/>
      <c r="J27" s="4"/>
      <c r="K27" s="6"/>
      <c r="L27" s="4"/>
      <c r="M27" s="4"/>
      <c r="N27" s="4"/>
      <c r="O27" s="4"/>
      <c r="P27" s="4"/>
    </row>
    <row r="28" spans="1:16" x14ac:dyDescent="0.25">
      <c r="A28" s="450" t="s">
        <v>240</v>
      </c>
      <c r="B28" s="447">
        <f t="shared" si="1"/>
        <v>0.34821569441671718</v>
      </c>
      <c r="C28" s="448">
        <f>+'GVA-productivity2'!M67</f>
        <v>2.7617548355997257</v>
      </c>
      <c r="D28" s="449">
        <f>+'GVA-productivity2'!F54</f>
        <v>328</v>
      </c>
      <c r="E28" s="449">
        <f>+'GVA-productivity2'!G54</f>
        <v>410</v>
      </c>
      <c r="F28" s="448">
        <f>+'GVA-productivity2'!L54</f>
        <v>3.0522985296854643</v>
      </c>
      <c r="G28" s="448">
        <f>+'GVA-productivity2'!M54</f>
        <v>3.4005142241021815</v>
      </c>
      <c r="H28" s="4"/>
      <c r="I28" s="4"/>
      <c r="J28" s="4"/>
      <c r="K28" s="6"/>
      <c r="L28" s="4"/>
      <c r="M28" s="4"/>
      <c r="N28" s="4"/>
      <c r="O28" s="4"/>
      <c r="P28" s="4"/>
    </row>
    <row r="29" spans="1:16" x14ac:dyDescent="0.25">
      <c r="A29" s="446" t="s">
        <v>241</v>
      </c>
      <c r="B29" s="447">
        <f t="shared" si="1"/>
        <v>1.072557501504928</v>
      </c>
      <c r="C29" s="448">
        <f>+'GVA-productivity2'!M68</f>
        <v>1.7846321951301307</v>
      </c>
      <c r="D29" s="449">
        <f>+'GVA-productivity2'!F55</f>
        <v>2022</v>
      </c>
      <c r="E29" s="449">
        <f>+'GVA-productivity2'!G55</f>
        <v>2398</v>
      </c>
      <c r="F29" s="448">
        <f>+'GVA-productivity2'!L55</f>
        <v>18.816303740926855</v>
      </c>
      <c r="G29" s="448">
        <f>+'GVA-productivity2'!M55</f>
        <v>19.888861242431783</v>
      </c>
      <c r="H29" s="4"/>
      <c r="I29" s="4"/>
      <c r="J29" s="4"/>
      <c r="K29" s="6"/>
      <c r="L29" s="4"/>
      <c r="M29" s="4"/>
      <c r="N29" s="4"/>
      <c r="O29" s="4"/>
      <c r="P29" s="4"/>
    </row>
    <row r="30" spans="1:16" x14ac:dyDescent="0.25">
      <c r="A30" s="87" t="s">
        <v>265</v>
      </c>
      <c r="B30" s="451">
        <f t="shared" si="1"/>
        <v>0</v>
      </c>
      <c r="C30" s="452">
        <f>+'GVA-productivity2'!M70</f>
        <v>1</v>
      </c>
      <c r="D30" s="453">
        <f>+'GVA-productivity2'!F57</f>
        <v>10746</v>
      </c>
      <c r="E30" s="453">
        <f>+'GVA-productivity2'!G57</f>
        <v>12057</v>
      </c>
      <c r="F30" s="452">
        <f>+'GVA-productivity2'!L57</f>
        <v>100</v>
      </c>
      <c r="G30" s="452">
        <f>+'GVA-productivity2'!M57</f>
        <v>100</v>
      </c>
      <c r="H30" s="4"/>
      <c r="I30" s="4"/>
      <c r="J30" s="4"/>
      <c r="K30" s="6"/>
      <c r="L30" s="4"/>
      <c r="M30" s="4"/>
      <c r="N30" s="4"/>
      <c r="O30" s="4"/>
      <c r="P30" s="4"/>
    </row>
    <row r="31" spans="1:16" x14ac:dyDescent="0.25">
      <c r="A31" s="59" t="s">
        <v>49</v>
      </c>
      <c r="B31" s="454"/>
      <c r="C31" s="454"/>
      <c r="D31" s="455">
        <f>SUM(D23:D29)</f>
        <v>10746</v>
      </c>
      <c r="E31" s="455">
        <f>SUM(E23:E29)</f>
        <v>12057</v>
      </c>
      <c r="F31" s="456">
        <f>SUM(F23:F29)</f>
        <v>100</v>
      </c>
      <c r="G31" s="456">
        <f>SUM(G23:G29)</f>
        <v>100</v>
      </c>
      <c r="H31" s="4"/>
      <c r="I31" s="4"/>
      <c r="J31" s="4"/>
      <c r="K31" s="6"/>
      <c r="L31" s="4"/>
      <c r="M31" s="4"/>
      <c r="N31" s="4"/>
      <c r="O31" s="4"/>
      <c r="P31" s="4"/>
    </row>
    <row r="32" spans="1:16" x14ac:dyDescent="0.25">
      <c r="A32" s="59"/>
      <c r="B32" s="44"/>
      <c r="C32" s="61"/>
      <c r="D32" s="62"/>
      <c r="E32" s="62"/>
      <c r="F32" s="60"/>
      <c r="G32" s="60"/>
      <c r="H32" s="4"/>
      <c r="I32" s="4"/>
      <c r="J32" s="4"/>
      <c r="K32" s="6"/>
      <c r="L32" s="4"/>
      <c r="M32" s="4"/>
      <c r="N32" s="4"/>
      <c r="O32" s="4"/>
      <c r="P32" s="4"/>
    </row>
    <row r="33" spans="1:16" x14ac:dyDescent="0.25">
      <c r="A33" s="59"/>
      <c r="B33" s="44"/>
      <c r="C33" s="61"/>
      <c r="D33" s="62"/>
      <c r="E33" s="62"/>
      <c r="F33" s="60"/>
      <c r="G33" s="60"/>
      <c r="H33" s="4"/>
      <c r="I33" s="4"/>
      <c r="J33" s="4"/>
      <c r="K33" s="6"/>
      <c r="L33" s="4"/>
      <c r="M33" s="4"/>
      <c r="N33" s="4"/>
      <c r="O33" s="4"/>
      <c r="P33" s="4"/>
    </row>
    <row r="34" spans="1:16" x14ac:dyDescent="0.25">
      <c r="A34" s="59"/>
      <c r="B34" s="44"/>
      <c r="C34" s="61"/>
      <c r="D34" s="62"/>
      <c r="E34" s="62"/>
      <c r="F34" s="60"/>
      <c r="G34" s="60"/>
      <c r="H34" s="4"/>
      <c r="I34" s="4"/>
      <c r="J34" s="4"/>
      <c r="K34" s="6"/>
      <c r="L34" s="4"/>
      <c r="M34" s="4"/>
      <c r="N34" s="4"/>
      <c r="O34" s="4"/>
      <c r="P34" s="4"/>
    </row>
    <row r="35" spans="1:16" x14ac:dyDescent="0.25">
      <c r="A35" s="59"/>
      <c r="B35" s="44"/>
      <c r="C35" s="61"/>
      <c r="D35" s="62"/>
      <c r="E35" s="62"/>
      <c r="F35" s="60"/>
      <c r="G35" s="60"/>
      <c r="H35" s="4"/>
      <c r="I35" s="4"/>
      <c r="J35" s="4"/>
      <c r="K35" s="6"/>
      <c r="L35" s="4"/>
      <c r="M35" s="4"/>
      <c r="N35" s="4"/>
      <c r="O35" s="4"/>
      <c r="P35" s="4"/>
    </row>
    <row r="36" spans="1:16" x14ac:dyDescent="0.25">
      <c r="A36" s="59"/>
      <c r="B36" s="44"/>
      <c r="C36" s="61"/>
      <c r="D36" s="62"/>
      <c r="E36" s="62"/>
      <c r="F36" s="60"/>
      <c r="G36" s="60"/>
      <c r="H36" s="4"/>
      <c r="I36" s="4"/>
      <c r="J36" s="4"/>
      <c r="K36" s="6"/>
      <c r="L36" s="4"/>
      <c r="M36" s="4"/>
      <c r="N36" s="4"/>
      <c r="O36" s="4"/>
      <c r="P36" s="4"/>
    </row>
    <row r="37" spans="1:16" x14ac:dyDescent="0.25">
      <c r="A37" s="4"/>
      <c r="B37" s="72"/>
      <c r="C37" s="4"/>
      <c r="D37" s="4"/>
      <c r="E37" s="4"/>
      <c r="F37" s="4"/>
      <c r="G37" s="4"/>
      <c r="H37" s="4"/>
      <c r="I37" s="4"/>
      <c r="J37" s="4"/>
      <c r="K37" s="6"/>
      <c r="L37" s="4"/>
      <c r="M37" s="4"/>
      <c r="N37" s="4"/>
      <c r="O37" s="4"/>
      <c r="P37" s="4"/>
    </row>
    <row r="38" spans="1:16" ht="30.6" x14ac:dyDescent="0.25">
      <c r="A38" s="444" t="s">
        <v>13</v>
      </c>
      <c r="B38" s="47" t="s">
        <v>260</v>
      </c>
      <c r="C38" s="459" t="s">
        <v>10</v>
      </c>
      <c r="D38" s="297" t="s">
        <v>261</v>
      </c>
      <c r="E38" s="298"/>
      <c r="F38" s="297" t="s">
        <v>262</v>
      </c>
      <c r="G38" s="298"/>
      <c r="H38" s="36"/>
      <c r="I38" s="36"/>
      <c r="J38" s="36"/>
      <c r="K38" s="42"/>
      <c r="L38" s="36"/>
      <c r="M38" s="36"/>
      <c r="N38" s="36"/>
      <c r="O38" s="36"/>
      <c r="P38" s="36"/>
    </row>
    <row r="39" spans="1:16" ht="12" customHeight="1" x14ac:dyDescent="0.25">
      <c r="A39" s="445"/>
      <c r="B39" s="93" t="s">
        <v>13</v>
      </c>
      <c r="C39" s="94">
        <v>2010</v>
      </c>
      <c r="D39" s="95">
        <v>2005</v>
      </c>
      <c r="E39" s="95">
        <v>2010</v>
      </c>
      <c r="F39" s="95">
        <v>2005</v>
      </c>
      <c r="G39" s="95">
        <v>2010</v>
      </c>
      <c r="H39" s="4"/>
      <c r="I39" s="4"/>
      <c r="J39" s="4"/>
      <c r="K39" s="6"/>
      <c r="L39" s="4"/>
      <c r="M39" s="4"/>
      <c r="N39" s="4"/>
      <c r="O39" s="4"/>
      <c r="P39" s="4"/>
    </row>
    <row r="40" spans="1:16" x14ac:dyDescent="0.25">
      <c r="A40" s="446" t="s">
        <v>14</v>
      </c>
      <c r="B40" s="447">
        <f t="shared" ref="B40:B47" si="2">+G40-F40</f>
        <v>-1.92777553897443</v>
      </c>
      <c r="C40" s="448">
        <f>+'GVA-productivity2'!N62</f>
        <v>0.31456080655819091</v>
      </c>
      <c r="D40" s="449">
        <f>+'GVA-productivity2'!G49</f>
        <v>8089</v>
      </c>
      <c r="E40" s="449">
        <f>+'GVA-productivity2'!H49</f>
        <v>9238</v>
      </c>
      <c r="F40" s="448">
        <f>+'GVA-productivity2'!M49</f>
        <v>67.089657460396452</v>
      </c>
      <c r="G40" s="448">
        <f>+'GVA-productivity2'!N49</f>
        <v>65.161881921422022</v>
      </c>
      <c r="H40" s="4"/>
      <c r="I40" s="4"/>
      <c r="J40" s="4"/>
      <c r="K40" s="6"/>
      <c r="L40" s="4"/>
      <c r="M40" s="4"/>
      <c r="N40" s="4"/>
      <c r="O40" s="4"/>
      <c r="P40" s="4"/>
    </row>
    <row r="41" spans="1:16" x14ac:dyDescent="0.25">
      <c r="A41" s="446" t="s">
        <v>264</v>
      </c>
      <c r="B41" s="447">
        <f t="shared" si="2"/>
        <v>1.0846412811347572E-2</v>
      </c>
      <c r="C41" s="448">
        <f>+'GVA-productivity2'!N63</f>
        <v>3.9204709515503593</v>
      </c>
      <c r="D41" s="449">
        <f>+'GVA-productivity2'!G50</f>
        <v>105</v>
      </c>
      <c r="E41" s="449">
        <f>+'GVA-productivity2'!H50</f>
        <v>125</v>
      </c>
      <c r="F41" s="448">
        <f>+'GVA-productivity2'!M50</f>
        <v>0.87086339885543673</v>
      </c>
      <c r="G41" s="448">
        <f>+'GVA-productivity2'!N50</f>
        <v>0.8817098116667843</v>
      </c>
      <c r="H41" s="4"/>
      <c r="I41" s="4"/>
      <c r="J41" s="4"/>
      <c r="K41" s="6"/>
      <c r="L41" s="4"/>
      <c r="M41" s="4"/>
      <c r="N41" s="4"/>
      <c r="O41" s="4"/>
      <c r="P41" s="4"/>
    </row>
    <row r="42" spans="1:16" x14ac:dyDescent="0.25">
      <c r="A42" s="446" t="s">
        <v>20</v>
      </c>
      <c r="B42" s="447">
        <f t="shared" si="2"/>
        <v>-2.0255412662744554E-2</v>
      </c>
      <c r="C42" s="448">
        <f>+'GVA-productivity2'!N64</f>
        <v>3.3542362984692158</v>
      </c>
      <c r="D42" s="449">
        <f>+'GVA-productivity2'!G51</f>
        <v>477</v>
      </c>
      <c r="E42" s="449">
        <f>+'GVA-productivity2'!H51</f>
        <v>558</v>
      </c>
      <c r="F42" s="448">
        <f>+'GVA-productivity2'!M51</f>
        <v>3.9562080119432692</v>
      </c>
      <c r="G42" s="448">
        <f>+'GVA-productivity2'!N51</f>
        <v>3.9359525992805247</v>
      </c>
      <c r="H42" s="4"/>
      <c r="I42" s="4"/>
      <c r="J42" s="4"/>
      <c r="K42" s="6"/>
      <c r="L42" s="4"/>
      <c r="M42" s="4"/>
      <c r="N42" s="4"/>
      <c r="O42" s="4"/>
      <c r="P42" s="4"/>
    </row>
    <row r="43" spans="1:16" x14ac:dyDescent="0.25">
      <c r="A43" s="446" t="s">
        <v>22</v>
      </c>
      <c r="B43" s="447">
        <f t="shared" si="2"/>
        <v>0.22632146033153555</v>
      </c>
      <c r="C43" s="448">
        <f>+'GVA-productivity2'!N65</f>
        <v>1.945496533301168</v>
      </c>
      <c r="D43" s="449">
        <f>+'GVA-productivity2'!G52</f>
        <v>318</v>
      </c>
      <c r="E43" s="449">
        <f>+'GVA-productivity2'!H52</f>
        <v>406</v>
      </c>
      <c r="F43" s="448">
        <f>+'GVA-productivity2'!M52</f>
        <v>2.6374720079621796</v>
      </c>
      <c r="G43" s="448">
        <f>+'GVA-productivity2'!N52</f>
        <v>2.8637934682937152</v>
      </c>
      <c r="H43" s="4"/>
      <c r="I43" s="4"/>
      <c r="J43" s="4"/>
      <c r="K43" s="6"/>
      <c r="L43" s="4"/>
      <c r="M43" s="4"/>
      <c r="N43" s="4"/>
      <c r="O43" s="4"/>
      <c r="P43" s="4"/>
    </row>
    <row r="44" spans="1:16" x14ac:dyDescent="0.25">
      <c r="A44" s="446" t="s">
        <v>239</v>
      </c>
      <c r="B44" s="447">
        <f t="shared" si="2"/>
        <v>0.13602185602493888</v>
      </c>
      <c r="C44" s="448">
        <f>+'GVA-productivity2'!N66</f>
        <v>4.509506614808144</v>
      </c>
      <c r="D44" s="449">
        <f>+'GVA-productivity2'!G53</f>
        <v>260</v>
      </c>
      <c r="E44" s="449">
        <f>+'GVA-productivity2'!H53</f>
        <v>325</v>
      </c>
      <c r="F44" s="448">
        <f>+'GVA-productivity2'!M53</f>
        <v>2.1564236543087003</v>
      </c>
      <c r="G44" s="448">
        <f>+'GVA-productivity2'!N53</f>
        <v>2.2924455103336392</v>
      </c>
      <c r="H44" s="4"/>
      <c r="I44" s="4"/>
      <c r="J44" s="4"/>
      <c r="K44" s="6"/>
      <c r="L44" s="4"/>
      <c r="M44" s="4"/>
      <c r="N44" s="4"/>
      <c r="O44" s="4"/>
      <c r="P44" s="4"/>
    </row>
    <row r="45" spans="1:16" x14ac:dyDescent="0.25">
      <c r="A45" s="450" t="s">
        <v>240</v>
      </c>
      <c r="B45" s="447">
        <f t="shared" si="2"/>
        <v>0.26739859243164066</v>
      </c>
      <c r="C45" s="448">
        <f>+'GVA-productivity2'!N67</f>
        <v>3.0209344163349816</v>
      </c>
      <c r="D45" s="449">
        <f>+'GVA-productivity2'!G54</f>
        <v>410</v>
      </c>
      <c r="E45" s="449">
        <f>+'GVA-productivity2'!H54</f>
        <v>520</v>
      </c>
      <c r="F45" s="448">
        <f>+'GVA-productivity2'!M54</f>
        <v>3.4005142241021815</v>
      </c>
      <c r="G45" s="448">
        <f>+'GVA-productivity2'!N54</f>
        <v>3.6679128165338222</v>
      </c>
      <c r="H45" s="4"/>
      <c r="I45" s="4"/>
      <c r="J45" s="4"/>
      <c r="K45" s="6"/>
      <c r="L45" s="4"/>
      <c r="M45" s="4"/>
      <c r="N45" s="4"/>
      <c r="O45" s="4"/>
      <c r="P45" s="4"/>
    </row>
    <row r="46" spans="1:16" x14ac:dyDescent="0.25">
      <c r="A46" s="446" t="s">
        <v>241</v>
      </c>
      <c r="B46" s="447">
        <f t="shared" si="2"/>
        <v>1.3074426300377091</v>
      </c>
      <c r="C46" s="448">
        <f>+'GVA-productivity2'!N68</f>
        <v>1.6915199356734445</v>
      </c>
      <c r="D46" s="449">
        <f>+'GVA-productivity2'!G55</f>
        <v>2398</v>
      </c>
      <c r="E46" s="449">
        <f>+'GVA-productivity2'!H55</f>
        <v>3005</v>
      </c>
      <c r="F46" s="448">
        <f>+'GVA-productivity2'!M55</f>
        <v>19.888861242431783</v>
      </c>
      <c r="G46" s="448">
        <f>+'GVA-productivity2'!N55</f>
        <v>21.196303872469493</v>
      </c>
      <c r="H46" s="4"/>
      <c r="I46" s="4"/>
      <c r="J46" s="4"/>
      <c r="K46" s="6"/>
      <c r="L46" s="4"/>
      <c r="M46" s="4"/>
      <c r="N46" s="4"/>
      <c r="O46" s="4"/>
      <c r="P46" s="4"/>
    </row>
    <row r="47" spans="1:16" x14ac:dyDescent="0.25">
      <c r="A47" s="87" t="s">
        <v>265</v>
      </c>
      <c r="B47" s="451">
        <f t="shared" si="2"/>
        <v>0</v>
      </c>
      <c r="C47" s="452">
        <f>+'GVA-productivity2'!N70</f>
        <v>1</v>
      </c>
      <c r="D47" s="453">
        <f>+'GVA-productivity2'!G57</f>
        <v>12057</v>
      </c>
      <c r="E47" s="453">
        <f>+'GVA-productivity2'!H57</f>
        <v>14177</v>
      </c>
      <c r="F47" s="452">
        <f>+'GVA-productivity2'!M57</f>
        <v>100</v>
      </c>
      <c r="G47" s="452">
        <f>+'GVA-productivity2'!N57</f>
        <v>100</v>
      </c>
      <c r="H47" s="4"/>
      <c r="I47" s="4"/>
      <c r="J47" s="4"/>
      <c r="K47" s="6"/>
      <c r="L47" s="4"/>
      <c r="M47" s="4"/>
      <c r="N47" s="4"/>
      <c r="O47" s="4"/>
      <c r="P47" s="4"/>
    </row>
    <row r="48" spans="1:16" x14ac:dyDescent="0.25">
      <c r="A48" s="59" t="s">
        <v>49</v>
      </c>
      <c r="B48" s="454"/>
      <c r="C48" s="454"/>
      <c r="D48" s="455">
        <f>SUM(D40:D46)</f>
        <v>12057</v>
      </c>
      <c r="E48" s="455">
        <f>SUM(E40:E46)</f>
        <v>14177</v>
      </c>
      <c r="F48" s="456">
        <f>SUM(F40:F46)</f>
        <v>100</v>
      </c>
      <c r="G48" s="456">
        <f>SUM(G40:G46)</f>
        <v>100</v>
      </c>
      <c r="H48" s="4"/>
      <c r="I48" s="4"/>
      <c r="J48" s="4"/>
      <c r="K48" s="6"/>
      <c r="L48" s="4"/>
      <c r="M48" s="4"/>
      <c r="N48" s="4"/>
      <c r="O48" s="4"/>
      <c r="P48" s="4"/>
    </row>
    <row r="55" spans="1:7" ht="40.799999999999997" x14ac:dyDescent="0.25">
      <c r="A55" s="444" t="s">
        <v>257</v>
      </c>
      <c r="B55" s="460" t="s">
        <v>42</v>
      </c>
      <c r="C55" s="459" t="s">
        <v>10</v>
      </c>
      <c r="D55" s="297" t="s">
        <v>261</v>
      </c>
      <c r="E55" s="298"/>
      <c r="F55" s="297" t="s">
        <v>262</v>
      </c>
      <c r="G55" s="298"/>
    </row>
    <row r="56" spans="1:7" ht="12" customHeight="1" x14ac:dyDescent="0.25">
      <c r="A56" s="445"/>
      <c r="B56" s="93" t="s">
        <v>257</v>
      </c>
      <c r="C56" s="94">
        <v>2013</v>
      </c>
      <c r="D56" s="95">
        <v>2010</v>
      </c>
      <c r="E56" s="95">
        <v>2013</v>
      </c>
      <c r="F56" s="95">
        <v>2010</v>
      </c>
      <c r="G56" s="95">
        <v>2013</v>
      </c>
    </row>
    <row r="57" spans="1:7" x14ac:dyDescent="0.25">
      <c r="A57" s="446" t="s">
        <v>14</v>
      </c>
      <c r="B57" s="447">
        <f t="shared" ref="B57:B64" si="3">+G57-F57</f>
        <v>0.66623709275241083</v>
      </c>
      <c r="C57" s="448">
        <f>+'GVA-productivity2'!O62</f>
        <v>0.29637214236260656</v>
      </c>
      <c r="D57" s="449">
        <f>+'GVA-productivity2'!H49</f>
        <v>9238</v>
      </c>
      <c r="E57" s="449">
        <f>+'GVA-productivity2'!I49</f>
        <v>10310</v>
      </c>
      <c r="F57" s="448">
        <f>+'GVA-productivity2'!N49</f>
        <v>65.161881921422022</v>
      </c>
      <c r="G57" s="448">
        <f>+'GVA-productivity2'!O49</f>
        <v>65.828119014174433</v>
      </c>
    </row>
    <row r="58" spans="1:7" x14ac:dyDescent="0.25">
      <c r="A58" s="446" t="s">
        <v>264</v>
      </c>
      <c r="B58" s="447">
        <f t="shared" si="3"/>
        <v>-2.6135810900598688E-2</v>
      </c>
      <c r="C58" s="448">
        <f>+'GVA-productivity2'!O63</f>
        <v>4.4174196397426133</v>
      </c>
      <c r="D58" s="449">
        <f>+'GVA-productivity2'!H50</f>
        <v>125</v>
      </c>
      <c r="E58" s="449">
        <f>+'GVA-productivity2'!I50</f>
        <v>134</v>
      </c>
      <c r="F58" s="448">
        <f>+'GVA-productivity2'!N50</f>
        <v>0.8817098116667843</v>
      </c>
      <c r="G58" s="448">
        <f>+'GVA-productivity2'!O50</f>
        <v>0.85557400076618562</v>
      </c>
    </row>
    <row r="59" spans="1:7" x14ac:dyDescent="0.25">
      <c r="A59" s="446" t="s">
        <v>20</v>
      </c>
      <c r="B59" s="447">
        <f t="shared" si="3"/>
        <v>-0.38595898416112773</v>
      </c>
      <c r="C59" s="448">
        <f>+'GVA-productivity2'!O64</f>
        <v>3.6128009654292126</v>
      </c>
      <c r="D59" s="449">
        <f>+'GVA-productivity2'!H51</f>
        <v>558</v>
      </c>
      <c r="E59" s="449">
        <f>+'GVA-productivity2'!I51</f>
        <v>556</v>
      </c>
      <c r="F59" s="448">
        <f>+'GVA-productivity2'!N51</f>
        <v>3.9359525992805247</v>
      </c>
      <c r="G59" s="448">
        <f>+'GVA-productivity2'!O51</f>
        <v>3.5499936151193969</v>
      </c>
    </row>
    <row r="60" spans="1:7" x14ac:dyDescent="0.25">
      <c r="A60" s="446" t="s">
        <v>22</v>
      </c>
      <c r="B60" s="447">
        <f t="shared" si="3"/>
        <v>9.4028029360129217E-3</v>
      </c>
      <c r="C60" s="448">
        <f>+'GVA-productivity2'!O65</f>
        <v>2.0341104358106299</v>
      </c>
      <c r="D60" s="449">
        <f>+'GVA-productivity2'!H52</f>
        <v>406</v>
      </c>
      <c r="E60" s="449">
        <f>+'GVA-productivity2'!I52</f>
        <v>450</v>
      </c>
      <c r="F60" s="448">
        <f>+'GVA-productivity2'!N52</f>
        <v>2.8637934682937152</v>
      </c>
      <c r="G60" s="448">
        <f>+'GVA-productivity2'!O52</f>
        <v>2.8731962712297281</v>
      </c>
    </row>
    <row r="61" spans="1:7" x14ac:dyDescent="0.25">
      <c r="A61" s="446" t="s">
        <v>239</v>
      </c>
      <c r="B61" s="447">
        <f t="shared" si="3"/>
        <v>-1.9428015760787787E-2</v>
      </c>
      <c r="C61" s="448">
        <f>+'GVA-productivity2'!O66</f>
        <v>4.7726707452696049</v>
      </c>
      <c r="D61" s="449">
        <f>+'GVA-productivity2'!H53</f>
        <v>325</v>
      </c>
      <c r="E61" s="449">
        <f>+'GVA-productivity2'!I53</f>
        <v>356</v>
      </c>
      <c r="F61" s="448">
        <f>+'GVA-productivity2'!N53</f>
        <v>2.2924455103336392</v>
      </c>
      <c r="G61" s="448">
        <f>+'GVA-productivity2'!O53</f>
        <v>2.2730174945728514</v>
      </c>
    </row>
    <row r="62" spans="1:7" x14ac:dyDescent="0.25">
      <c r="A62" s="450" t="s">
        <v>240</v>
      </c>
      <c r="B62" s="447">
        <f t="shared" si="3"/>
        <v>-2.8530872976166854E-2</v>
      </c>
      <c r="C62" s="448">
        <f>+'GVA-productivity2'!O67</f>
        <v>3.1419298869038141</v>
      </c>
      <c r="D62" s="449">
        <f>+'GVA-productivity2'!H54</f>
        <v>520</v>
      </c>
      <c r="E62" s="449">
        <f>+'GVA-productivity2'!I54</f>
        <v>570</v>
      </c>
      <c r="F62" s="448">
        <f>+'GVA-productivity2'!N54</f>
        <v>3.6679128165338222</v>
      </c>
      <c r="G62" s="448">
        <f>+'GVA-productivity2'!O54</f>
        <v>3.6393819435576553</v>
      </c>
    </row>
    <row r="63" spans="1:7" x14ac:dyDescent="0.25">
      <c r="A63" s="446" t="s">
        <v>241</v>
      </c>
      <c r="B63" s="447">
        <f t="shared" si="3"/>
        <v>-0.21558621188974314</v>
      </c>
      <c r="C63" s="448">
        <f>+'GVA-productivity2'!O68</f>
        <v>1.7043308359012277</v>
      </c>
      <c r="D63" s="449">
        <f>+'GVA-productivity2'!H55</f>
        <v>3005</v>
      </c>
      <c r="E63" s="449">
        <f>+'GVA-productivity2'!I55</f>
        <v>3286</v>
      </c>
      <c r="F63" s="448">
        <f>+'GVA-productivity2'!N55</f>
        <v>21.196303872469493</v>
      </c>
      <c r="G63" s="448">
        <f>+'GVA-productivity2'!O55</f>
        <v>20.980717660579749</v>
      </c>
    </row>
    <row r="64" spans="1:7" x14ac:dyDescent="0.25">
      <c r="A64" s="87" t="s">
        <v>265</v>
      </c>
      <c r="B64" s="451">
        <f t="shared" si="3"/>
        <v>0</v>
      </c>
      <c r="C64" s="452">
        <f>+'GVA-productivity2'!O70</f>
        <v>1</v>
      </c>
      <c r="D64" s="453">
        <f>+'GVA-productivity2'!H57</f>
        <v>14177</v>
      </c>
      <c r="E64" s="453">
        <f>+'GVA-productivity2'!I57</f>
        <v>15662</v>
      </c>
      <c r="F64" s="452">
        <f>+'GVA-productivity2'!N57</f>
        <v>100</v>
      </c>
      <c r="G64" s="452">
        <f>+'GVA-productivity2'!O57</f>
        <v>100</v>
      </c>
    </row>
    <row r="65" spans="1:7" x14ac:dyDescent="0.25">
      <c r="A65" s="59" t="s">
        <v>49</v>
      </c>
      <c r="B65" s="454"/>
      <c r="C65" s="454"/>
      <c r="D65" s="455">
        <f>SUM(D57:D63)</f>
        <v>14177</v>
      </c>
      <c r="E65" s="455">
        <f>SUM(E57:E63)</f>
        <v>15662</v>
      </c>
      <c r="F65" s="456">
        <f>SUM(F57:F63)</f>
        <v>100</v>
      </c>
      <c r="G65" s="456">
        <f>SUM(G57:G63)</f>
        <v>100</v>
      </c>
    </row>
  </sheetData>
  <mergeCells count="12">
    <mergeCell ref="A38:A39"/>
    <mergeCell ref="D38:E38"/>
    <mergeCell ref="F38:G38"/>
    <mergeCell ref="A55:A56"/>
    <mergeCell ref="D55:E55"/>
    <mergeCell ref="F55:G55"/>
    <mergeCell ref="A4:A5"/>
    <mergeCell ref="D4:E4"/>
    <mergeCell ref="F4:G4"/>
    <mergeCell ref="A21:A22"/>
    <mergeCell ref="D21:E21"/>
    <mergeCell ref="F21:G2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F49"/>
  <sheetViews>
    <sheetView showGridLines="0" workbookViewId="0">
      <selection activeCell="A2" sqref="A2"/>
    </sheetView>
  </sheetViews>
  <sheetFormatPr defaultRowHeight="12" x14ac:dyDescent="0.25"/>
  <cols>
    <col min="1" max="1" width="28.140625" customWidth="1"/>
    <col min="2" max="6" width="12.85546875" customWidth="1"/>
    <col min="7" max="7" width="3.42578125" customWidth="1"/>
  </cols>
  <sheetData>
    <row r="1" spans="1:6" ht="14.4" x14ac:dyDescent="0.3">
      <c r="A1" s="114" t="s">
        <v>50</v>
      </c>
      <c r="B1" s="97"/>
      <c r="C1" s="98"/>
      <c r="D1" s="98"/>
      <c r="E1" s="98"/>
      <c r="F1" s="98"/>
    </row>
    <row r="2" spans="1:6" ht="11.25" customHeight="1" x14ac:dyDescent="0.25">
      <c r="A2" s="442" t="s">
        <v>273</v>
      </c>
      <c r="B2" s="97"/>
      <c r="C2" s="98"/>
      <c r="D2" s="98"/>
      <c r="E2" s="98"/>
      <c r="F2" s="98"/>
    </row>
    <row r="3" spans="1:6" ht="11.25" customHeight="1" x14ac:dyDescent="0.25">
      <c r="A3" s="442"/>
      <c r="B3" s="97"/>
      <c r="C3" s="98"/>
      <c r="D3" s="98"/>
      <c r="E3" s="98"/>
      <c r="F3" s="98"/>
    </row>
    <row r="4" spans="1:6" ht="24" x14ac:dyDescent="0.25">
      <c r="A4" s="111"/>
      <c r="B4" s="136" t="s">
        <v>54</v>
      </c>
      <c r="C4" s="136" t="s">
        <v>55</v>
      </c>
      <c r="D4" s="98"/>
    </row>
    <row r="5" spans="1:6" ht="11.25" customHeight="1" x14ac:dyDescent="0.25">
      <c r="A5" s="135" t="s">
        <v>256</v>
      </c>
      <c r="B5" s="461">
        <f>+F19</f>
        <v>-1.5051768870780483E-2</v>
      </c>
      <c r="C5" s="461">
        <f>+B19-F19</f>
        <v>-4.7839894951108713E-3</v>
      </c>
      <c r="D5" s="98"/>
    </row>
    <row r="6" spans="1:6" ht="11.25" customHeight="1" x14ac:dyDescent="0.25">
      <c r="A6" s="135" t="s">
        <v>12</v>
      </c>
      <c r="B6" s="461">
        <f>+F29</f>
        <v>8.6138346587398273E-3</v>
      </c>
      <c r="C6" s="461">
        <f>+B29-F29</f>
        <v>-2.0765182252641123E-4</v>
      </c>
      <c r="D6" s="98"/>
    </row>
    <row r="7" spans="1:6" ht="11.25" customHeight="1" x14ac:dyDescent="0.25">
      <c r="A7" s="135" t="s">
        <v>13</v>
      </c>
      <c r="B7" s="461">
        <f>+F39</f>
        <v>1.2130720310948783E-3</v>
      </c>
      <c r="C7" s="461">
        <f>+B39-F39</f>
        <v>1.4059875449405131E-2</v>
      </c>
      <c r="D7" s="98"/>
    </row>
    <row r="8" spans="1:6" ht="11.25" customHeight="1" x14ac:dyDescent="0.25">
      <c r="A8" s="135" t="s">
        <v>257</v>
      </c>
      <c r="B8" s="461">
        <f>+F49</f>
        <v>7.5909355470259367E-3</v>
      </c>
      <c r="C8" s="461">
        <f>+B49-F49</f>
        <v>9.7484899706751314E-3</v>
      </c>
      <c r="D8" s="98"/>
      <c r="E8" s="462"/>
      <c r="F8" s="462"/>
    </row>
    <row r="9" spans="1:6" s="134" customFormat="1" ht="11.25" customHeight="1" x14ac:dyDescent="0.3">
      <c r="A9" s="129"/>
      <c r="B9" s="130"/>
      <c r="C9" s="131"/>
      <c r="D9" s="131"/>
      <c r="E9" s="463"/>
      <c r="F9" s="464"/>
    </row>
    <row r="10" spans="1:6" ht="49.8" customHeight="1" x14ac:dyDescent="0.25">
      <c r="A10" s="465"/>
      <c r="B10" s="135" t="s">
        <v>51</v>
      </c>
      <c r="C10" s="135" t="s">
        <v>52</v>
      </c>
      <c r="D10" s="135" t="s">
        <v>52</v>
      </c>
      <c r="E10" s="135" t="s">
        <v>53</v>
      </c>
      <c r="F10" s="136" t="s">
        <v>54</v>
      </c>
    </row>
    <row r="11" spans="1:6" ht="12.6" customHeight="1" x14ac:dyDescent="0.25">
      <c r="A11" s="466" t="s">
        <v>256</v>
      </c>
      <c r="B11" s="137" t="s">
        <v>256</v>
      </c>
      <c r="C11" s="137" t="s">
        <v>263</v>
      </c>
      <c r="D11" s="137" t="s">
        <v>45</v>
      </c>
      <c r="E11" s="137" t="s">
        <v>266</v>
      </c>
      <c r="F11" s="101" t="s">
        <v>186</v>
      </c>
    </row>
    <row r="12" spans="1:6" x14ac:dyDescent="0.25">
      <c r="A12" s="446" t="s">
        <v>14</v>
      </c>
      <c r="B12" s="66">
        <f>+'GVA-productivity2'!K76</f>
        <v>-1.2283270589220519E-2</v>
      </c>
      <c r="C12" s="66">
        <f>(+'GVA-productivity2'!K49)/100</f>
        <v>0.68498563218390818</v>
      </c>
      <c r="D12" s="66">
        <f>(+'GVA-productivity2'!L49)/100</f>
        <v>0.69318816303740927</v>
      </c>
      <c r="E12" s="467">
        <f t="shared" ref="E12:E19" si="0">+D12-C12</f>
        <v>8.2025308535010888E-3</v>
      </c>
      <c r="F12" s="468">
        <f t="shared" ref="F12:F18" si="1">+B12*C12</f>
        <v>-8.4138638698432223E-3</v>
      </c>
    </row>
    <row r="13" spans="1:6" x14ac:dyDescent="0.25">
      <c r="A13" s="446" t="s">
        <v>264</v>
      </c>
      <c r="B13" s="66">
        <f>+'GVA-productivity2'!K77</f>
        <v>-3.4088985303039165E-2</v>
      </c>
      <c r="C13" s="66">
        <f>(+'GVA-productivity2'!K50)/100</f>
        <v>9.2193486590038311E-3</v>
      </c>
      <c r="D13" s="66">
        <f>(+'GVA-productivity2'!L50)/100</f>
        <v>8.5613251442397172E-3</v>
      </c>
      <c r="E13" s="467">
        <f t="shared" si="0"/>
        <v>-6.5802351476411391E-4</v>
      </c>
      <c r="F13" s="468">
        <f t="shared" si="1"/>
        <v>-3.1427824094037543E-4</v>
      </c>
    </row>
    <row r="14" spans="1:6" x14ac:dyDescent="0.25">
      <c r="A14" s="446" t="s">
        <v>20</v>
      </c>
      <c r="B14" s="66">
        <f>+'GVA-productivity2'!K78</f>
        <v>-1.3578377568805977E-2</v>
      </c>
      <c r="C14" s="66">
        <f>(+'GVA-productivity2'!K51)/100</f>
        <v>3.8553639846743294E-2</v>
      </c>
      <c r="D14" s="66">
        <f>(+'GVA-productivity2'!L51)/100</f>
        <v>3.7130094919039645E-2</v>
      </c>
      <c r="E14" s="467">
        <f t="shared" si="0"/>
        <v>-1.4235449277036488E-3</v>
      </c>
      <c r="F14" s="468">
        <f t="shared" si="1"/>
        <v>-5.2349587849084345E-4</v>
      </c>
    </row>
    <row r="15" spans="1:6" x14ac:dyDescent="0.25">
      <c r="A15" s="446" t="s">
        <v>22</v>
      </c>
      <c r="B15" s="66">
        <f>+'GVA-productivity2'!K79</f>
        <v>-2.4296086456476074E-2</v>
      </c>
      <c r="C15" s="66">
        <f>(+'GVA-productivity2'!K52)/100</f>
        <v>2.0354406130268198E-2</v>
      </c>
      <c r="D15" s="66">
        <f>(+'GVA-productivity2'!L52)/100</f>
        <v>2.2054718034617532E-2</v>
      </c>
      <c r="E15" s="467">
        <f t="shared" si="0"/>
        <v>1.7003119043493345E-3</v>
      </c>
      <c r="F15" s="468">
        <f t="shared" si="1"/>
        <v>-4.9453241111122276E-4</v>
      </c>
    </row>
    <row r="16" spans="1:6" x14ac:dyDescent="0.25">
      <c r="A16" s="446" t="s">
        <v>239</v>
      </c>
      <c r="B16" s="66">
        <f>+'GVA-productivity2'!K80</f>
        <v>-3.7757679491895457E-3</v>
      </c>
      <c r="C16" s="66">
        <f>(+'GVA-productivity2'!K53)/100</f>
        <v>1.9875478927203066E-2</v>
      </c>
      <c r="D16" s="66">
        <f>(+'GVA-productivity2'!L53)/100</f>
        <v>2.0379676158570632E-2</v>
      </c>
      <c r="E16" s="467">
        <f t="shared" si="0"/>
        <v>5.0419723136756536E-4</v>
      </c>
      <c r="F16" s="468">
        <f t="shared" si="1"/>
        <v>-7.5045196308125555E-5</v>
      </c>
    </row>
    <row r="17" spans="1:6" x14ac:dyDescent="0.25">
      <c r="A17" s="450" t="s">
        <v>240</v>
      </c>
      <c r="B17" s="66">
        <f>+'GVA-productivity2'!K81</f>
        <v>-5.9029111637344256E-3</v>
      </c>
      <c r="C17" s="66">
        <f>(+'GVA-productivity2'!K54)/100</f>
        <v>3.0292145593869734E-2</v>
      </c>
      <c r="D17" s="66">
        <f>(+'GVA-productivity2'!L54)/100</f>
        <v>3.0522985296854644E-2</v>
      </c>
      <c r="E17" s="467">
        <f t="shared" si="0"/>
        <v>2.3083970298490991E-4</v>
      </c>
      <c r="F17" s="468">
        <f t="shared" si="1"/>
        <v>-1.7881184439952225E-4</v>
      </c>
    </row>
    <row r="18" spans="1:6" x14ac:dyDescent="0.25">
      <c r="A18" s="446" t="s">
        <v>241</v>
      </c>
      <c r="B18" s="66">
        <f>+'GVA-productivity2'!K82</f>
        <v>-2.5679941826383001E-2</v>
      </c>
      <c r="C18" s="66">
        <f>(+'GVA-productivity2'!K55)/100</f>
        <v>0.19671934865900384</v>
      </c>
      <c r="D18" s="66">
        <f>(+'GVA-productivity2'!L55)/100</f>
        <v>0.18816303740926854</v>
      </c>
      <c r="E18" s="467">
        <f t="shared" si="0"/>
        <v>-8.5563112497352989E-3</v>
      </c>
      <c r="F18" s="468">
        <f t="shared" si="1"/>
        <v>-5.0517414296871732E-3</v>
      </c>
    </row>
    <row r="19" spans="1:6" s="471" customFormat="1" x14ac:dyDescent="0.25">
      <c r="A19" s="469" t="s">
        <v>109</v>
      </c>
      <c r="B19" s="125">
        <f>+'GVA-productivity2'!K84</f>
        <v>-1.9835758365891354E-2</v>
      </c>
      <c r="C19" s="125">
        <f>(+'GVA-productivity2'!K57)/100</f>
        <v>1</v>
      </c>
      <c r="D19" s="125">
        <f>(+'GVA-productivity2'!L57)/100</f>
        <v>1</v>
      </c>
      <c r="E19" s="470">
        <f t="shared" si="0"/>
        <v>0</v>
      </c>
      <c r="F19" s="461">
        <f>SUM(F12:F18)</f>
        <v>-1.5051768870780483E-2</v>
      </c>
    </row>
    <row r="20" spans="1:6" x14ac:dyDescent="0.25">
      <c r="A20" s="109"/>
      <c r="B20" s="110"/>
      <c r="C20" s="110"/>
      <c r="D20" s="110"/>
      <c r="E20" s="109"/>
      <c r="F20" s="109"/>
    </row>
    <row r="21" spans="1:6" ht="14.4" x14ac:dyDescent="0.25">
      <c r="A21" s="472" t="s">
        <v>12</v>
      </c>
      <c r="B21" s="137" t="s">
        <v>12</v>
      </c>
      <c r="C21" s="137">
        <v>2000</v>
      </c>
      <c r="D21" s="137">
        <v>2005</v>
      </c>
      <c r="E21" s="137" t="s">
        <v>58</v>
      </c>
      <c r="F21" s="101" t="s">
        <v>186</v>
      </c>
    </row>
    <row r="22" spans="1:6" x14ac:dyDescent="0.25">
      <c r="A22" s="446" t="s">
        <v>14</v>
      </c>
      <c r="B22" s="66">
        <f>+'GVA-productivity2'!L76</f>
        <v>1.6578536994386051E-2</v>
      </c>
      <c r="C22" s="66">
        <f>(+'GVA-productivity2'!L49)/100</f>
        <v>0.69318816303740927</v>
      </c>
      <c r="D22" s="66">
        <f>(+'GVA-productivity2'!M49)/100</f>
        <v>0.67089657460396457</v>
      </c>
      <c r="E22" s="467">
        <f>+D22-C22</f>
        <v>-2.2291588433444698E-2</v>
      </c>
      <c r="F22" s="468">
        <f>+B22*C22</f>
        <v>1.1492045604986199E-2</v>
      </c>
    </row>
    <row r="23" spans="1:6" x14ac:dyDescent="0.25">
      <c r="A23" s="446" t="s">
        <v>264</v>
      </c>
      <c r="B23" s="66">
        <f>+'GVA-productivity2'!L77</f>
        <v>4.3978766833478344E-2</v>
      </c>
      <c r="C23" s="66">
        <f>(+'GVA-productivity2'!L50)/100</f>
        <v>8.5613251442397172E-3</v>
      </c>
      <c r="D23" s="66">
        <f>(+'GVA-productivity2'!M50)/100</f>
        <v>8.7086339885543672E-3</v>
      </c>
      <c r="E23" s="467">
        <f t="shared" ref="E23:E29" si="2">+D23-C23</f>
        <v>1.4730884431464995E-4</v>
      </c>
      <c r="F23" s="468">
        <f t="shared" ref="F23:F28" si="3">+B23*C23</f>
        <v>3.7651652230411388E-4</v>
      </c>
    </row>
    <row r="24" spans="1:6" x14ac:dyDescent="0.25">
      <c r="A24" s="446" t="s">
        <v>20</v>
      </c>
      <c r="B24" s="66">
        <f>+'GVA-productivity2'!L78</f>
        <v>-2.9142009137337332E-3</v>
      </c>
      <c r="C24" s="66">
        <f>(+'GVA-productivity2'!L51)/100</f>
        <v>3.7130094919039645E-2</v>
      </c>
      <c r="D24" s="66">
        <f>(+'GVA-productivity2'!M51)/100</f>
        <v>3.9562080119432692E-2</v>
      </c>
      <c r="E24" s="467">
        <f t="shared" si="2"/>
        <v>2.431985200393047E-3</v>
      </c>
      <c r="F24" s="468">
        <f t="shared" si="3"/>
        <v>-1.0820455654008558E-4</v>
      </c>
    </row>
    <row r="25" spans="1:6" x14ac:dyDescent="0.25">
      <c r="A25" s="446" t="s">
        <v>22</v>
      </c>
      <c r="B25" s="66">
        <f>+'GVA-productivity2'!L79</f>
        <v>-2.9551183880232146E-2</v>
      </c>
      <c r="C25" s="66">
        <f>(+'GVA-productivity2'!L52)/100</f>
        <v>2.2054718034617532E-2</v>
      </c>
      <c r="D25" s="66">
        <f>(+'GVA-productivity2'!M52)/100</f>
        <v>2.6374720079621796E-2</v>
      </c>
      <c r="E25" s="467">
        <f t="shared" si="2"/>
        <v>4.3200020450042641E-3</v>
      </c>
      <c r="F25" s="468">
        <f t="shared" si="3"/>
        <v>-6.5174302806765485E-4</v>
      </c>
    </row>
    <row r="26" spans="1:6" x14ac:dyDescent="0.25">
      <c r="A26" s="446" t="s">
        <v>239</v>
      </c>
      <c r="B26" s="66">
        <f>+'GVA-productivity2'!L80</f>
        <v>3.3358673917256443E-3</v>
      </c>
      <c r="C26" s="66">
        <f>(+'GVA-productivity2'!L53)/100</f>
        <v>2.0379676158570632E-2</v>
      </c>
      <c r="D26" s="66">
        <f>(+'GVA-productivity2'!M53)/100</f>
        <v>2.1564236543087003E-2</v>
      </c>
      <c r="E26" s="467">
        <f t="shared" si="2"/>
        <v>1.1845603845163713E-3</v>
      </c>
      <c r="F26" s="468">
        <f t="shared" si="3"/>
        <v>6.7983897151304313E-5</v>
      </c>
    </row>
    <row r="27" spans="1:6" x14ac:dyDescent="0.25">
      <c r="A27" s="450" t="s">
        <v>240</v>
      </c>
      <c r="B27" s="66">
        <f>+'GVA-productivity2'!L81</f>
        <v>3.6866010018913764E-2</v>
      </c>
      <c r="C27" s="66">
        <f>(+'GVA-productivity2'!L54)/100</f>
        <v>3.0522985296854644E-2</v>
      </c>
      <c r="D27" s="66">
        <f>(+'GVA-productivity2'!M54)/100</f>
        <v>3.4005142241021816E-2</v>
      </c>
      <c r="E27" s="467">
        <f t="shared" si="2"/>
        <v>3.4821569441671717E-3</v>
      </c>
      <c r="F27" s="468">
        <f t="shared" si="3"/>
        <v>1.1252606817610008E-3</v>
      </c>
    </row>
    <row r="28" spans="1:6" x14ac:dyDescent="0.25">
      <c r="A28" s="446" t="s">
        <v>241</v>
      </c>
      <c r="B28" s="66">
        <f>+'GVA-productivity2'!L82</f>
        <v>-1.9600153747695526E-2</v>
      </c>
      <c r="C28" s="66">
        <f>(+'GVA-productivity2'!L55)/100</f>
        <v>0.18816303740926854</v>
      </c>
      <c r="D28" s="66">
        <f>(+'GVA-productivity2'!M55)/100</f>
        <v>0.19888861242431782</v>
      </c>
      <c r="E28" s="467">
        <f t="shared" si="2"/>
        <v>1.0725575015049282E-2</v>
      </c>
      <c r="F28" s="468">
        <f t="shared" si="3"/>
        <v>-3.6880244628550484E-3</v>
      </c>
    </row>
    <row r="29" spans="1:6" s="471" customFormat="1" x14ac:dyDescent="0.25">
      <c r="A29" s="469" t="s">
        <v>109</v>
      </c>
      <c r="B29" s="125">
        <f>+'GVA-productivity2'!L84</f>
        <v>8.4061828362134161E-3</v>
      </c>
      <c r="C29" s="125">
        <f>(+'GVA-productivity2'!L57)/100</f>
        <v>1</v>
      </c>
      <c r="D29" s="125">
        <f>(+'GVA-productivity2'!M57)/100</f>
        <v>1</v>
      </c>
      <c r="E29" s="473">
        <f t="shared" si="2"/>
        <v>0</v>
      </c>
      <c r="F29" s="71">
        <f>SUM(F22:F28)</f>
        <v>8.6138346587398273E-3</v>
      </c>
    </row>
    <row r="30" spans="1:6" x14ac:dyDescent="0.25">
      <c r="A30" s="109"/>
      <c r="B30" s="110"/>
      <c r="C30" s="110"/>
      <c r="D30" s="110"/>
      <c r="E30" s="98"/>
      <c r="F30" s="98"/>
    </row>
    <row r="31" spans="1:6" ht="14.4" x14ac:dyDescent="0.25">
      <c r="A31" s="472" t="s">
        <v>13</v>
      </c>
      <c r="B31" s="137" t="s">
        <v>13</v>
      </c>
      <c r="C31" s="137">
        <v>2005</v>
      </c>
      <c r="D31" s="137">
        <v>2010</v>
      </c>
      <c r="E31" s="137" t="s">
        <v>59</v>
      </c>
      <c r="F31" s="101" t="s">
        <v>186</v>
      </c>
    </row>
    <row r="32" spans="1:6" x14ac:dyDescent="0.25">
      <c r="A32" s="446" t="s">
        <v>14</v>
      </c>
      <c r="B32" s="66">
        <f>+'GVA-productivity2'!M76</f>
        <v>-3.6229735879341751E-3</v>
      </c>
      <c r="C32" s="66">
        <f>(+'GVA-productivity2'!M49)/100</f>
        <v>0.67089657460396457</v>
      </c>
      <c r="D32" s="66">
        <f>(+'GVA-productivity2'!N49)/100</f>
        <v>0.65161881921422027</v>
      </c>
      <c r="E32" s="467">
        <f>+D32-C32</f>
        <v>-1.92777553897443E-2</v>
      </c>
      <c r="F32" s="468">
        <f>+B32*C32</f>
        <v>-2.4306405700256733E-3</v>
      </c>
    </row>
    <row r="33" spans="1:6" x14ac:dyDescent="0.25">
      <c r="A33" s="446" t="s">
        <v>264</v>
      </c>
      <c r="B33" s="66">
        <f>+'GVA-productivity2'!M77</f>
        <v>1.5720235643246427E-2</v>
      </c>
      <c r="C33" s="66">
        <f>(+'GVA-productivity2'!M50)/100</f>
        <v>8.7086339885543672E-3</v>
      </c>
      <c r="D33" s="66">
        <f>(+'GVA-productivity2'!N50)/100</f>
        <v>8.8170981166678427E-3</v>
      </c>
      <c r="E33" s="467">
        <f t="shared" ref="E33:E39" si="4">+D33-C33</f>
        <v>1.0846412811347551E-4</v>
      </c>
      <c r="F33" s="468">
        <f t="shared" ref="F33:F38" si="5">+B33*C33</f>
        <v>1.3690177843085966E-4</v>
      </c>
    </row>
    <row r="34" spans="1:6" x14ac:dyDescent="0.25">
      <c r="A34" s="446" t="s">
        <v>20</v>
      </c>
      <c r="B34" s="66">
        <f>+'GVA-productivity2'!M78</f>
        <v>-1.67292279593656E-3</v>
      </c>
      <c r="C34" s="66">
        <f>(+'GVA-productivity2'!M51)/100</f>
        <v>3.9562080119432692E-2</v>
      </c>
      <c r="D34" s="66">
        <f>(+'GVA-productivity2'!N51)/100</f>
        <v>3.9359525992805247E-2</v>
      </c>
      <c r="E34" s="467">
        <f t="shared" si="4"/>
        <v>-2.0255412662744526E-4</v>
      </c>
      <c r="F34" s="468">
        <f t="shared" si="5"/>
        <v>-6.6184305686467542E-5</v>
      </c>
    </row>
    <row r="35" spans="1:6" x14ac:dyDescent="0.25">
      <c r="A35" s="446" t="s">
        <v>22</v>
      </c>
      <c r="B35" s="66">
        <f>+'GVA-productivity2'!M79</f>
        <v>4.4579274786903156E-2</v>
      </c>
      <c r="C35" s="66">
        <f>(+'GVA-productivity2'!M52)/100</f>
        <v>2.6374720079621796E-2</v>
      </c>
      <c r="D35" s="66">
        <f>(+'GVA-productivity2'!N52)/100</f>
        <v>2.8637934682937152E-2</v>
      </c>
      <c r="E35" s="467">
        <f t="shared" si="4"/>
        <v>2.2632146033153555E-3</v>
      </c>
      <c r="F35" s="468">
        <f t="shared" si="5"/>
        <v>1.1757658938571123E-3</v>
      </c>
    </row>
    <row r="36" spans="1:6" x14ac:dyDescent="0.25">
      <c r="A36" s="446" t="s">
        <v>239</v>
      </c>
      <c r="B36" s="66">
        <f>+'GVA-productivity2'!M80</f>
        <v>1.7055074679306115E-2</v>
      </c>
      <c r="C36" s="66">
        <f>(+'GVA-productivity2'!M53)/100</f>
        <v>2.1564236543087003E-2</v>
      </c>
      <c r="D36" s="66">
        <f>(+'GVA-productivity2'!N53)/100</f>
        <v>2.2924455103336391E-2</v>
      </c>
      <c r="E36" s="467">
        <f t="shared" si="4"/>
        <v>1.3602185602493884E-3</v>
      </c>
      <c r="F36" s="468">
        <f t="shared" si="5"/>
        <v>3.6777966464457076E-4</v>
      </c>
    </row>
    <row r="37" spans="1:6" x14ac:dyDescent="0.25">
      <c r="A37" s="450" t="s">
        <v>240</v>
      </c>
      <c r="B37" s="66">
        <f>+'GVA-productivity2'!M81</f>
        <v>3.3651285522923846E-2</v>
      </c>
      <c r="C37" s="66">
        <f>(+'GVA-productivity2'!M54)/100</f>
        <v>3.4005142241021816E-2</v>
      </c>
      <c r="D37" s="66">
        <f>(+'GVA-productivity2'!N54)/100</f>
        <v>3.6679128165338221E-2</v>
      </c>
      <c r="E37" s="467">
        <f t="shared" si="4"/>
        <v>2.6739859243164049E-3</v>
      </c>
      <c r="F37" s="468">
        <f t="shared" si="5"/>
        <v>1.1443167508002636E-3</v>
      </c>
    </row>
    <row r="38" spans="1:6" x14ac:dyDescent="0.25">
      <c r="A38" s="446" t="s">
        <v>241</v>
      </c>
      <c r="B38" s="66">
        <f>+'GVA-productivity2'!M82</f>
        <v>4.450394662042445E-3</v>
      </c>
      <c r="C38" s="66">
        <f>(+'GVA-productivity2'!M55)/100</f>
        <v>0.19888861242431782</v>
      </c>
      <c r="D38" s="66">
        <f>(+'GVA-productivity2'!N55)/100</f>
        <v>0.21196303872469494</v>
      </c>
      <c r="E38" s="467">
        <f t="shared" si="4"/>
        <v>1.3074426300377112E-2</v>
      </c>
      <c r="F38" s="468">
        <f t="shared" si="5"/>
        <v>8.8513281907421271E-4</v>
      </c>
    </row>
    <row r="39" spans="1:6" s="471" customFormat="1" x14ac:dyDescent="0.25">
      <c r="A39" s="469" t="s">
        <v>109</v>
      </c>
      <c r="B39" s="125">
        <f>+'GVA-productivity2'!M84</f>
        <v>1.527294748050001E-2</v>
      </c>
      <c r="C39" s="125">
        <f>(+'GVA-productivity2'!M57)/100</f>
        <v>1</v>
      </c>
      <c r="D39" s="125">
        <f>(+'GVA-productivity2'!N57)/100</f>
        <v>1</v>
      </c>
      <c r="E39" s="470">
        <f t="shared" si="4"/>
        <v>0</v>
      </c>
      <c r="F39" s="461">
        <f>SUM(F32:F38)</f>
        <v>1.2130720310948783E-3</v>
      </c>
    </row>
    <row r="40" spans="1:6" x14ac:dyDescent="0.25">
      <c r="A40" s="109"/>
      <c r="B40" s="110"/>
      <c r="C40" s="110"/>
      <c r="D40" s="110"/>
      <c r="E40" s="111"/>
      <c r="F40" s="112"/>
    </row>
    <row r="41" spans="1:6" ht="14.4" x14ac:dyDescent="0.25">
      <c r="A41" s="472" t="s">
        <v>257</v>
      </c>
      <c r="B41" s="137" t="s">
        <v>257</v>
      </c>
      <c r="C41" s="137">
        <v>2010</v>
      </c>
      <c r="D41" s="137">
        <v>2013</v>
      </c>
      <c r="E41" s="137" t="s">
        <v>267</v>
      </c>
      <c r="F41" s="101" t="s">
        <v>186</v>
      </c>
    </row>
    <row r="42" spans="1:6" x14ac:dyDescent="0.25">
      <c r="A42" s="446" t="s">
        <v>14</v>
      </c>
      <c r="B42" s="66">
        <f>+'GVA-productivity2'!N76</f>
        <v>-2.6594770748771257E-3</v>
      </c>
      <c r="C42" s="66">
        <f>(+'GVA-productivity2'!N49)/100</f>
        <v>0.65161881921422027</v>
      </c>
      <c r="D42" s="66">
        <f>(+'GVA-productivity2'!O49)/100</f>
        <v>0.65828119014174435</v>
      </c>
      <c r="E42" s="467">
        <f>+D42-C42</f>
        <v>6.6623709275240861E-3</v>
      </c>
      <c r="F42" s="468">
        <f>+B42*C42</f>
        <v>-1.7329653112587212E-3</v>
      </c>
    </row>
    <row r="43" spans="1:6" x14ac:dyDescent="0.25">
      <c r="A43" s="446" t="s">
        <v>264</v>
      </c>
      <c r="B43" s="66">
        <f>+'GVA-productivity2'!N77</f>
        <v>5.8626304580499555E-2</v>
      </c>
      <c r="C43" s="66">
        <f>(+'GVA-productivity2'!N50)/100</f>
        <v>8.8170981166678427E-3</v>
      </c>
      <c r="D43" s="66">
        <f>(+'GVA-productivity2'!O50)/100</f>
        <v>8.5557400076618564E-3</v>
      </c>
      <c r="E43" s="467">
        <f t="shared" ref="E43:E49" si="6">+D43-C43</f>
        <v>-2.6135810900598626E-4</v>
      </c>
      <c r="F43" s="468">
        <f t="shared" ref="F43:F48" si="7">+B43*C43</f>
        <v>5.1691387970391792E-4</v>
      </c>
    </row>
    <row r="44" spans="1:6" x14ac:dyDescent="0.25">
      <c r="A44" s="446" t="s">
        <v>20</v>
      </c>
      <c r="B44" s="66">
        <f>+'GVA-productivity2'!N78</f>
        <v>4.2835969809027485E-2</v>
      </c>
      <c r="C44" s="66">
        <f>(+'GVA-productivity2'!N51)/100</f>
        <v>3.9359525992805247E-2</v>
      </c>
      <c r="D44" s="66">
        <f>(+'GVA-productivity2'!O51)/100</f>
        <v>3.549993615119397E-2</v>
      </c>
      <c r="E44" s="467">
        <f t="shared" si="6"/>
        <v>-3.8595898416112773E-3</v>
      </c>
      <c r="F44" s="468">
        <f t="shared" si="7"/>
        <v>1.6860034671254381E-3</v>
      </c>
    </row>
    <row r="45" spans="1:6" x14ac:dyDescent="0.25">
      <c r="A45" s="446" t="s">
        <v>22</v>
      </c>
      <c r="B45" s="66">
        <f>+'GVA-productivity2'!N79</f>
        <v>3.2556672491705907E-2</v>
      </c>
      <c r="C45" s="66">
        <f>(+'GVA-productivity2'!N52)/100</f>
        <v>2.8637934682937152E-2</v>
      </c>
      <c r="D45" s="66">
        <f>(+'GVA-productivity2'!O52)/100</f>
        <v>2.873196271229728E-2</v>
      </c>
      <c r="E45" s="467">
        <f t="shared" si="6"/>
        <v>9.4028029360128385E-5</v>
      </c>
      <c r="F45" s="468">
        <f t="shared" si="7"/>
        <v>9.3235586031125046E-4</v>
      </c>
    </row>
    <row r="46" spans="1:6" x14ac:dyDescent="0.25">
      <c r="A46" s="446" t="s">
        <v>239</v>
      </c>
      <c r="B46" s="66">
        <f>+'GVA-productivity2'!N80</f>
        <v>3.6756318087823203E-2</v>
      </c>
      <c r="C46" s="66">
        <f>(+'GVA-productivity2'!N53)/100</f>
        <v>2.2924455103336391E-2</v>
      </c>
      <c r="D46" s="66">
        <f>(+'GVA-productivity2'!O53)/100</f>
        <v>2.2730174945728515E-2</v>
      </c>
      <c r="E46" s="467">
        <f t="shared" si="6"/>
        <v>-1.942801576078762E-4</v>
      </c>
      <c r="F46" s="468">
        <f t="shared" si="7"/>
        <v>8.4261856376825436E-4</v>
      </c>
    </row>
    <row r="47" spans="1:6" x14ac:dyDescent="0.25">
      <c r="A47" s="450" t="s">
        <v>240</v>
      </c>
      <c r="B47" s="66">
        <f>+'GVA-productivity2'!N81</f>
        <v>3.0744294273434614E-2</v>
      </c>
      <c r="C47" s="66">
        <f>(+'GVA-productivity2'!N54)/100</f>
        <v>3.6679128165338221E-2</v>
      </c>
      <c r="D47" s="66">
        <f>(+'GVA-productivity2'!O54)/100</f>
        <v>3.6393819435576555E-2</v>
      </c>
      <c r="E47" s="467">
        <f t="shared" si="6"/>
        <v>-2.8530872976166577E-4</v>
      </c>
      <c r="F47" s="468">
        <f t="shared" si="7"/>
        <v>1.1276739100081821E-3</v>
      </c>
    </row>
    <row r="48" spans="1:6" x14ac:dyDescent="0.25">
      <c r="A48" s="446" t="s">
        <v>241</v>
      </c>
      <c r="B48" s="66">
        <f>+'GVA-productivity2'!N82</f>
        <v>1.9901277141278095E-2</v>
      </c>
      <c r="C48" s="66">
        <f>(+'GVA-productivity2'!N55)/100</f>
        <v>0.21196303872469494</v>
      </c>
      <c r="D48" s="66">
        <f>(+'GVA-productivity2'!O55)/100</f>
        <v>0.20980717660579751</v>
      </c>
      <c r="E48" s="467">
        <f t="shared" si="6"/>
        <v>-2.1558621188974281E-3</v>
      </c>
      <c r="F48" s="468">
        <f t="shared" si="7"/>
        <v>4.2183351773676147E-3</v>
      </c>
    </row>
    <row r="49" spans="1:6" s="471" customFormat="1" x14ac:dyDescent="0.25">
      <c r="A49" s="469" t="s">
        <v>109</v>
      </c>
      <c r="B49" s="125">
        <f>+'GVA-productivity2'!N84</f>
        <v>1.7339425517701068E-2</v>
      </c>
      <c r="C49" s="125">
        <f>(+'GVA-productivity2'!N57)/100</f>
        <v>1</v>
      </c>
      <c r="D49" s="125">
        <f>(+'GVA-productivity2'!O57)/100</f>
        <v>1</v>
      </c>
      <c r="E49" s="470">
        <f t="shared" si="6"/>
        <v>0</v>
      </c>
      <c r="F49" s="461">
        <f>SUM(F42:F48)</f>
        <v>7.5909355470259367E-3</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F7E7237B621B34D8633A963D5CBF9A3" ma:contentTypeVersion="" ma:contentTypeDescription="Create a new document." ma:contentTypeScope="" ma:versionID="86207b02e9d47f534844b5fb47386b69">
  <xsd:schema xmlns:xsd="http://www.w3.org/2001/XMLSchema" xmlns:xs="http://www.w3.org/2001/XMLSchema" xmlns:p="http://schemas.microsoft.com/office/2006/metadata/properties" xmlns:ns2="57b417f7-d786-4243-a30f-6aa963038fea" targetNamespace="http://schemas.microsoft.com/office/2006/metadata/properties" ma:root="true" ma:fieldsID="1959d539da99094eaa1c65296056aff2" ns2:_="">
    <xsd:import namespace="57b417f7-d786-4243-a30f-6aa963038fea"/>
    <xsd:element name="properties">
      <xsd:complexType>
        <xsd:sequence>
          <xsd:element name="documentManagement">
            <xsd:complexType>
              <xsd:all>
                <xsd:element ref="ns2:Summary" minOccurs="0"/>
                <xsd:element ref="ns2:Document_x0020_Type" minOccurs="0"/>
                <xsd:element ref="ns2:Status" minOccurs="0"/>
                <xsd:element ref="ns2:Ke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b417f7-d786-4243-a30f-6aa963038fea" elementFormDefault="qualified">
    <xsd:import namespace="http://schemas.microsoft.com/office/2006/documentManagement/types"/>
    <xsd:import namespace="http://schemas.microsoft.com/office/infopath/2007/PartnerControls"/>
    <xsd:element name="Summary" ma:index="8" nillable="true" ma:displayName="Summary" ma:description="A short description of what's in the document can help people to find it." ma:internalName="Summary">
      <xsd:simpleType>
        <xsd:restriction base="dms:Note">
          <xsd:maxLength value="255"/>
        </xsd:restriction>
      </xsd:simpleType>
    </xsd:element>
    <xsd:element name="Document_x0020_Type" ma:index="9" nillable="true" ma:displayName="Document Type" ma:default="General" ma:description="Leave as general unless this is a special type of document (eg PID, CV, Meeting Report etc)" ma:format="Dropdown" ma:internalName="Document_x0020_Type">
      <xsd:simpleType>
        <xsd:restriction base="dms:Choice">
          <xsd:enumeration value="Budget"/>
          <xsd:enumeration value="Business Plan"/>
          <xsd:enumeration value="Contract"/>
          <xsd:enumeration value="CV"/>
          <xsd:enumeration value="Expenses"/>
          <xsd:enumeration value="General"/>
          <xsd:enumeration value="How-to / Guideline"/>
          <xsd:enumeration value="Invoice"/>
          <xsd:enumeration value="M&amp;E"/>
          <xsd:enumeration value="Meeting Notes / Minutes"/>
          <xsd:enumeration value="PID"/>
          <xsd:enumeration value="Policy"/>
          <xsd:enumeration value="Proposal"/>
          <xsd:enumeration value="Publication"/>
          <xsd:enumeration value="Trip Report"/>
        </xsd:restriction>
      </xsd:simpleType>
    </xsd:element>
    <xsd:element name="Status" ma:index="10" nillable="true" ma:displayName="Status" ma:default="Active" ma:format="Dropdown" ma:internalName="Status">
      <xsd:simpleType>
        <xsd:restriction base="dms:Choice">
          <xsd:enumeration value="Active"/>
          <xsd:enumeration value="Closed"/>
          <xsd:enumeration value="Archived"/>
        </xsd:restriction>
      </xsd:simpleType>
    </xsd:element>
    <xsd:element name="Key" ma:index="11" nillable="true" ma:displayName="Key" ma:default="0" ma:description="Tick if this is a key document for this project." ma:internalName="Key">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ummary xmlns="57b417f7-d786-4243-a30f-6aa963038fea" xsi:nil="true"/>
    <Key xmlns="57b417f7-d786-4243-a30f-6aa963038fea">false</Key>
    <Document_x0020_Type xmlns="57b417f7-d786-4243-a30f-6aa963038fea">General</Document_x0020_Type>
    <Status xmlns="57b417f7-d786-4243-a30f-6aa963038fea">Active</Statu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EB7971-3195-4B20-905A-0E9CCD0D013B}"/>
</file>

<file path=customXml/itemProps2.xml><?xml version="1.0" encoding="utf-8"?>
<ds:datastoreItem xmlns:ds="http://schemas.openxmlformats.org/officeDocument/2006/customXml" ds:itemID="{F86E7FA6-5ECA-4DFB-9DCC-CAD40FA11B93}"/>
</file>

<file path=customXml/itemProps3.xml><?xml version="1.0" encoding="utf-8"?>
<ds:datastoreItem xmlns:ds="http://schemas.openxmlformats.org/officeDocument/2006/customXml" ds:itemID="{EB2C8227-A2BF-40A8-BAD5-C64E5AD088E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vt:i4>
      </vt:variant>
    </vt:vector>
  </HeadingPairs>
  <TitlesOfParts>
    <vt:vector size="18" baseType="lpstr">
      <vt:lpstr>VERSION</vt:lpstr>
      <vt:lpstr>GVA-productivity1</vt:lpstr>
      <vt:lpstr>Rel. prod. cf employment1</vt:lpstr>
      <vt:lpstr>Decomp.of prod change1</vt:lpstr>
      <vt:lpstr>Productivity gaps1</vt:lpstr>
      <vt:lpstr>Sector emp1</vt:lpstr>
      <vt:lpstr>GVA-productivity2</vt:lpstr>
      <vt:lpstr>Rel. prod. cf employment2</vt:lpstr>
      <vt:lpstr>Decomp.of prod change2</vt:lpstr>
      <vt:lpstr>Productivity gaps2</vt:lpstr>
      <vt:lpstr>Sectoral employ by sex2</vt:lpstr>
      <vt:lpstr>Emp by sex (ILO)</vt:lpstr>
      <vt:lpstr>Agriculture (DHS)</vt:lpstr>
      <vt:lpstr>Wages (ILO)</vt:lpstr>
      <vt:lpstr>'GVA-productivity1'!Labour_productivity</vt:lpstr>
      <vt:lpstr>'GVA-productivity1'!Persons_engaged</vt:lpstr>
      <vt:lpstr>'GVA-productivity1'!VA_constant_2005</vt:lpstr>
      <vt:lpstr>'GVA-productivity1'!VA_current</vt:lpstr>
    </vt:vector>
  </TitlesOfParts>
  <Company>Overseas Development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jkennan</dc:creator>
  <cp:lastModifiedBy>jkennan</cp:lastModifiedBy>
  <cp:lastPrinted>2014-12-17T12:30:23Z</cp:lastPrinted>
  <dcterms:created xsi:type="dcterms:W3CDTF">2014-12-17T09:29:00Z</dcterms:created>
  <dcterms:modified xsi:type="dcterms:W3CDTF">2015-07-21T09:56:21Z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0x0101000F7E7237B621B34D8633A963D5CBF9A3</vt:lpwstr>
  </property>
</Properties>
</file>