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44" windowWidth="11808" windowHeight="5724" tabRatio="888"/>
  </bookViews>
  <sheets>
    <sheet name="VERSION" sheetId="9" r:id="rId1"/>
    <sheet name="GVA-productivity1" sheetId="1" r:id="rId2"/>
    <sheet name="Rel. prod. cf employment1" sheetId="2" r:id="rId3"/>
    <sheet name="Decomp.of prod change1" sheetId="3" r:id="rId4"/>
    <sheet name="Productivity gaps1" sheetId="4" r:id="rId5"/>
    <sheet name="GVA-productivity2" sheetId="10" r:id="rId6"/>
    <sheet name="Rel. prod. cf employment2" sheetId="11" r:id="rId7"/>
    <sheet name="Decomp.of prod change2" sheetId="12" r:id="rId8"/>
    <sheet name="Productivity gaps2" sheetId="13" r:id="rId9"/>
    <sheet name="Sectoral employ by sex" sheetId="14" r:id="rId10"/>
    <sheet name="Emp by sex (ILO)" sheetId="7" r:id="rId11"/>
    <sheet name="Wages (ILO)" sheetId="8" r:id="rId12"/>
  </sheets>
  <externalReferences>
    <externalReference r:id="rId13"/>
  </externalReferences>
  <definedNames>
    <definedName name="_xlnm._FilterDatabase" localSheetId="1" hidden="1">'GVA-productivity1'!$A$8:$AE$29</definedName>
    <definedName name="_xlnm._FilterDatabase" localSheetId="11" hidden="1">'Wages (ILO)'!$A$7:$D$7</definedName>
    <definedName name="Decomposition_of_labour_productivity_change" localSheetId="1">'GVA-productivity1'!#REF!</definedName>
    <definedName name="Labour_productivity" localSheetId="1">'GVA-productivity1'!$L$6</definedName>
    <definedName name="Labour_productivity_levels_and_change_over_time" localSheetId="1">'GVA-productivity1'!#REF!</definedName>
    <definedName name="Persons_engaged" localSheetId="1">'GVA-productivity1'!$H$6</definedName>
    <definedName name="Productivity_gaps" localSheetId="1">'GVA-productivity1'!#REF!</definedName>
    <definedName name="Relative_productivity_and_changes_in_employment" localSheetId="1">'GVA-productivity1'!#REF!</definedName>
    <definedName name="Relative_productivity_levels" localSheetId="1">'GVA-productivity1'!#REF!</definedName>
    <definedName name="VA_constant_2005" localSheetId="1">'GVA-productivity1'!$C$6</definedName>
    <definedName name="VA_current" localSheetId="1">'GVA-productivity1'!#REF!</definedName>
  </definedNames>
  <calcPr calcId="145621" calcOnSave="0"/>
</workbook>
</file>

<file path=xl/calcChain.xml><?xml version="1.0" encoding="utf-8"?>
<calcChain xmlns="http://schemas.openxmlformats.org/spreadsheetml/2006/main">
  <c r="D16" i="12" l="1"/>
  <c r="C15" i="12"/>
  <c r="C14" i="12"/>
  <c r="E64" i="11"/>
  <c r="D64" i="11"/>
  <c r="E63" i="11"/>
  <c r="D63" i="11"/>
  <c r="E62" i="11"/>
  <c r="D62" i="11"/>
  <c r="E61" i="11"/>
  <c r="D61" i="11"/>
  <c r="E60" i="11"/>
  <c r="D60" i="11"/>
  <c r="E59" i="11"/>
  <c r="D59" i="11"/>
  <c r="E58" i="11"/>
  <c r="D58" i="11"/>
  <c r="E47" i="11"/>
  <c r="D47" i="11"/>
  <c r="E46" i="11"/>
  <c r="D46" i="11"/>
  <c r="E45" i="11"/>
  <c r="D45" i="11"/>
  <c r="E44" i="11"/>
  <c r="D44" i="11"/>
  <c r="E43" i="11"/>
  <c r="D43" i="11"/>
  <c r="E42" i="11"/>
  <c r="D42" i="11"/>
  <c r="D49" i="11" s="1"/>
  <c r="E41" i="11"/>
  <c r="D41" i="11"/>
  <c r="E30" i="11"/>
  <c r="D30" i="11"/>
  <c r="E29" i="11"/>
  <c r="D29" i="11"/>
  <c r="E28" i="11"/>
  <c r="D28" i="11"/>
  <c r="E27" i="11"/>
  <c r="D27" i="11"/>
  <c r="E26" i="11"/>
  <c r="D26" i="11"/>
  <c r="E25" i="11"/>
  <c r="D25" i="11"/>
  <c r="E24" i="11"/>
  <c r="D24" i="11"/>
  <c r="D32" i="11" s="1"/>
  <c r="D14" i="11"/>
  <c r="E13" i="11"/>
  <c r="D13" i="11"/>
  <c r="F12" i="11"/>
  <c r="E12" i="11"/>
  <c r="D12" i="11"/>
  <c r="E11" i="11"/>
  <c r="D11" i="11"/>
  <c r="F10" i="11"/>
  <c r="E10" i="11"/>
  <c r="D10" i="11"/>
  <c r="E9" i="11"/>
  <c r="D9" i="11"/>
  <c r="E8" i="11"/>
  <c r="E15" i="11" s="1"/>
  <c r="D8" i="11"/>
  <c r="E7" i="11"/>
  <c r="D7" i="11"/>
  <c r="I82" i="10"/>
  <c r="I83" i="10" s="1"/>
  <c r="I84" i="10" s="1"/>
  <c r="I85" i="10" s="1"/>
  <c r="I86" i="10" s="1"/>
  <c r="I87" i="10" s="1"/>
  <c r="I88" i="10" s="1"/>
  <c r="I89" i="10" s="1"/>
  <c r="I90" i="10" s="1"/>
  <c r="I91" i="10" s="1"/>
  <c r="I92" i="10" s="1"/>
  <c r="I93" i="10" s="1"/>
  <c r="I94" i="10" s="1"/>
  <c r="I95" i="10" s="1"/>
  <c r="I96" i="10" s="1"/>
  <c r="I97" i="10" s="1"/>
  <c r="I98" i="10" s="1"/>
  <c r="I99" i="10" s="1"/>
  <c r="I100" i="10" s="1"/>
  <c r="I101" i="10" s="1"/>
  <c r="I102" i="10" s="1"/>
  <c r="I81" i="10"/>
  <c r="L76" i="10"/>
  <c r="B28" i="12" s="1"/>
  <c r="L75" i="10"/>
  <c r="B27" i="12" s="1"/>
  <c r="J75" i="10"/>
  <c r="G75" i="10"/>
  <c r="M74" i="10"/>
  <c r="B36" i="12" s="1"/>
  <c r="L74" i="10"/>
  <c r="B26" i="12" s="1"/>
  <c r="F74" i="10"/>
  <c r="K73" i="10"/>
  <c r="B15" i="12" s="1"/>
  <c r="F15" i="12" s="1"/>
  <c r="J73" i="10"/>
  <c r="F73" i="10"/>
  <c r="L72" i="10"/>
  <c r="B24" i="12" s="1"/>
  <c r="J72" i="10"/>
  <c r="E72" i="10"/>
  <c r="J71" i="10"/>
  <c r="N70" i="10"/>
  <c r="B42" i="12" s="1"/>
  <c r="M70" i="10"/>
  <c r="B32" i="12" s="1"/>
  <c r="I70" i="10"/>
  <c r="H64" i="10"/>
  <c r="I62" i="10"/>
  <c r="J76" i="10" s="1"/>
  <c r="H62" i="10"/>
  <c r="M76" i="10" s="1"/>
  <c r="B38" i="12" s="1"/>
  <c r="G62" i="10"/>
  <c r="F62" i="10"/>
  <c r="E62" i="10"/>
  <c r="F76" i="10" s="1"/>
  <c r="I61" i="10"/>
  <c r="I75" i="10" s="1"/>
  <c r="H61" i="10"/>
  <c r="N75" i="10" s="1"/>
  <c r="B47" i="12" s="1"/>
  <c r="G61" i="10"/>
  <c r="F61" i="10"/>
  <c r="K75" i="10" s="1"/>
  <c r="B17" i="12" s="1"/>
  <c r="F17" i="12" s="1"/>
  <c r="E61" i="10"/>
  <c r="E75" i="10" s="1"/>
  <c r="I60" i="10"/>
  <c r="J74" i="10" s="1"/>
  <c r="H60" i="10"/>
  <c r="N60" i="10" s="1"/>
  <c r="C45" i="11" s="1"/>
  <c r="G60" i="10"/>
  <c r="G74" i="10" s="1"/>
  <c r="F60" i="10"/>
  <c r="E60" i="10"/>
  <c r="E74" i="10" s="1"/>
  <c r="I59" i="10"/>
  <c r="I73" i="10" s="1"/>
  <c r="H59" i="10"/>
  <c r="G59" i="10"/>
  <c r="F59" i="10"/>
  <c r="E59" i="10"/>
  <c r="E73" i="10" s="1"/>
  <c r="I58" i="10"/>
  <c r="H58" i="10"/>
  <c r="N58" i="10" s="1"/>
  <c r="C43" i="11" s="1"/>
  <c r="G58" i="10"/>
  <c r="F58" i="10"/>
  <c r="E58" i="10"/>
  <c r="I57" i="10"/>
  <c r="I71" i="10" s="1"/>
  <c r="H57" i="10"/>
  <c r="G57" i="10"/>
  <c r="L71" i="10" s="1"/>
  <c r="B23" i="12" s="1"/>
  <c r="F57" i="10"/>
  <c r="E57" i="10"/>
  <c r="E71" i="10" s="1"/>
  <c r="I56" i="10"/>
  <c r="H56" i="10"/>
  <c r="N56" i="10" s="1"/>
  <c r="C41" i="11" s="1"/>
  <c r="G56" i="10"/>
  <c r="G70" i="10" s="1"/>
  <c r="F56" i="10"/>
  <c r="E56" i="10"/>
  <c r="H70" i="10" s="1"/>
  <c r="I51" i="10"/>
  <c r="E65" i="11" s="1"/>
  <c r="H51" i="10"/>
  <c r="G51" i="10"/>
  <c r="F51" i="10"/>
  <c r="D31" i="11" s="1"/>
  <c r="E51" i="10"/>
  <c r="O49" i="10"/>
  <c r="N49" i="10"/>
  <c r="K49" i="10"/>
  <c r="O48" i="10"/>
  <c r="N48" i="10"/>
  <c r="L48" i="10"/>
  <c r="G12" i="11" s="1"/>
  <c r="B12" i="11" s="1"/>
  <c r="K48" i="10"/>
  <c r="C17" i="12" s="1"/>
  <c r="O47" i="10"/>
  <c r="L47" i="10"/>
  <c r="K47" i="10"/>
  <c r="O46" i="10"/>
  <c r="N46" i="10"/>
  <c r="K46" i="10"/>
  <c r="O45" i="10"/>
  <c r="K45" i="10"/>
  <c r="F9" i="11" s="1"/>
  <c r="O44" i="10"/>
  <c r="K44" i="10"/>
  <c r="F8" i="11" s="1"/>
  <c r="O43" i="10"/>
  <c r="K43" i="10"/>
  <c r="I38" i="10"/>
  <c r="H38" i="10"/>
  <c r="N36" i="10" s="1"/>
  <c r="G38" i="10"/>
  <c r="F38" i="10"/>
  <c r="L35" i="10" s="1"/>
  <c r="E38" i="10"/>
  <c r="D38" i="10"/>
  <c r="M36" i="10"/>
  <c r="L36" i="10"/>
  <c r="J36" i="10"/>
  <c r="N35" i="10"/>
  <c r="M35" i="10"/>
  <c r="J35" i="10"/>
  <c r="N34" i="10"/>
  <c r="M34" i="10"/>
  <c r="J34" i="10"/>
  <c r="N33" i="10"/>
  <c r="M33" i="10"/>
  <c r="L33" i="10"/>
  <c r="J33" i="10"/>
  <c r="M32" i="10"/>
  <c r="L32" i="10"/>
  <c r="J32" i="10"/>
  <c r="N31" i="10"/>
  <c r="M31" i="10"/>
  <c r="L31" i="10"/>
  <c r="J31" i="10"/>
  <c r="N30" i="10"/>
  <c r="M30" i="10"/>
  <c r="M38" i="10" s="1"/>
  <c r="J30" i="10"/>
  <c r="N29" i="10"/>
  <c r="M29" i="10"/>
  <c r="L29" i="10"/>
  <c r="J29" i="10"/>
  <c r="J38" i="10" s="1"/>
  <c r="I24" i="10"/>
  <c r="O22" i="10" s="1"/>
  <c r="H24" i="10"/>
  <c r="N21" i="10" s="1"/>
  <c r="G24" i="10"/>
  <c r="F24" i="10"/>
  <c r="L22" i="10" s="1"/>
  <c r="E24" i="10"/>
  <c r="D24" i="10"/>
  <c r="J21" i="10" s="1"/>
  <c r="N22" i="10"/>
  <c r="M22" i="10"/>
  <c r="K22" i="10"/>
  <c r="J22" i="10"/>
  <c r="O21" i="10"/>
  <c r="M21" i="10"/>
  <c r="L21" i="10"/>
  <c r="K21" i="10"/>
  <c r="O20" i="10"/>
  <c r="N20" i="10"/>
  <c r="M20" i="10"/>
  <c r="K20" i="10"/>
  <c r="J20" i="10"/>
  <c r="O19" i="10"/>
  <c r="M19" i="10"/>
  <c r="L19" i="10"/>
  <c r="K19" i="10"/>
  <c r="O18" i="10"/>
  <c r="N18" i="10"/>
  <c r="M18" i="10"/>
  <c r="K18" i="10"/>
  <c r="J18" i="10"/>
  <c r="O17" i="10"/>
  <c r="M17" i="10"/>
  <c r="L17" i="10"/>
  <c r="K17" i="10"/>
  <c r="O16" i="10"/>
  <c r="N16" i="10"/>
  <c r="M16" i="10"/>
  <c r="K16" i="10"/>
  <c r="J16" i="10"/>
  <c r="O15" i="10"/>
  <c r="M15" i="10"/>
  <c r="M24" i="10" s="1"/>
  <c r="L15" i="10"/>
  <c r="K15" i="10"/>
  <c r="D15" i="11" l="1"/>
  <c r="F26" i="12"/>
  <c r="N38" i="10"/>
  <c r="D42" i="12"/>
  <c r="G58" i="11"/>
  <c r="C11" i="13"/>
  <c r="O51" i="10"/>
  <c r="E64" i="10"/>
  <c r="K36" i="10"/>
  <c r="K34" i="10"/>
  <c r="K32" i="10"/>
  <c r="K30" i="10"/>
  <c r="K35" i="10"/>
  <c r="K31" i="10"/>
  <c r="I64" i="10"/>
  <c r="O36" i="10"/>
  <c r="O34" i="10"/>
  <c r="O32" i="10"/>
  <c r="O30" i="10"/>
  <c r="O35" i="10"/>
  <c r="O31" i="10"/>
  <c r="G47" i="11"/>
  <c r="D38" i="12"/>
  <c r="F64" i="11"/>
  <c r="C48" i="12"/>
  <c r="E31" i="11"/>
  <c r="D48" i="11"/>
  <c r="M48" i="10"/>
  <c r="M44" i="10"/>
  <c r="G64" i="10"/>
  <c r="M78" i="10" s="1"/>
  <c r="B39" i="12" s="1"/>
  <c r="M49" i="10"/>
  <c r="M46" i="10"/>
  <c r="M43" i="10"/>
  <c r="M45" i="10"/>
  <c r="O56" i="10"/>
  <c r="K58" i="10"/>
  <c r="N72" i="10"/>
  <c r="B44" i="12" s="1"/>
  <c r="L73" i="10"/>
  <c r="B25" i="12" s="1"/>
  <c r="G73" i="10"/>
  <c r="M59" i="10"/>
  <c r="C27" i="11" s="1"/>
  <c r="H76" i="10"/>
  <c r="K29" i="10"/>
  <c r="K38" i="10" s="1"/>
  <c r="O29" i="10"/>
  <c r="K33" i="10"/>
  <c r="O33" i="10"/>
  <c r="C12" i="13"/>
  <c r="D43" i="12"/>
  <c r="D35" i="12"/>
  <c r="F61" i="11"/>
  <c r="G44" i="11"/>
  <c r="C45" i="12"/>
  <c r="M47" i="10"/>
  <c r="C47" i="12"/>
  <c r="F47" i="12" s="1"/>
  <c r="G46" i="11"/>
  <c r="D37" i="12"/>
  <c r="F63" i="11"/>
  <c r="K70" i="10"/>
  <c r="B12" i="12" s="1"/>
  <c r="F12" i="12" s="1"/>
  <c r="L56" i="10"/>
  <c r="C7" i="11" s="1"/>
  <c r="L70" i="10"/>
  <c r="B22" i="12" s="1"/>
  <c r="F70" i="10"/>
  <c r="K74" i="10"/>
  <c r="B16" i="12" s="1"/>
  <c r="L60" i="10"/>
  <c r="C11" i="11" s="1"/>
  <c r="N62" i="10"/>
  <c r="C47" i="11" s="1"/>
  <c r="G59" i="11"/>
  <c r="G60" i="11"/>
  <c r="D44" i="12"/>
  <c r="C9" i="13"/>
  <c r="L57" i="10"/>
  <c r="C8" i="11" s="1"/>
  <c r="M72" i="10"/>
  <c r="B34" i="12" s="1"/>
  <c r="H72" i="10"/>
  <c r="N64" i="10"/>
  <c r="C48" i="11" s="1"/>
  <c r="C12" i="12"/>
  <c r="F7" i="11"/>
  <c r="D46" i="12"/>
  <c r="G62" i="11"/>
  <c r="C10" i="13"/>
  <c r="D47" i="12"/>
  <c r="G64" i="11"/>
  <c r="B64" i="11" s="1"/>
  <c r="C7" i="13"/>
  <c r="E48" i="11"/>
  <c r="N47" i="10"/>
  <c r="N43" i="10"/>
  <c r="O58" i="10"/>
  <c r="M73" i="10"/>
  <c r="B35" i="12" s="1"/>
  <c r="N59" i="10"/>
  <c r="C44" i="11" s="1"/>
  <c r="O62" i="10"/>
  <c r="E70" i="10"/>
  <c r="J70" i="10"/>
  <c r="F71" i="10"/>
  <c r="K71" i="10"/>
  <c r="B13" i="12" s="1"/>
  <c r="F72" i="10"/>
  <c r="H74" i="10"/>
  <c r="H75" i="10"/>
  <c r="I76" i="10"/>
  <c r="N76" i="10"/>
  <c r="B48" i="12" s="1"/>
  <c r="F48" i="12" s="1"/>
  <c r="F29" i="11"/>
  <c r="D66" i="11"/>
  <c r="C27" i="12"/>
  <c r="F27" i="12" s="1"/>
  <c r="D48" i="12"/>
  <c r="E48" i="12" s="1"/>
  <c r="J15" i="10"/>
  <c r="N15" i="10"/>
  <c r="L16" i="10"/>
  <c r="L24" i="10" s="1"/>
  <c r="J17" i="10"/>
  <c r="N17" i="10"/>
  <c r="L18" i="10"/>
  <c r="J19" i="10"/>
  <c r="N19" i="10"/>
  <c r="L20" i="10"/>
  <c r="L30" i="10"/>
  <c r="N32" i="10"/>
  <c r="L34" i="10"/>
  <c r="L38" i="10" s="1"/>
  <c r="L43" i="10"/>
  <c r="L44" i="10"/>
  <c r="L46" i="10"/>
  <c r="C16" i="12"/>
  <c r="E16" i="12" s="1"/>
  <c r="F11" i="11"/>
  <c r="C18" i="12"/>
  <c r="F13" i="11"/>
  <c r="K72" i="10"/>
  <c r="B14" i="12" s="1"/>
  <c r="F14" i="12" s="1"/>
  <c r="L58" i="10"/>
  <c r="C9" i="11" s="1"/>
  <c r="K76" i="10"/>
  <c r="B18" i="12" s="1"/>
  <c r="F18" i="12" s="1"/>
  <c r="L62" i="10"/>
  <c r="C13" i="11" s="1"/>
  <c r="K62" i="10"/>
  <c r="F64" i="10"/>
  <c r="G71" i="10"/>
  <c r="H73" i="10"/>
  <c r="N73" i="10"/>
  <c r="B45" i="12" s="1"/>
  <c r="F45" i="12" s="1"/>
  <c r="I74" i="10"/>
  <c r="N74" i="10"/>
  <c r="B46" i="12" s="1"/>
  <c r="E76" i="10"/>
  <c r="E14" i="11"/>
  <c r="G63" i="11"/>
  <c r="B63" i="11" s="1"/>
  <c r="D65" i="11"/>
  <c r="C13" i="12"/>
  <c r="D17" i="12"/>
  <c r="E17" i="12" s="1"/>
  <c r="K24" i="10"/>
  <c r="O24" i="10"/>
  <c r="N44" i="10"/>
  <c r="N45" i="10"/>
  <c r="C26" i="12"/>
  <c r="F28" i="11"/>
  <c r="L49" i="10"/>
  <c r="L45" i="10"/>
  <c r="K51" i="10"/>
  <c r="M71" i="10"/>
  <c r="B33" i="12" s="1"/>
  <c r="N57" i="10"/>
  <c r="C42" i="11" s="1"/>
  <c r="G72" i="10"/>
  <c r="O60" i="10"/>
  <c r="M75" i="10"/>
  <c r="B37" i="12" s="1"/>
  <c r="N61" i="10"/>
  <c r="C46" i="11" s="1"/>
  <c r="G76" i="10"/>
  <c r="H71" i="10"/>
  <c r="N71" i="10"/>
  <c r="B43" i="12" s="1"/>
  <c r="I72" i="10"/>
  <c r="F75" i="10"/>
  <c r="G11" i="11"/>
  <c r="E49" i="11"/>
  <c r="C6" i="13"/>
  <c r="C8" i="13"/>
  <c r="D45" i="12"/>
  <c r="E32" i="11"/>
  <c r="E66" i="11"/>
  <c r="G61" i="11"/>
  <c r="B61" i="11" s="1"/>
  <c r="E6" i="13" l="1"/>
  <c r="C13" i="13"/>
  <c r="C43" i="12"/>
  <c r="G42" i="11"/>
  <c r="B42" i="11" s="1"/>
  <c r="F59" i="11"/>
  <c r="D33" i="12"/>
  <c r="C33" i="12"/>
  <c r="F33" i="12" s="1"/>
  <c r="D23" i="12"/>
  <c r="F42" i="11"/>
  <c r="G25" i="11"/>
  <c r="F43" i="12"/>
  <c r="D15" i="12"/>
  <c r="E15" i="12" s="1"/>
  <c r="C25" i="12"/>
  <c r="F25" i="12" s="1"/>
  <c r="G10" i="11"/>
  <c r="B10" i="11" s="1"/>
  <c r="F27" i="11"/>
  <c r="F13" i="12"/>
  <c r="F19" i="12" s="1"/>
  <c r="B5" i="12" s="1"/>
  <c r="D7" i="13"/>
  <c r="F7" i="13" s="1"/>
  <c r="C64" i="11"/>
  <c r="C42" i="12"/>
  <c r="F42" i="12" s="1"/>
  <c r="G41" i="11"/>
  <c r="F58" i="11"/>
  <c r="N51" i="10"/>
  <c r="D32" i="12"/>
  <c r="E46" i="12"/>
  <c r="E44" i="12"/>
  <c r="F16" i="12"/>
  <c r="D25" i="12"/>
  <c r="G27" i="11"/>
  <c r="B27" i="11" s="1"/>
  <c r="C35" i="12"/>
  <c r="F44" i="11"/>
  <c r="C37" i="12"/>
  <c r="F37" i="12" s="1"/>
  <c r="D27" i="12"/>
  <c r="E27" i="12" s="1"/>
  <c r="F46" i="11"/>
  <c r="G29" i="11"/>
  <c r="B29" i="11" s="1"/>
  <c r="K81" i="10"/>
  <c r="K82" i="10" s="1"/>
  <c r="K83" i="10" s="1"/>
  <c r="K84" i="10" s="1"/>
  <c r="K85" i="10" s="1"/>
  <c r="K86" i="10" s="1"/>
  <c r="K87" i="10" s="1"/>
  <c r="K88" i="10" s="1"/>
  <c r="K89" i="10" s="1"/>
  <c r="J81" i="10"/>
  <c r="J82" i="10" s="1"/>
  <c r="J83" i="10" s="1"/>
  <c r="J84" i="10" s="1"/>
  <c r="J85" i="10" s="1"/>
  <c r="J86" i="10" s="1"/>
  <c r="J87" i="10" s="1"/>
  <c r="J88" i="10" s="1"/>
  <c r="J89" i="10" s="1"/>
  <c r="J90" i="10" s="1"/>
  <c r="J91" i="10" s="1"/>
  <c r="J92" i="10" s="1"/>
  <c r="J93" i="10" s="1"/>
  <c r="J94" i="10" s="1"/>
  <c r="J95" i="10" s="1"/>
  <c r="J96" i="10" s="1"/>
  <c r="J97" i="10" s="1"/>
  <c r="J98" i="10" s="1"/>
  <c r="J99" i="10" s="1"/>
  <c r="J100" i="10" s="1"/>
  <c r="J101" i="10" s="1"/>
  <c r="J102" i="10" s="1"/>
  <c r="J79" i="10" s="1"/>
  <c r="E78" i="10"/>
  <c r="K59" i="10"/>
  <c r="K64" i="10"/>
  <c r="K61" i="10"/>
  <c r="K57" i="10"/>
  <c r="K60" i="10"/>
  <c r="K56" i="10"/>
  <c r="H78" i="10"/>
  <c r="G66" i="11"/>
  <c r="E45" i="12"/>
  <c r="B11" i="11"/>
  <c r="D6" i="13"/>
  <c r="F6" i="13" s="1"/>
  <c r="C62" i="11"/>
  <c r="C19" i="12"/>
  <c r="F14" i="11"/>
  <c r="K78" i="10"/>
  <c r="B19" i="12" s="1"/>
  <c r="F78" i="10"/>
  <c r="L64" i="10"/>
  <c r="C14" i="11" s="1"/>
  <c r="K79" i="10"/>
  <c r="L59" i="10"/>
  <c r="C10" i="11" s="1"/>
  <c r="L61" i="10"/>
  <c r="C12" i="11" s="1"/>
  <c r="C23" i="12"/>
  <c r="F23" i="12" s="1"/>
  <c r="G8" i="11"/>
  <c r="B8" i="11" s="1"/>
  <c r="D13" i="12"/>
  <c r="E13" i="12" s="1"/>
  <c r="F25" i="11"/>
  <c r="N24" i="10"/>
  <c r="D36" i="12"/>
  <c r="C46" i="12"/>
  <c r="F46" i="12" s="1"/>
  <c r="G45" i="11"/>
  <c r="F62" i="11"/>
  <c r="B62" i="11" s="1"/>
  <c r="E47" i="12"/>
  <c r="F15" i="11"/>
  <c r="F34" i="12"/>
  <c r="C36" i="12"/>
  <c r="F36" i="12" s="1"/>
  <c r="G28" i="11"/>
  <c r="B28" i="11" s="1"/>
  <c r="D26" i="12"/>
  <c r="E26" i="12" s="1"/>
  <c r="F45" i="11"/>
  <c r="E35" i="12"/>
  <c r="C58" i="11"/>
  <c r="D11" i="13"/>
  <c r="F11" i="13" s="1"/>
  <c r="G30" i="11"/>
  <c r="F47" i="11"/>
  <c r="B47" i="11" s="1"/>
  <c r="D28" i="12"/>
  <c r="C38" i="12"/>
  <c r="F38" i="12" s="1"/>
  <c r="N78" i="10"/>
  <c r="I78" i="10"/>
  <c r="O59" i="10"/>
  <c r="J78" i="10"/>
  <c r="O64" i="10"/>
  <c r="C65" i="11" s="1"/>
  <c r="O61" i="10"/>
  <c r="O57" i="10"/>
  <c r="E42" i="12"/>
  <c r="C28" i="12"/>
  <c r="F28" i="12" s="1"/>
  <c r="G13" i="11"/>
  <c r="B13" i="11" s="1"/>
  <c r="F30" i="11"/>
  <c r="D18" i="12"/>
  <c r="E18" i="12" s="1"/>
  <c r="C60" i="11"/>
  <c r="D9" i="13"/>
  <c r="F9" i="13" s="1"/>
  <c r="B46" i="11"/>
  <c r="B44" i="11"/>
  <c r="C32" i="12"/>
  <c r="F32" i="12" s="1"/>
  <c r="D22" i="12"/>
  <c r="G24" i="11"/>
  <c r="M51" i="10"/>
  <c r="F41" i="11"/>
  <c r="F26" i="11"/>
  <c r="C24" i="12"/>
  <c r="F24" i="12" s="1"/>
  <c r="G9" i="11"/>
  <c r="B9" i="11" s="1"/>
  <c r="D14" i="12"/>
  <c r="E14" i="12" s="1"/>
  <c r="G43" i="11"/>
  <c r="D34" i="12"/>
  <c r="E34" i="12" s="1"/>
  <c r="C44" i="12"/>
  <c r="F44" i="12" s="1"/>
  <c r="F60" i="11"/>
  <c r="B60" i="11" s="1"/>
  <c r="C22" i="12"/>
  <c r="F24" i="11"/>
  <c r="F32" i="11" s="1"/>
  <c r="G7" i="11"/>
  <c r="D12" i="12"/>
  <c r="E12" i="12" s="1"/>
  <c r="L51" i="10"/>
  <c r="J24" i="10"/>
  <c r="F35" i="12"/>
  <c r="B59" i="11"/>
  <c r="F22" i="12"/>
  <c r="E37" i="12"/>
  <c r="E43" i="12"/>
  <c r="O38" i="10"/>
  <c r="D24" i="12"/>
  <c r="E24" i="12" s="1"/>
  <c r="F43" i="11"/>
  <c r="C34" i="12"/>
  <c r="G26" i="11"/>
  <c r="L78" i="10"/>
  <c r="B29" i="12" s="1"/>
  <c r="G78" i="10"/>
  <c r="M64" i="10"/>
  <c r="C31" i="11" s="1"/>
  <c r="M62" i="10"/>
  <c r="C30" i="11" s="1"/>
  <c r="M61" i="10"/>
  <c r="C29" i="11" s="1"/>
  <c r="M58" i="10"/>
  <c r="C26" i="11" s="1"/>
  <c r="M57" i="10"/>
  <c r="C25" i="11" s="1"/>
  <c r="M95" i="10"/>
  <c r="M96" i="10" s="1"/>
  <c r="M97" i="10" s="1"/>
  <c r="M98" i="10" s="1"/>
  <c r="M99" i="10" s="1"/>
  <c r="M79" i="10" s="1"/>
  <c r="M60" i="10"/>
  <c r="C28" i="11" s="1"/>
  <c r="M56" i="10"/>
  <c r="C24" i="11" s="1"/>
  <c r="D49" i="12"/>
  <c r="G65" i="11"/>
  <c r="B26" i="11" l="1"/>
  <c r="B30" i="11"/>
  <c r="D29" i="12"/>
  <c r="C39" i="12"/>
  <c r="F48" i="11"/>
  <c r="G31" i="11"/>
  <c r="D10" i="13"/>
  <c r="F10" i="13" s="1"/>
  <c r="C63" i="11"/>
  <c r="F66" i="11"/>
  <c r="J12" i="13"/>
  <c r="J10" i="13"/>
  <c r="J11" i="13"/>
  <c r="F29" i="12"/>
  <c r="B6" i="12" s="1"/>
  <c r="D19" i="12"/>
  <c r="E19" i="12" s="1"/>
  <c r="G14" i="11"/>
  <c r="B14" i="11" s="1"/>
  <c r="F31" i="11"/>
  <c r="C29" i="12"/>
  <c r="B43" i="11"/>
  <c r="B24" i="11"/>
  <c r="G32" i="11"/>
  <c r="E28" i="12"/>
  <c r="B45" i="11"/>
  <c r="E25" i="12"/>
  <c r="G49" i="11"/>
  <c r="B41" i="11"/>
  <c r="B25" i="11"/>
  <c r="E33" i="12"/>
  <c r="E22" i="12"/>
  <c r="D12" i="13"/>
  <c r="F12" i="13" s="1"/>
  <c r="C59" i="11"/>
  <c r="B49" i="12"/>
  <c r="N100" i="10"/>
  <c r="N101" i="10" s="1"/>
  <c r="N102" i="10" s="1"/>
  <c r="N79" i="10" s="1"/>
  <c r="C5" i="12"/>
  <c r="B58" i="11"/>
  <c r="E32" i="12"/>
  <c r="F49" i="12"/>
  <c r="B8" i="12" s="1"/>
  <c r="E7" i="13"/>
  <c r="H10" i="13"/>
  <c r="H9" i="13"/>
  <c r="H8" i="13" s="1"/>
  <c r="N23" i="13"/>
  <c r="N22" i="13"/>
  <c r="N24" i="13"/>
  <c r="B65" i="11"/>
  <c r="B7" i="11"/>
  <c r="G15" i="11"/>
  <c r="F49" i="11"/>
  <c r="F39" i="12"/>
  <c r="L17" i="13"/>
  <c r="L18" i="13"/>
  <c r="L16" i="13"/>
  <c r="D8" i="13"/>
  <c r="F8" i="13" s="1"/>
  <c r="C61" i="11"/>
  <c r="E38" i="12"/>
  <c r="E36" i="12"/>
  <c r="L90" i="10"/>
  <c r="L91" i="10" s="1"/>
  <c r="L92" i="10" s="1"/>
  <c r="L93" i="10" s="1"/>
  <c r="L94" i="10" s="1"/>
  <c r="L79" i="10" s="1"/>
  <c r="I8" i="13"/>
  <c r="I9" i="13"/>
  <c r="I7" i="13"/>
  <c r="D39" i="12"/>
  <c r="E39" i="12" s="1"/>
  <c r="C49" i="12"/>
  <c r="E49" i="12" s="1"/>
  <c r="F65" i="11"/>
  <c r="G48" i="11"/>
  <c r="E23" i="12"/>
  <c r="H12" i="13" l="1"/>
  <c r="H11" i="13" s="1"/>
  <c r="E8" i="13"/>
  <c r="H13" i="13"/>
  <c r="B7" i="12"/>
  <c r="C7" i="12"/>
  <c r="B48" i="11"/>
  <c r="C8" i="12"/>
  <c r="M21" i="13"/>
  <c r="M19" i="13"/>
  <c r="M20" i="13"/>
  <c r="E29" i="12"/>
  <c r="O27" i="13"/>
  <c r="O25" i="13"/>
  <c r="O26" i="13"/>
  <c r="K15" i="13"/>
  <c r="K13" i="13"/>
  <c r="K14" i="13"/>
  <c r="C6" i="12"/>
  <c r="B31" i="11"/>
  <c r="H14" i="13" l="1"/>
  <c r="H16" i="13"/>
  <c r="E9" i="13"/>
  <c r="H15" i="13"/>
  <c r="H18" i="13" l="1"/>
  <c r="H17" i="13" s="1"/>
  <c r="H19" i="13"/>
  <c r="E10" i="13"/>
  <c r="H22" i="13" l="1"/>
  <c r="E11" i="13"/>
  <c r="H21" i="13"/>
  <c r="H20" i="13"/>
  <c r="H24" i="13" l="1"/>
  <c r="H23" i="13" s="1"/>
  <c r="E12" i="13"/>
  <c r="H25" i="13"/>
  <c r="H28" i="13" l="1"/>
  <c r="H27" i="13"/>
  <c r="H26" i="13" s="1"/>
  <c r="F11" i="7" l="1"/>
  <c r="F10" i="7"/>
  <c r="F9" i="7"/>
  <c r="F8" i="7"/>
  <c r="F7" i="7"/>
  <c r="J11" i="7"/>
  <c r="J10" i="7"/>
  <c r="J9" i="7"/>
  <c r="J8" i="7"/>
  <c r="J7" i="7"/>
  <c r="F26" i="1" l="1"/>
  <c r="C11" i="3" l="1"/>
  <c r="C14" i="3"/>
  <c r="C13" i="3"/>
  <c r="C12" i="3"/>
  <c r="F5" i="4" l="1"/>
  <c r="C6" i="4"/>
  <c r="E6" i="4" s="1"/>
  <c r="C7" i="4"/>
  <c r="C8" i="4"/>
  <c r="D14" i="3"/>
  <c r="D13" i="3"/>
  <c r="D12" i="3"/>
  <c r="H9" i="4" l="1"/>
  <c r="H8" i="4" s="1"/>
  <c r="H10" i="4"/>
  <c r="E7" i="4"/>
  <c r="D15" i="3"/>
  <c r="E8" i="4" l="1"/>
  <c r="H13" i="4"/>
  <c r="H12" i="4"/>
  <c r="H11" i="4"/>
  <c r="K11" i="1"/>
  <c r="J11" i="1"/>
  <c r="I11" i="1"/>
  <c r="H11" i="1"/>
  <c r="K10" i="1"/>
  <c r="J10" i="1"/>
  <c r="I10" i="1"/>
  <c r="H10" i="1"/>
  <c r="K9" i="1"/>
  <c r="K13" i="1" s="1"/>
  <c r="J9" i="1"/>
  <c r="J13" i="1" s="1"/>
  <c r="I9" i="1"/>
  <c r="I13" i="1" s="1"/>
  <c r="H9" i="1"/>
  <c r="H13" i="1" s="1"/>
  <c r="H15" i="4" l="1"/>
  <c r="H14" i="4" s="1"/>
  <c r="H16" i="4"/>
  <c r="G20" i="1"/>
  <c r="E9" i="2" l="1"/>
  <c r="D9" i="2"/>
  <c r="F20" i="1"/>
  <c r="E20" i="1"/>
  <c r="D20" i="1"/>
  <c r="C20" i="1"/>
  <c r="G7" i="2"/>
  <c r="G6" i="2"/>
  <c r="F12" i="1"/>
  <c r="O12" i="1" s="1"/>
  <c r="E12" i="1"/>
  <c r="N12" i="1" s="1"/>
  <c r="E29" i="1" s="1"/>
  <c r="D12" i="1"/>
  <c r="M12" i="1" s="1"/>
  <c r="C12" i="1"/>
  <c r="O11" i="1"/>
  <c r="F28" i="1" s="1"/>
  <c r="O10" i="1"/>
  <c r="F27" i="1" s="1"/>
  <c r="O9" i="1"/>
  <c r="N11" i="1"/>
  <c r="E28" i="1" s="1"/>
  <c r="N10" i="1"/>
  <c r="E27" i="1" s="1"/>
  <c r="N9" i="1"/>
  <c r="E26" i="1" s="1"/>
  <c r="F29" i="1" l="1"/>
  <c r="E12" i="3"/>
  <c r="J28" i="1"/>
  <c r="B14" i="3" s="1"/>
  <c r="H30" i="1"/>
  <c r="L12" i="1"/>
  <c r="J26" i="1"/>
  <c r="M20" i="1"/>
  <c r="I30" i="1"/>
  <c r="J27" i="1"/>
  <c r="B13" i="3" s="1"/>
  <c r="N20" i="1"/>
  <c r="O20" i="1"/>
  <c r="J29" i="1"/>
  <c r="B11" i="3" s="1"/>
  <c r="G8" i="2"/>
  <c r="D7" i="2"/>
  <c r="E7" i="2"/>
  <c r="E13" i="3"/>
  <c r="N18" i="1"/>
  <c r="D8" i="2"/>
  <c r="F7" i="2"/>
  <c r="C9" i="4"/>
  <c r="E8" i="2"/>
  <c r="O18" i="1"/>
  <c r="D6" i="2"/>
  <c r="E6" i="2"/>
  <c r="F6" i="2"/>
  <c r="F8" i="2"/>
  <c r="N17" i="1"/>
  <c r="H20" i="1"/>
  <c r="O19" i="1"/>
  <c r="J20" i="1"/>
  <c r="N19" i="1"/>
  <c r="O17" i="1"/>
  <c r="D8" i="4" s="1"/>
  <c r="I20" i="1"/>
  <c r="K20" i="1"/>
  <c r="C16" i="3" l="1"/>
  <c r="C15" i="3"/>
  <c r="D11" i="3"/>
  <c r="D16" i="3"/>
  <c r="L20" i="1"/>
  <c r="L21" i="1"/>
  <c r="C7" i="2"/>
  <c r="D7" i="4"/>
  <c r="F7" i="4" s="1"/>
  <c r="C8" i="2"/>
  <c r="D6" i="4"/>
  <c r="F6" i="4" s="1"/>
  <c r="B12" i="3"/>
  <c r="F12" i="3" s="1"/>
  <c r="J30" i="1"/>
  <c r="B16" i="3" s="1"/>
  <c r="F13" i="3"/>
  <c r="B8" i="2"/>
  <c r="D10" i="2"/>
  <c r="E10" i="2"/>
  <c r="E14" i="3"/>
  <c r="F14" i="3"/>
  <c r="G9" i="2"/>
  <c r="M21" i="1"/>
  <c r="N21" i="1"/>
  <c r="O21" i="1"/>
  <c r="C9" i="2" s="1"/>
  <c r="C6" i="2"/>
  <c r="F9" i="2"/>
  <c r="F10" i="2"/>
  <c r="B7" i="2"/>
  <c r="B6" i="2"/>
  <c r="G10" i="2"/>
  <c r="J11" i="4" l="1"/>
  <c r="J10" i="4"/>
  <c r="J12" i="4"/>
  <c r="I8" i="4"/>
  <c r="I9" i="4"/>
  <c r="I7" i="4"/>
  <c r="B15" i="3"/>
  <c r="C10" i="2"/>
  <c r="F15" i="3"/>
  <c r="F4" i="3" s="1"/>
  <c r="G4" i="3" s="1"/>
  <c r="E11" i="3"/>
  <c r="F8" i="4"/>
  <c r="D9" i="4"/>
  <c r="B9" i="2"/>
  <c r="K15" i="4" l="1"/>
  <c r="K13" i="4"/>
  <c r="K14" i="4"/>
</calcChain>
</file>

<file path=xl/sharedStrings.xml><?xml version="1.0" encoding="utf-8"?>
<sst xmlns="http://schemas.openxmlformats.org/spreadsheetml/2006/main" count="513" uniqueCount="201">
  <si>
    <t>Click ▼ above to select variable to view from drop-down list</t>
  </si>
  <si>
    <t>Note: All grey-shaded cells calculate automatically</t>
  </si>
  <si>
    <t>Sector</t>
  </si>
  <si>
    <t>Agriculture</t>
  </si>
  <si>
    <t>Industry</t>
  </si>
  <si>
    <t>Services</t>
  </si>
  <si>
    <t>Total economy</t>
  </si>
  <si>
    <t/>
  </si>
  <si>
    <t>Sectoral shares</t>
  </si>
  <si>
    <t>No. of years minus 1</t>
  </si>
  <si>
    <t>Annualised growth</t>
  </si>
  <si>
    <t>Labour productivity levels and changes</t>
  </si>
  <si>
    <t>Value added (constant 2005 US$)</t>
  </si>
  <si>
    <t>WDI</t>
  </si>
  <si>
    <t>Total economy (ag.+ind.+services)</t>
  </si>
  <si>
    <t>Source</t>
  </si>
  <si>
    <t>Relative productivity and changes in employment</t>
  </si>
  <si>
    <t xml:space="preserve">PP Change in share of persons engaged </t>
  </si>
  <si>
    <t xml:space="preserve">Rel. product-ivity level </t>
  </si>
  <si>
    <t>Number of persons engaged</t>
  </si>
  <si>
    <t>Sectoral share of persons engaged</t>
  </si>
  <si>
    <t>Total Economy</t>
  </si>
  <si>
    <t>Check totals</t>
  </si>
  <si>
    <t>Total employment (thousands)</t>
  </si>
  <si>
    <t>Decomposition of labour productivity change</t>
  </si>
  <si>
    <t>Within sector</t>
  </si>
  <si>
    <t>Structural change</t>
  </si>
  <si>
    <t>Annualised growth in labour prod.</t>
  </si>
  <si>
    <t>Sector share in total employment</t>
  </si>
  <si>
    <t>Change in sector share in total employment</t>
  </si>
  <si>
    <t>Original order</t>
  </si>
  <si>
    <t>Check</t>
  </si>
  <si>
    <t>Value added (% of GDP)</t>
  </si>
  <si>
    <r>
      <t xml:space="preserve">Relative productivity levels </t>
    </r>
    <r>
      <rPr>
        <b/>
        <sz val="7"/>
        <color theme="1"/>
        <rFont val="Calibri"/>
        <family val="2"/>
        <scheme val="minor"/>
      </rPr>
      <t>(sectoral labour productivity as ratio of Total Economy labour productivity)</t>
    </r>
  </si>
  <si>
    <t>Labour productivity (= constant VA per employee)</t>
  </si>
  <si>
    <t>Labour productivity levels (index, 1991=100)</t>
  </si>
  <si>
    <t>Total for individual sectors (Cols F &amp; G only)</t>
  </si>
  <si>
    <t>Cumulation of C</t>
  </si>
  <si>
    <t>Male</t>
  </si>
  <si>
    <t>Female</t>
  </si>
  <si>
    <t>Source:</t>
  </si>
  <si>
    <t>http://www.ilo.org/global/research/global-reports/global-employment-trends/2014/WCMS_234879/lang--en/index.htm</t>
  </si>
  <si>
    <t>NB:</t>
  </si>
  <si>
    <t>ILO Global Employment Trends 2014 supporting datasets (Share of employment by sector and sex), 23.12.2014</t>
  </si>
  <si>
    <t>ILO GET &gt;&gt;&gt;</t>
  </si>
  <si>
    <t>Sum of above</t>
  </si>
  <si>
    <t>Gron. Table 1 equivalent</t>
  </si>
  <si>
    <t>Gron. Table 2 equivalent</t>
  </si>
  <si>
    <r>
      <t>% of total employment</t>
    </r>
    <r>
      <rPr>
        <b/>
        <sz val="9"/>
        <color rgb="FFFF0000"/>
        <rFont val="Calibri"/>
        <family val="2"/>
        <scheme val="minor"/>
      </rPr>
      <t xml:space="preserve"> [NB Data available only for 2007 and 2010]</t>
    </r>
  </si>
  <si>
    <t>2007-10</t>
  </si>
  <si>
    <t>Productivity gaps 2010</t>
  </si>
  <si>
    <t>Labour share 2010</t>
  </si>
  <si>
    <t>Relative productivity 2010</t>
  </si>
  <si>
    <t>Liberia</t>
  </si>
  <si>
    <t>LIBERIA</t>
  </si>
  <si>
    <t>ILO Global Employment Trends 2014 supporting datasets (Employment by sector and sex), 7.1.2015</t>
  </si>
  <si>
    <t>Year</t>
  </si>
  <si>
    <t>Country</t>
  </si>
  <si>
    <t xml:space="preserve">Male employment in agriculture </t>
  </si>
  <si>
    <t xml:space="preserve">Female employment in agriculture </t>
  </si>
  <si>
    <t xml:space="preserve">Male employment in industry </t>
  </si>
  <si>
    <t xml:space="preserve">Female employment in industry </t>
  </si>
  <si>
    <t xml:space="preserve">Male employment in services </t>
  </si>
  <si>
    <t xml:space="preserve">Female employment in services </t>
  </si>
  <si>
    <t>Share</t>
  </si>
  <si>
    <t>Total employment by sex and sector</t>
  </si>
  <si>
    <t>Sectoral employment by sex</t>
  </si>
  <si>
    <t>The ILO total sectoral employment shares are not necessarily the same as (or even particularly close to) those obtained from the WB's WDI (which are not broken down by sex) used in the previous analysis in this workbook.</t>
  </si>
  <si>
    <t>Total</t>
  </si>
  <si>
    <t>Card- and tape-punching- machine operator</t>
  </si>
  <si>
    <t>Computer programmer</t>
  </si>
  <si>
    <t>Book-keeping machine operator</t>
  </si>
  <si>
    <t>Bank teller</t>
  </si>
  <si>
    <t>Accountant</t>
  </si>
  <si>
    <t xml:space="preserve">     </t>
  </si>
  <si>
    <t>Dock worker</t>
  </si>
  <si>
    <t>Able seaman</t>
  </si>
  <si>
    <t>Long-distance motor truck driver</t>
  </si>
  <si>
    <t>Road transport services supervisor</t>
  </si>
  <si>
    <t>Room attendant or chambermaid</t>
  </si>
  <si>
    <t>Waiter</t>
  </si>
  <si>
    <t>Cook</t>
  </si>
  <si>
    <t>Hotel receptionist</t>
  </si>
  <si>
    <t>Salesperson</t>
  </si>
  <si>
    <t>Cash desk cashier</t>
  </si>
  <si>
    <t>Book-keeper</t>
  </si>
  <si>
    <t>Stenographer-typist</t>
  </si>
  <si>
    <t>Bricklayer (construction)</t>
  </si>
  <si>
    <t>Building painter</t>
  </si>
  <si>
    <t>Plumber</t>
  </si>
  <si>
    <t>Building electrician</t>
  </si>
  <si>
    <t>Metalworking machine setter</t>
  </si>
  <si>
    <t>Labourer</t>
  </si>
  <si>
    <t>Chemistry technician</t>
  </si>
  <si>
    <t>Chemical engineer</t>
  </si>
  <si>
    <t>Hand compositor</t>
  </si>
  <si>
    <t>Cabinetmaker</t>
  </si>
  <si>
    <t>Furniture upholsterer</t>
  </si>
  <si>
    <t>Plywood press operator</t>
  </si>
  <si>
    <t>Sawmill sawyer</t>
  </si>
  <si>
    <t>Sewing-machine operator</t>
  </si>
  <si>
    <t>Garment cutter</t>
  </si>
  <si>
    <t>Baker (ovenman)</t>
  </si>
  <si>
    <t>Grain miller</t>
  </si>
  <si>
    <t>Butcher</t>
  </si>
  <si>
    <t>Miner</t>
  </si>
  <si>
    <t>Tree feller and bucker</t>
  </si>
  <si>
    <t>Logger</t>
  </si>
  <si>
    <t>Plantation worker</t>
  </si>
  <si>
    <t>Plantation supervisor</t>
  </si>
  <si>
    <t>Farm supervisor</t>
  </si>
  <si>
    <t>Description</t>
  </si>
  <si>
    <t>Code</t>
  </si>
  <si>
    <t>http://www.nber.org/oww/</t>
  </si>
  <si>
    <t>ILO (adjusted: Oostendorp, 2012) (stata variable mw3wuus), see</t>
  </si>
  <si>
    <t>B*C</t>
  </si>
  <si>
    <t>NON-TRADE DATA:</t>
  </si>
  <si>
    <t>Last updated:</t>
  </si>
  <si>
    <t>By:</t>
  </si>
  <si>
    <t>Note on change made:</t>
  </si>
  <si>
    <t>23 Jan. 2015</t>
  </si>
  <si>
    <t>JK</t>
  </si>
  <si>
    <t>Histogram added to productivity gaps page</t>
  </si>
  <si>
    <t>10 Feb. 2015</t>
  </si>
  <si>
    <t>Recalculation of decomposition of labour productivity change</t>
  </si>
  <si>
    <t>27 May 2015</t>
  </si>
  <si>
    <t>Amendment to description of wages data</t>
  </si>
  <si>
    <t>Relative monthly wages by occupation in US$</t>
  </si>
  <si>
    <t>- occupational wages compared to country average for each year.</t>
  </si>
  <si>
    <t>21.7.2015</t>
  </si>
  <si>
    <t>Addition of labour productivity/sectoral employment analyses based on UN/ILO data (5 pages, starting page 'GVA-productivity2')</t>
  </si>
  <si>
    <t>Sources: Value added and sectoral shares in total employment: World Bank, World Development Indicators</t>
  </si>
  <si>
    <t xml:space="preserve">                  Employment numbers: ILO, Global Employment Trends 2014 (sum of 'Waged and salaried workers', 'Employers', 'Own account workers' and 'Contributing family workers' from the 'Employment by status and sex' subset).</t>
  </si>
  <si>
    <t>Source: see page 'GVA-productivity2'</t>
  </si>
  <si>
    <t>Source: see page 'GVA-productivity1'</t>
  </si>
  <si>
    <r>
      <t xml:space="preserve">Sort </t>
    </r>
    <r>
      <rPr>
        <sz val="9"/>
        <color rgb="FFFF0000"/>
        <rFont val="Arial"/>
        <family val="2"/>
      </rPr>
      <t>▲</t>
    </r>
  </si>
  <si>
    <t>Gross value added, employment and labour productivity by sector</t>
  </si>
  <si>
    <t>Sources:</t>
  </si>
  <si>
    <t>'Gross value added by kind of economic activity' from UNdata, downloaded July 2015</t>
  </si>
  <si>
    <t>'Employment by sector' from ILO WESO supporting data sets (dated Jan. 2015, downloaded July 2015)</t>
  </si>
  <si>
    <r>
      <t xml:space="preserve">Notes:      </t>
    </r>
    <r>
      <rPr>
        <i/>
        <u/>
        <sz val="9"/>
        <color rgb="FFFF0000"/>
        <rFont val="Calibri"/>
        <family val="2"/>
      </rPr>
      <t>1</t>
    </r>
  </si>
  <si>
    <t>GVA data (based on ISIC Rev. 3.1):</t>
  </si>
  <si>
    <t>a</t>
  </si>
  <si>
    <t>The constant 2005 US$ 'Total value added' figure downloaded from UNdata does not always equate to the total of the individual sectors (other than in 2005)</t>
  </si>
  <si>
    <t>b</t>
  </si>
  <si>
    <t>UN notes on sectoral composition:</t>
  </si>
  <si>
    <t>Total Value Added</t>
  </si>
  <si>
    <t>FISIM has not been allocated to intermediate consumption by economic activity in all years shown except 1991 and 2000.</t>
  </si>
  <si>
    <t>c</t>
  </si>
  <si>
    <t>ISIC Section Q (extraterritorial organization and bodies) not included</t>
  </si>
  <si>
    <t>Employment data (based on ISIC Rev. 4):</t>
  </si>
  <si>
    <t>The employment data have been aggregated (according to correlated ISIC Section) from the 14 sectors available in the ILO WESO dataset to the 7 for which GVA data are available from UNdata.</t>
  </si>
  <si>
    <t>ISIC Section U (extraterritorial organization and bodies) is included</t>
  </si>
  <si>
    <t>Economic activity</t>
  </si>
  <si>
    <t>Gross value added (current US$ thousands)</t>
  </si>
  <si>
    <t>Gross value added (current, %)</t>
  </si>
  <si>
    <t>https://data.un.org/</t>
  </si>
  <si>
    <t>Own calcs.</t>
  </si>
  <si>
    <t xml:space="preserve">Mining &amp; utilities </t>
  </si>
  <si>
    <t>Manufacturing</t>
  </si>
  <si>
    <t>Construction</t>
  </si>
  <si>
    <t>Wholesale, retail, hotels</t>
  </si>
  <si>
    <t>Transport, storage, comms</t>
  </si>
  <si>
    <t>Other</t>
  </si>
  <si>
    <t>Total value added (as per database)</t>
  </si>
  <si>
    <t xml:space="preserve">Author's calc.: </t>
  </si>
  <si>
    <t>Total for individual economic activities as shown above</t>
  </si>
  <si>
    <t>Gross value added (constant 2005 US$ thousands)</t>
  </si>
  <si>
    <t>Gross value added (constant, %)</t>
  </si>
  <si>
    <t>Employment by sector (thousands, male &amp; female)</t>
  </si>
  <si>
    <t>Employment by sector (%)</t>
  </si>
  <si>
    <t>http://www.ilo.org/global/research/global-reports/weso/2015/lang--en/index.htm</t>
  </si>
  <si>
    <t>n/a</t>
  </si>
  <si>
    <t>Labour productivity (= constant VA per person employed)</t>
  </si>
  <si>
    <t>Relative productivity level (economic activity labour productivity as ratio of Labour Productivity Total)</t>
  </si>
  <si>
    <t>&lt;&lt;No of years in period</t>
  </si>
  <si>
    <t>Labour productivity (index, 1991=100)</t>
  </si>
  <si>
    <t>Annualised growth in labour productivity</t>
  </si>
  <si>
    <t>1991-2013</t>
  </si>
  <si>
    <t>1991-2000</t>
  </si>
  <si>
    <t>2000-05</t>
  </si>
  <si>
    <t>2005-10</t>
  </si>
  <si>
    <t>2010-13</t>
  </si>
  <si>
    <t>Check:</t>
  </si>
  <si>
    <t>Size of bubbles represents number of persons engaged in each sector in the later year of each of the periods.</t>
  </si>
  <si>
    <t>PP change in employ-ment</t>
  </si>
  <si>
    <t>Employment (thousands)</t>
  </si>
  <si>
    <t>Sectoral employment share</t>
  </si>
  <si>
    <t>2000</t>
  </si>
  <si>
    <t>1991</t>
  </si>
  <si>
    <t>Mining &amp; utilities</t>
  </si>
  <si>
    <t>Total of above</t>
  </si>
  <si>
    <t>2000-1991</t>
  </si>
  <si>
    <t>2005-00</t>
  </si>
  <si>
    <t>2010-05</t>
  </si>
  <si>
    <t>2013-10</t>
  </si>
  <si>
    <t>Productivity gaps 2013</t>
  </si>
  <si>
    <t>Employment share 2013</t>
  </si>
  <si>
    <t>Relative productivity 2013</t>
  </si>
  <si>
    <t>Cumulation of employment share</t>
  </si>
  <si>
    <t>Mining and utilities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</si>
</sst>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 #,##0_-;_-* &quot;-&quot;_-;_-@_-"/>
    <numFmt numFmtId="43" formatCode="_-* #,##0.00_-;\-* #,##0.00_-;_-* &quot;-&quot;??_-;_-@_-"/>
    <numFmt numFmtId="164" formatCode="#,##0.0"/>
    <numFmt numFmtId="165" formatCode="0.0%"/>
    <numFmt numFmtId="166" formatCode="_-* #,##0.0_-;\-* #,##0.0_-;_-* &quot;-&quot;_-;_-@_-"/>
    <numFmt numFmtId="167" formatCode="0.0"/>
    <numFmt numFmtId="168" formatCode="#,##0.0_ ;\-#,##0.0\ "/>
    <numFmt numFmtId="169" formatCode="#,##0.000"/>
    <numFmt numFmtId="170" formatCode="_ * #,##0.00_ ;_ * \-#,##0.00_ ;_ * &quot;-&quot;??_ ;_ @_ "/>
    <numFmt numFmtId="171" formatCode="#,##0_ ;\-#,##0\ "/>
    <numFmt numFmtId="176" formatCode="_-* #,##0_-;\-* #,##0_-;_-* &quot;-&quot;??_-;_-@_-"/>
    <numFmt numFmtId="177" formatCode="_-* #,##0.0_-;\-* #,##0.0_-;_-* &quot;-&quot;??_-;_-@_-"/>
  </numFmts>
  <fonts count="64" x14ac:knownFonts="1">
    <font>
      <sz val="9"/>
      <color theme="1"/>
      <name val="Calibri"/>
      <family val="2"/>
    </font>
    <font>
      <sz val="9"/>
      <color theme="1"/>
      <name val="Calibri"/>
      <family val="2"/>
    </font>
    <font>
      <b/>
      <sz val="9"/>
      <color theme="1"/>
      <name val="Calibri"/>
      <family val="2"/>
    </font>
    <font>
      <sz val="10"/>
      <color theme="1"/>
      <name val="Arial"/>
      <family val="2"/>
    </font>
    <font>
      <sz val="9"/>
      <color rgb="FFFF0000"/>
      <name val="Calibri"/>
      <family val="2"/>
      <scheme val="minor"/>
    </font>
    <font>
      <b/>
      <u/>
      <sz val="11"/>
      <color theme="4"/>
      <name val="Calibri"/>
      <family val="2"/>
      <scheme val="minor"/>
    </font>
    <font>
      <sz val="9"/>
      <color theme="1"/>
      <name val="Calibri"/>
      <family val="2"/>
      <scheme val="minor"/>
    </font>
    <font>
      <sz val="9"/>
      <color theme="4"/>
      <name val="Calibri"/>
      <family val="2"/>
      <scheme val="minor"/>
    </font>
    <font>
      <b/>
      <u/>
      <sz val="11"/>
      <name val="Calibri"/>
      <family val="2"/>
      <scheme val="minor"/>
    </font>
    <font>
      <b/>
      <sz val="9"/>
      <color theme="1"/>
      <name val="Calibri"/>
      <family val="2"/>
      <scheme val="minor"/>
    </font>
    <font>
      <i/>
      <sz val="9"/>
      <color rgb="FFFF0000"/>
      <name val="Calibri"/>
      <family val="2"/>
      <scheme val="minor"/>
    </font>
    <font>
      <b/>
      <sz val="9"/>
      <color theme="4"/>
      <name val="Calibri"/>
      <family val="2"/>
      <scheme val="minor"/>
    </font>
    <font>
      <i/>
      <sz val="9"/>
      <color theme="1"/>
      <name val="Calibri"/>
      <family val="2"/>
      <scheme val="minor"/>
    </font>
    <font>
      <i/>
      <sz val="9"/>
      <color theme="4"/>
      <name val="Calibri"/>
      <family val="2"/>
      <scheme val="minor"/>
    </font>
    <font>
      <b/>
      <sz val="9"/>
      <name val="Calibri"/>
      <family val="2"/>
      <scheme val="minor"/>
    </font>
    <font>
      <sz val="9"/>
      <name val="Calibri"/>
      <family val="2"/>
      <scheme val="minor"/>
    </font>
    <font>
      <i/>
      <sz val="9"/>
      <name val="Calibri"/>
      <family val="2"/>
      <scheme val="minor"/>
    </font>
    <font>
      <b/>
      <sz val="9"/>
      <color rgb="FF000000"/>
      <name val="Calibri"/>
      <family val="2"/>
      <scheme val="minor"/>
    </font>
    <font>
      <sz val="9"/>
      <color rgb="FF000000"/>
      <name val="Calibri"/>
      <family val="2"/>
      <scheme val="minor"/>
    </font>
    <font>
      <b/>
      <sz val="8.5"/>
      <color theme="1"/>
      <name val="Arial"/>
      <family val="2"/>
    </font>
    <font>
      <i/>
      <sz val="9"/>
      <color rgb="FF000000"/>
      <name val="Calibri"/>
      <family val="2"/>
      <scheme val="minor"/>
    </font>
    <font>
      <sz val="10"/>
      <name val="MS Sans Serif"/>
      <family val="2"/>
    </font>
    <font>
      <b/>
      <i/>
      <sz val="9"/>
      <color theme="4"/>
      <name val="Calibri"/>
      <family val="2"/>
      <scheme val="minor"/>
    </font>
    <font>
      <b/>
      <i/>
      <sz val="9"/>
      <color rgb="FFFF0000"/>
      <name val="Calibri"/>
      <family val="2"/>
      <scheme val="minor"/>
    </font>
    <font>
      <u/>
      <sz val="9"/>
      <color theme="1"/>
      <name val="Calibri"/>
      <family val="2"/>
      <scheme val="minor"/>
    </font>
    <font>
      <b/>
      <sz val="11"/>
      <color theme="1"/>
      <name val="Calibri"/>
      <family val="2"/>
      <scheme val="minor"/>
    </font>
    <font>
      <b/>
      <i/>
      <sz val="8"/>
      <name val="Calibri"/>
      <family val="2"/>
      <scheme val="minor"/>
    </font>
    <font>
      <b/>
      <u/>
      <sz val="11"/>
      <color rgb="FFFF0000"/>
      <name val="Calibri"/>
      <family val="2"/>
      <scheme val="minor"/>
    </font>
    <font>
      <b/>
      <sz val="9"/>
      <color rgb="FFFF0000"/>
      <name val="Calibri"/>
      <family val="2"/>
      <scheme val="minor"/>
    </font>
    <font>
      <sz val="9"/>
      <color rgb="FFFF0000"/>
      <name val="Arial"/>
      <family val="2"/>
    </font>
    <font>
      <b/>
      <sz val="9"/>
      <color rgb="FFFF0000"/>
      <name val="Calibri"/>
      <family val="2"/>
    </font>
    <font>
      <sz val="9"/>
      <color rgb="FFFF0000"/>
      <name val="Calibri"/>
      <family val="2"/>
    </font>
    <font>
      <b/>
      <sz val="7"/>
      <color theme="1"/>
      <name val="Calibri"/>
      <family val="2"/>
      <scheme val="minor"/>
    </font>
    <font>
      <u/>
      <sz val="11"/>
      <color theme="10"/>
      <name val="Calibri"/>
      <family val="2"/>
      <scheme val="minor"/>
    </font>
    <font>
      <i/>
      <u/>
      <sz val="9"/>
      <color theme="10"/>
      <name val="Calibri"/>
      <family val="2"/>
      <scheme val="minor"/>
    </font>
    <font>
      <b/>
      <u/>
      <sz val="11"/>
      <color theme="1"/>
      <name val="Calibri"/>
      <family val="2"/>
    </font>
    <font>
      <i/>
      <sz val="9"/>
      <color theme="1"/>
      <name val="Calibri"/>
      <family val="2"/>
    </font>
    <font>
      <sz val="9"/>
      <color theme="3" tint="-0.499984740745262"/>
      <name val="Calibri"/>
      <family val="2"/>
      <scheme val="minor"/>
    </font>
    <font>
      <i/>
      <sz val="9"/>
      <color rgb="FFFF0000"/>
      <name val="Calibri"/>
      <family val="2"/>
    </font>
    <font>
      <b/>
      <i/>
      <sz val="9"/>
      <color rgb="FFFF0000"/>
      <name val="Calibri"/>
      <family val="2"/>
    </font>
    <font>
      <sz val="11"/>
      <color theme="1"/>
      <name val="Calibri"/>
      <family val="2"/>
      <scheme val="minor"/>
    </font>
    <font>
      <sz val="9"/>
      <name val="Calibri"/>
      <family val="2"/>
    </font>
    <font>
      <b/>
      <sz val="9"/>
      <name val="Calibri"/>
      <family val="2"/>
    </font>
    <font>
      <b/>
      <u/>
      <sz val="11"/>
      <color rgb="FFFF0000"/>
      <name val="Calibri"/>
      <family val="2"/>
    </font>
    <font>
      <u/>
      <sz val="9"/>
      <color theme="10"/>
      <name val="Calibri"/>
      <family val="2"/>
    </font>
    <font>
      <b/>
      <u/>
      <sz val="9"/>
      <color theme="1"/>
      <name val="Calibri"/>
      <family val="2"/>
    </font>
    <font>
      <sz val="9"/>
      <color rgb="FF000000"/>
      <name val="Calibri"/>
      <family val="2"/>
    </font>
    <font>
      <b/>
      <u/>
      <sz val="11"/>
      <color rgb="FF000000"/>
      <name val="Calibri"/>
      <family val="2"/>
    </font>
    <font>
      <i/>
      <sz val="9"/>
      <color rgb="FF000000"/>
      <name val="Calibri"/>
      <family val="2"/>
    </font>
    <font>
      <i/>
      <sz val="9"/>
      <name val="Calibri"/>
      <family val="2"/>
    </font>
    <font>
      <u/>
      <sz val="9"/>
      <color theme="10"/>
      <name val="Calibri"/>
      <family val="2"/>
      <scheme val="minor"/>
    </font>
    <font>
      <b/>
      <sz val="9"/>
      <color rgb="FF000000"/>
      <name val="Calibri"/>
      <family val="2"/>
    </font>
    <font>
      <b/>
      <sz val="9"/>
      <color theme="0"/>
      <name val="Calibri"/>
      <family val="2"/>
    </font>
    <font>
      <i/>
      <u/>
      <sz val="9"/>
      <color rgb="FFFF0000"/>
      <name val="Calibri"/>
      <family val="2"/>
    </font>
    <font>
      <b/>
      <sz val="11"/>
      <color theme="1"/>
      <name val="Calibri"/>
      <family val="2"/>
    </font>
    <font>
      <b/>
      <sz val="11"/>
      <color theme="4"/>
      <name val="Calibri"/>
      <family val="2"/>
    </font>
    <font>
      <sz val="11"/>
      <color theme="1"/>
      <name val="Calibri"/>
      <family val="2"/>
    </font>
    <font>
      <sz val="9"/>
      <color theme="4"/>
      <name val="Calibri"/>
      <family val="2"/>
    </font>
    <font>
      <i/>
      <sz val="9"/>
      <color theme="4"/>
      <name val="Calibri"/>
      <family val="2"/>
    </font>
    <font>
      <b/>
      <sz val="9"/>
      <color theme="4"/>
      <name val="Calibri"/>
      <family val="2"/>
    </font>
    <font>
      <b/>
      <sz val="11"/>
      <color theme="4"/>
      <name val="Calibri"/>
      <family val="2"/>
      <scheme val="minor"/>
    </font>
    <font>
      <b/>
      <sz val="11"/>
      <color theme="0"/>
      <name val="Calibri"/>
      <family val="2"/>
      <scheme val="minor"/>
    </font>
    <font>
      <b/>
      <sz val="8"/>
      <color theme="1"/>
      <name val="Calibri"/>
      <family val="2"/>
      <scheme val="minor"/>
    </font>
    <font>
      <b/>
      <sz val="8"/>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99"/>
        <bgColor indexed="64"/>
      </patternFill>
    </fill>
    <fill>
      <patternFill patternType="solid">
        <fgColor rgb="FFCCFF9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bgColor indexed="64"/>
      </patternFill>
    </fill>
    <fill>
      <patternFill patternType="solid">
        <fgColor rgb="FFFFFFFF"/>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rgb="FFDAEEF3"/>
        <bgColor rgb="FF000000"/>
      </patternFill>
    </fill>
    <fill>
      <patternFill patternType="solid">
        <fgColor theme="9"/>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s>
  <cellStyleXfs count="10">
    <xf numFmtId="0" fontId="0" fillId="0" borderId="0"/>
    <xf numFmtId="9" fontId="1" fillId="0" borderId="0" applyFont="0" applyFill="0" applyBorder="0" applyAlignment="0" applyProtection="0"/>
    <xf numFmtId="0" fontId="3" fillId="0" borderId="0"/>
    <xf numFmtId="43" fontId="3" fillId="0" borderId="0" applyFont="0" applyFill="0" applyBorder="0" applyAlignment="0" applyProtection="0"/>
    <xf numFmtId="0" fontId="21" fillId="0" borderId="0"/>
    <xf numFmtId="9" fontId="3" fillId="0" borderId="0" applyFont="0" applyFill="0" applyBorder="0" applyAlignment="0" applyProtection="0"/>
    <xf numFmtId="0" fontId="33" fillId="0" borderId="0" applyNumberFormat="0" applyFill="0" applyBorder="0" applyAlignment="0" applyProtection="0"/>
    <xf numFmtId="170" fontId="40" fillId="0" borderId="0" applyFont="0" applyFill="0" applyBorder="0" applyAlignment="0" applyProtection="0"/>
    <xf numFmtId="0" fontId="44" fillId="0" borderId="0" applyNumberFormat="0" applyFill="0" applyBorder="0" applyAlignment="0" applyProtection="0"/>
    <xf numFmtId="43" fontId="1" fillId="0" borderId="0" applyFont="0" applyFill="0" applyBorder="0" applyAlignment="0" applyProtection="0"/>
  </cellStyleXfs>
  <cellXfs count="480">
    <xf numFmtId="0" fontId="0" fillId="0" borderId="0" xfId="0"/>
    <xf numFmtId="0" fontId="4" fillId="0" borderId="0" xfId="2" quotePrefix="1" applyFont="1" applyAlignment="1">
      <alignment horizontal="left" vertical="top"/>
    </xf>
    <xf numFmtId="0" fontId="5" fillId="0" borderId="0" xfId="2" quotePrefix="1" applyFont="1" applyAlignment="1">
      <alignment horizontal="center" vertical="top" wrapText="1"/>
    </xf>
    <xf numFmtId="0" fontId="6" fillId="0" borderId="0" xfId="2" applyFont="1" applyAlignment="1">
      <alignment vertical="top"/>
    </xf>
    <xf numFmtId="0" fontId="7" fillId="0" borderId="0" xfId="2" applyFont="1" applyAlignment="1">
      <alignment vertical="top"/>
    </xf>
    <xf numFmtId="0" fontId="8" fillId="0" borderId="0" xfId="2" quotePrefix="1" applyFont="1" applyBorder="1" applyAlignment="1">
      <alignment horizontal="left" vertical="top"/>
    </xf>
    <xf numFmtId="0" fontId="5" fillId="0" borderId="0" xfId="2" quotePrefix="1" applyFont="1" applyBorder="1" applyAlignment="1">
      <alignment horizontal="center" vertical="top" wrapText="1"/>
    </xf>
    <xf numFmtId="0" fontId="6" fillId="0" borderId="0" xfId="2" applyFont="1" applyBorder="1" applyAlignment="1">
      <alignment vertical="top"/>
    </xf>
    <xf numFmtId="0" fontId="4" fillId="2" borderId="0" xfId="2" quotePrefix="1" applyFont="1" applyFill="1" applyBorder="1" applyAlignment="1">
      <alignment horizontal="left" vertical="top"/>
    </xf>
    <xf numFmtId="0" fontId="7" fillId="2" borderId="0" xfId="2" applyFont="1" applyFill="1" applyBorder="1" applyAlignment="1">
      <alignment horizontal="center" vertical="top" wrapText="1"/>
    </xf>
    <xf numFmtId="0" fontId="9" fillId="0" borderId="0" xfId="2" applyFont="1" applyAlignment="1">
      <alignment vertical="top"/>
    </xf>
    <xf numFmtId="0" fontId="12" fillId="0" borderId="0" xfId="2" applyFont="1" applyAlignment="1">
      <alignment horizontal="center" vertical="top"/>
    </xf>
    <xf numFmtId="0" fontId="6" fillId="8" borderId="6" xfId="2" applyFont="1" applyFill="1" applyBorder="1" applyAlignment="1">
      <alignment vertical="top"/>
    </xf>
    <xf numFmtId="0" fontId="6" fillId="8" borderId="6" xfId="2" applyFont="1" applyFill="1" applyBorder="1" applyAlignment="1">
      <alignment horizontal="center" vertical="top"/>
    </xf>
    <xf numFmtId="0" fontId="7" fillId="8" borderId="6" xfId="2" applyFont="1" applyFill="1" applyBorder="1" applyAlignment="1">
      <alignment horizontal="center" vertical="top" wrapText="1"/>
    </xf>
    <xf numFmtId="0" fontId="7" fillId="8" borderId="6" xfId="2" applyFont="1" applyFill="1" applyBorder="1" applyAlignment="1">
      <alignment horizontal="center" vertical="top"/>
    </xf>
    <xf numFmtId="0" fontId="6" fillId="0" borderId="0" xfId="2" applyFont="1" applyAlignment="1">
      <alignment horizontal="center" vertical="top"/>
    </xf>
    <xf numFmtId="0" fontId="15" fillId="0" borderId="2" xfId="2" applyFont="1" applyBorder="1" applyAlignment="1">
      <alignment horizontal="center" vertical="top"/>
    </xf>
    <xf numFmtId="0" fontId="9" fillId="0" borderId="0" xfId="2" applyFont="1" applyBorder="1" applyAlignment="1">
      <alignment vertical="top"/>
    </xf>
    <xf numFmtId="3" fontId="6" fillId="0" borderId="6" xfId="2" applyNumberFormat="1" applyFont="1" applyBorder="1"/>
    <xf numFmtId="0" fontId="10" fillId="0" borderId="0" xfId="2" applyFont="1" applyAlignment="1">
      <alignment vertical="top"/>
    </xf>
    <xf numFmtId="0" fontId="10" fillId="0" borderId="0" xfId="2" applyFont="1" applyAlignment="1">
      <alignment horizontal="center" vertical="top"/>
    </xf>
    <xf numFmtId="0" fontId="13" fillId="0" borderId="0" xfId="2" applyFont="1" applyAlignment="1">
      <alignment horizontal="center" vertical="top" wrapText="1"/>
    </xf>
    <xf numFmtId="3" fontId="10" fillId="0" borderId="0" xfId="2" applyNumberFormat="1" applyFont="1" applyAlignment="1">
      <alignment vertical="top"/>
    </xf>
    <xf numFmtId="3" fontId="13" fillId="0" borderId="0" xfId="2" applyNumberFormat="1" applyFont="1" applyAlignment="1">
      <alignment vertical="top"/>
    </xf>
    <xf numFmtId="0" fontId="8" fillId="0" borderId="0" xfId="2" quotePrefix="1" applyFont="1" applyAlignment="1">
      <alignment horizontal="left" vertical="top"/>
    </xf>
    <xf numFmtId="0" fontId="13" fillId="0" borderId="6" xfId="2" applyFont="1" applyBorder="1" applyAlignment="1">
      <alignment horizontal="center" vertical="top" wrapText="1"/>
    </xf>
    <xf numFmtId="164" fontId="15" fillId="2" borderId="6" xfId="2" applyNumberFormat="1" applyFont="1" applyFill="1" applyBorder="1" applyAlignment="1">
      <alignment vertical="top"/>
    </xf>
    <xf numFmtId="0" fontId="18" fillId="0" borderId="9" xfId="0" applyFont="1" applyBorder="1" applyAlignment="1">
      <alignment horizontal="left" vertical="center"/>
    </xf>
    <xf numFmtId="164" fontId="10" fillId="0" borderId="0" xfId="2" applyNumberFormat="1" applyFont="1" applyAlignment="1">
      <alignment vertical="top"/>
    </xf>
    <xf numFmtId="0" fontId="15" fillId="0" borderId="0" xfId="2" quotePrefix="1" applyFont="1" applyBorder="1" applyAlignment="1">
      <alignment horizontal="left" vertical="top"/>
    </xf>
    <xf numFmtId="0" fontId="19" fillId="0" borderId="0" xfId="0" applyFont="1" applyFill="1" applyBorder="1" applyAlignment="1">
      <alignment vertical="center"/>
    </xf>
    <xf numFmtId="0" fontId="14" fillId="0" borderId="0" xfId="2" quotePrefix="1" applyFont="1" applyAlignment="1">
      <alignment horizontal="left" vertical="top" wrapText="1"/>
    </xf>
    <xf numFmtId="0" fontId="6" fillId="0" borderId="0" xfId="2" quotePrefix="1" applyFont="1" applyFill="1" applyBorder="1" applyAlignment="1">
      <alignment horizontal="center" vertical="top"/>
    </xf>
    <xf numFmtId="165" fontId="15" fillId="2" borderId="6" xfId="1" applyNumberFormat="1" applyFont="1" applyFill="1" applyBorder="1" applyAlignment="1">
      <alignment vertical="top"/>
    </xf>
    <xf numFmtId="0" fontId="17" fillId="0" borderId="3" xfId="0" applyFont="1" applyBorder="1" applyAlignment="1">
      <alignment vertical="center"/>
    </xf>
    <xf numFmtId="3" fontId="15" fillId="0" borderId="11" xfId="2" applyNumberFormat="1" applyFont="1" applyBorder="1" applyAlignment="1">
      <alignment vertical="top"/>
    </xf>
    <xf numFmtId="0" fontId="7" fillId="0" borderId="0" xfId="2" applyFont="1" applyAlignment="1">
      <alignment horizontal="center" vertical="top" wrapText="1"/>
    </xf>
    <xf numFmtId="0" fontId="15" fillId="0" borderId="2" xfId="2" applyFont="1" applyBorder="1" applyAlignment="1">
      <alignment vertical="top"/>
    </xf>
    <xf numFmtId="0" fontId="4" fillId="0" borderId="0" xfId="2" applyFont="1" applyBorder="1" applyAlignment="1">
      <alignment horizontal="center" vertical="top"/>
    </xf>
    <xf numFmtId="0" fontId="6" fillId="0" borderId="0" xfId="0" applyFont="1" applyAlignment="1">
      <alignment vertical="top"/>
    </xf>
    <xf numFmtId="41" fontId="6" fillId="2" borderId="6" xfId="2" applyNumberFormat="1" applyFont="1" applyFill="1" applyBorder="1"/>
    <xf numFmtId="0" fontId="14" fillId="0" borderId="0" xfId="2" applyFont="1" applyAlignment="1">
      <alignment horizontal="center" vertical="top"/>
    </xf>
    <xf numFmtId="3" fontId="13" fillId="0" borderId="0" xfId="2" applyNumberFormat="1" applyFont="1" applyAlignment="1">
      <alignment horizontal="center" vertical="top"/>
    </xf>
    <xf numFmtId="166" fontId="6" fillId="0" borderId="6" xfId="0" applyNumberFormat="1" applyFont="1" applyBorder="1" applyAlignment="1">
      <alignment vertical="top"/>
    </xf>
    <xf numFmtId="0" fontId="18" fillId="0" borderId="8" xfId="0" applyFont="1" applyFill="1" applyBorder="1" applyAlignment="1">
      <alignment vertical="center"/>
    </xf>
    <xf numFmtId="0" fontId="18" fillId="9" borderId="9" xfId="0" applyFont="1" applyFill="1" applyBorder="1" applyAlignment="1">
      <alignment vertical="center"/>
    </xf>
    <xf numFmtId="0" fontId="18" fillId="9" borderId="8" xfId="0" applyFont="1" applyFill="1" applyBorder="1" applyAlignment="1">
      <alignment vertical="center"/>
    </xf>
    <xf numFmtId="0" fontId="14" fillId="0" borderId="6" xfId="2" quotePrefix="1" applyFont="1" applyBorder="1" applyAlignment="1">
      <alignment horizontal="left" vertical="top"/>
    </xf>
    <xf numFmtId="41" fontId="7" fillId="2" borderId="2" xfId="3" applyNumberFormat="1" applyFont="1" applyFill="1" applyBorder="1" applyAlignment="1">
      <alignment vertical="top"/>
    </xf>
    <xf numFmtId="41" fontId="6" fillId="0" borderId="6" xfId="2" applyNumberFormat="1" applyFont="1" applyBorder="1"/>
    <xf numFmtId="41" fontId="7" fillId="2" borderId="6" xfId="3" applyNumberFormat="1" applyFont="1" applyFill="1" applyBorder="1" applyAlignment="1">
      <alignment vertical="top"/>
    </xf>
    <xf numFmtId="41" fontId="10" fillId="0" borderId="0" xfId="2" applyNumberFormat="1" applyFont="1" applyAlignment="1">
      <alignment vertical="top"/>
    </xf>
    <xf numFmtId="41" fontId="13" fillId="0" borderId="0" xfId="2" applyNumberFormat="1" applyFont="1" applyAlignment="1">
      <alignment vertical="top"/>
    </xf>
    <xf numFmtId="0" fontId="13" fillId="0" borderId="0" xfId="2" applyFont="1" applyFill="1" applyBorder="1" applyAlignment="1">
      <alignment horizontal="center" vertical="top" wrapText="1"/>
    </xf>
    <xf numFmtId="0" fontId="15" fillId="0" borderId="0" xfId="2" quotePrefix="1" applyFont="1" applyFill="1" applyBorder="1" applyAlignment="1">
      <alignment horizontal="left" vertical="top"/>
    </xf>
    <xf numFmtId="164" fontId="10" fillId="0" borderId="0" xfId="2" applyNumberFormat="1" applyFont="1" applyFill="1" applyBorder="1" applyAlignment="1">
      <alignment vertical="top"/>
    </xf>
    <xf numFmtId="3" fontId="10" fillId="0" borderId="0" xfId="2" applyNumberFormat="1" applyFont="1" applyFill="1" applyBorder="1" applyAlignment="1">
      <alignment vertical="top"/>
    </xf>
    <xf numFmtId="164" fontId="10" fillId="0" borderId="10" xfId="2" applyNumberFormat="1" applyFont="1" applyBorder="1" applyAlignment="1">
      <alignment vertical="top"/>
    </xf>
    <xf numFmtId="3" fontId="10" fillId="0" borderId="1" xfId="2" applyNumberFormat="1" applyFont="1" applyBorder="1" applyAlignment="1">
      <alignment vertical="top"/>
    </xf>
    <xf numFmtId="3" fontId="10" fillId="0" borderId="12" xfId="2" applyNumberFormat="1" applyFont="1" applyBorder="1" applyAlignment="1">
      <alignment horizontal="right" vertical="top"/>
    </xf>
    <xf numFmtId="167" fontId="15" fillId="2" borderId="6" xfId="2" applyNumberFormat="1" applyFont="1" applyFill="1" applyBorder="1" applyAlignment="1">
      <alignment vertical="top"/>
    </xf>
    <xf numFmtId="166" fontId="9" fillId="0" borderId="6" xfId="0" applyNumberFormat="1" applyFont="1" applyBorder="1" applyAlignment="1">
      <alignment vertical="top"/>
    </xf>
    <xf numFmtId="0" fontId="4" fillId="10" borderId="2" xfId="2" applyFont="1" applyFill="1" applyBorder="1" applyAlignment="1">
      <alignment horizontal="center"/>
    </xf>
    <xf numFmtId="0" fontId="20" fillId="12" borderId="7" xfId="0" quotePrefix="1" applyFont="1" applyFill="1" applyBorder="1" applyAlignment="1">
      <alignment horizontal="center" vertical="top" wrapText="1"/>
    </xf>
    <xf numFmtId="0" fontId="22" fillId="0" borderId="6" xfId="2" applyFont="1" applyBorder="1" applyAlignment="1">
      <alignment horizontal="center" vertical="top" wrapText="1"/>
    </xf>
    <xf numFmtId="164" fontId="14" fillId="2" borderId="6" xfId="2" applyNumberFormat="1" applyFont="1" applyFill="1" applyBorder="1" applyAlignment="1">
      <alignment vertical="top"/>
    </xf>
    <xf numFmtId="0" fontId="14" fillId="2" borderId="6" xfId="2" applyNumberFormat="1" applyFont="1" applyFill="1" applyBorder="1" applyAlignment="1">
      <alignment vertical="top"/>
    </xf>
    <xf numFmtId="3" fontId="22" fillId="0" borderId="0" xfId="2" applyNumberFormat="1" applyFont="1" applyAlignment="1">
      <alignment vertical="top"/>
    </xf>
    <xf numFmtId="0" fontId="23" fillId="0" borderId="0" xfId="2" applyFont="1" applyAlignment="1">
      <alignment vertical="top"/>
    </xf>
    <xf numFmtId="165" fontId="14" fillId="2" borderId="6" xfId="1" applyNumberFormat="1" applyFont="1" applyFill="1" applyBorder="1" applyAlignment="1">
      <alignment vertical="top"/>
    </xf>
    <xf numFmtId="3" fontId="23" fillId="0" borderId="0" xfId="2" applyNumberFormat="1" applyFont="1" applyAlignment="1">
      <alignment vertical="top"/>
    </xf>
    <xf numFmtId="41" fontId="6" fillId="14" borderId="6" xfId="2" applyNumberFormat="1" applyFont="1" applyFill="1" applyBorder="1"/>
    <xf numFmtId="0" fontId="8" fillId="0" borderId="0" xfId="2" applyFont="1" applyAlignment="1">
      <alignment vertical="top"/>
    </xf>
    <xf numFmtId="0" fontId="24" fillId="0" borderId="0" xfId="2" applyFont="1" applyAlignment="1">
      <alignment vertical="top"/>
    </xf>
    <xf numFmtId="0" fontId="12" fillId="0" borderId="0" xfId="2" applyFont="1" applyFill="1" applyBorder="1" applyAlignment="1">
      <alignment horizontal="center" vertical="top"/>
    </xf>
    <xf numFmtId="0" fontId="15" fillId="0" borderId="6" xfId="2" applyFont="1" applyFill="1" applyBorder="1" applyAlignment="1">
      <alignment horizontal="left" vertical="top"/>
    </xf>
    <xf numFmtId="167" fontId="6" fillId="0" borderId="6" xfId="5" applyNumberFormat="1" applyFont="1" applyBorder="1" applyAlignment="1">
      <alignment vertical="top"/>
    </xf>
    <xf numFmtId="0" fontId="14" fillId="0" borderId="6" xfId="2" applyFont="1" applyFill="1" applyBorder="1" applyAlignment="1">
      <alignment horizontal="left" vertical="top"/>
    </xf>
    <xf numFmtId="0" fontId="10" fillId="0" borderId="0" xfId="2" applyFont="1" applyBorder="1" applyAlignment="1">
      <alignment vertical="top"/>
    </xf>
    <xf numFmtId="165" fontId="6" fillId="0" borderId="0" xfId="2" applyNumberFormat="1" applyFont="1" applyAlignment="1">
      <alignment vertical="top"/>
    </xf>
    <xf numFmtId="165" fontId="26" fillId="3" borderId="6" xfId="2" quotePrefix="1" applyNumberFormat="1" applyFont="1" applyFill="1" applyBorder="1" applyAlignment="1">
      <alignment horizontal="center" vertical="top" wrapText="1"/>
    </xf>
    <xf numFmtId="0" fontId="26" fillId="3" borderId="6" xfId="2" quotePrefix="1" applyFont="1" applyFill="1" applyBorder="1" applyAlignment="1">
      <alignment horizontal="center" vertical="top" wrapText="1"/>
    </xf>
    <xf numFmtId="165" fontId="16" fillId="3" borderId="6" xfId="2" quotePrefix="1" applyNumberFormat="1" applyFont="1" applyFill="1" applyBorder="1" applyAlignment="1">
      <alignment horizontal="center" vertical="top"/>
    </xf>
    <xf numFmtId="0" fontId="16" fillId="3" borderId="6" xfId="2" quotePrefix="1" applyFont="1" applyFill="1" applyBorder="1" applyAlignment="1">
      <alignment horizontal="center" vertical="top" wrapText="1"/>
    </xf>
    <xf numFmtId="0" fontId="16" fillId="3" borderId="6" xfId="2" quotePrefix="1" applyFont="1" applyFill="1" applyBorder="1" applyAlignment="1">
      <alignment horizontal="center" vertical="top"/>
    </xf>
    <xf numFmtId="0" fontId="10" fillId="0" borderId="0" xfId="2" applyFont="1" applyFill="1" applyBorder="1" applyAlignment="1">
      <alignment horizontal="right" vertical="top"/>
    </xf>
    <xf numFmtId="0" fontId="25" fillId="13" borderId="6" xfId="2" quotePrefix="1" applyFont="1" applyFill="1" applyBorder="1" applyAlignment="1">
      <alignment horizontal="center" vertical="center"/>
    </xf>
    <xf numFmtId="41" fontId="10" fillId="0" borderId="0" xfId="3" applyNumberFormat="1" applyFont="1" applyAlignment="1">
      <alignment vertical="top"/>
    </xf>
    <xf numFmtId="166" fontId="10" fillId="0" borderId="0" xfId="2" applyNumberFormat="1" applyFont="1" applyAlignment="1">
      <alignment vertical="top"/>
    </xf>
    <xf numFmtId="166" fontId="10" fillId="0" borderId="0" xfId="5" applyNumberFormat="1" applyFont="1" applyAlignment="1">
      <alignment vertical="top"/>
    </xf>
    <xf numFmtId="168" fontId="10" fillId="0" borderId="0" xfId="2" applyNumberFormat="1" applyFont="1" applyAlignment="1">
      <alignment vertical="top"/>
    </xf>
    <xf numFmtId="167" fontId="6" fillId="14" borderId="6" xfId="5" applyNumberFormat="1" applyFont="1" applyFill="1" applyBorder="1" applyAlignment="1">
      <alignment vertical="top"/>
    </xf>
    <xf numFmtId="0" fontId="8" fillId="0" borderId="0" xfId="0" applyFont="1" applyAlignment="1"/>
    <xf numFmtId="0" fontId="7" fillId="0" borderId="0" xfId="0" applyFont="1" applyAlignment="1">
      <alignment horizontal="center" vertical="top" wrapText="1"/>
    </xf>
    <xf numFmtId="0" fontId="27" fillId="0" borderId="0" xfId="0" applyFont="1" applyAlignment="1"/>
    <xf numFmtId="0" fontId="7" fillId="0" borderId="0" xfId="0" applyFont="1"/>
    <xf numFmtId="0" fontId="4" fillId="5" borderId="6" xfId="0" quotePrefix="1" applyFont="1" applyFill="1" applyBorder="1" applyAlignment="1">
      <alignment horizontal="center" vertical="top" wrapText="1"/>
    </xf>
    <xf numFmtId="0" fontId="15" fillId="5" borderId="6" xfId="0" quotePrefix="1" applyFont="1" applyFill="1" applyBorder="1" applyAlignment="1">
      <alignment horizontal="center" vertical="top" wrapText="1"/>
    </xf>
    <xf numFmtId="10" fontId="28" fillId="0" borderId="6" xfId="5" applyNumberFormat="1" applyFont="1" applyBorder="1"/>
    <xf numFmtId="0" fontId="27" fillId="0" borderId="0" xfId="0" applyFont="1" applyFill="1" applyBorder="1" applyAlignment="1"/>
    <xf numFmtId="0" fontId="7" fillId="0" borderId="0" xfId="0" applyFont="1" applyFill="1" applyBorder="1" applyAlignment="1">
      <alignment horizontal="center" vertical="top" wrapText="1"/>
    </xf>
    <xf numFmtId="0" fontId="6" fillId="0" borderId="0" xfId="0" applyFont="1" applyFill="1" applyBorder="1" applyAlignment="1">
      <alignment vertical="top"/>
    </xf>
    <xf numFmtId="0" fontId="0" fillId="0" borderId="0" xfId="0" applyFill="1" applyBorder="1"/>
    <xf numFmtId="0" fontId="6" fillId="3" borderId="6" xfId="0" applyFont="1" applyFill="1" applyBorder="1" applyAlignment="1">
      <alignment horizontal="center" vertical="top"/>
    </xf>
    <xf numFmtId="0" fontId="14" fillId="5" borderId="6" xfId="0" quotePrefix="1" applyFont="1" applyFill="1" applyBorder="1" applyAlignment="1">
      <alignment horizontal="center" vertical="top" wrapText="1"/>
    </xf>
    <xf numFmtId="0" fontId="28" fillId="5" borderId="6" xfId="0" quotePrefix="1" applyFont="1" applyFill="1" applyBorder="1" applyAlignment="1">
      <alignment horizontal="center" vertical="top" wrapText="1"/>
    </xf>
    <xf numFmtId="0" fontId="16" fillId="5" borderId="6" xfId="0" quotePrefix="1" applyFont="1" applyFill="1" applyBorder="1" applyAlignment="1">
      <alignment horizontal="center" vertical="top" wrapText="1"/>
    </xf>
    <xf numFmtId="0" fontId="9" fillId="0" borderId="6" xfId="0" applyFont="1" applyFill="1" applyBorder="1" applyAlignment="1">
      <alignment horizontal="left" vertical="top"/>
    </xf>
    <xf numFmtId="165" fontId="15" fillId="0" borderId="6" xfId="5" applyNumberFormat="1" applyFont="1" applyBorder="1" applyAlignment="1">
      <alignment vertical="top"/>
    </xf>
    <xf numFmtId="0" fontId="4" fillId="0" borderId="6" xfId="0" quotePrefix="1" applyFont="1" applyFill="1" applyBorder="1" applyAlignment="1">
      <alignment horizontal="center" vertical="top" wrapText="1"/>
    </xf>
    <xf numFmtId="0" fontId="15" fillId="0" borderId="6" xfId="0" applyFont="1" applyBorder="1" applyAlignment="1">
      <alignment vertical="top"/>
    </xf>
    <xf numFmtId="10" fontId="4" fillId="0" borderId="6" xfId="5" applyNumberFormat="1" applyFont="1" applyBorder="1"/>
    <xf numFmtId="0" fontId="15" fillId="0" borderId="6" xfId="0" applyFont="1" applyBorder="1" applyAlignment="1">
      <alignment horizontal="left" vertical="top"/>
    </xf>
    <xf numFmtId="165" fontId="14" fillId="0" borderId="6" xfId="5" applyNumberFormat="1" applyFont="1" applyBorder="1" applyAlignment="1">
      <alignment vertical="top"/>
    </xf>
    <xf numFmtId="2" fontId="14" fillId="0" borderId="6" xfId="5" applyNumberFormat="1" applyFont="1" applyBorder="1" applyAlignment="1">
      <alignment vertical="top"/>
    </xf>
    <xf numFmtId="0" fontId="10" fillId="0" borderId="0" xfId="0" applyFont="1" applyAlignment="1">
      <alignment vertical="top"/>
    </xf>
    <xf numFmtId="165" fontId="10" fillId="0" borderId="0" xfId="0" applyNumberFormat="1" applyFont="1" applyAlignment="1">
      <alignment horizontal="right" vertical="top" wrapText="1"/>
    </xf>
    <xf numFmtId="0" fontId="4" fillId="0" borderId="0" xfId="0" applyFont="1"/>
    <xf numFmtId="0" fontId="8" fillId="0" borderId="0" xfId="0" quotePrefix="1" applyFont="1" applyAlignment="1">
      <alignment horizontal="left" vertical="top"/>
    </xf>
    <xf numFmtId="0" fontId="2" fillId="3" borderId="6" xfId="0" applyFont="1" applyFill="1" applyBorder="1" applyAlignment="1">
      <alignment horizontal="center" vertical="top" wrapText="1"/>
    </xf>
    <xf numFmtId="0" fontId="9" fillId="3" borderId="6" xfId="0" applyFont="1" applyFill="1" applyBorder="1" applyAlignment="1">
      <alignment horizontal="center" vertical="top" wrapText="1"/>
    </xf>
    <xf numFmtId="0" fontId="9" fillId="3" borderId="6" xfId="0" quotePrefix="1" applyFont="1" applyFill="1" applyBorder="1" applyAlignment="1">
      <alignment horizontal="center" vertical="top" wrapText="1"/>
    </xf>
    <xf numFmtId="0" fontId="0" fillId="0" borderId="6" xfId="0" applyBorder="1" applyAlignment="1">
      <alignment horizontal="center"/>
    </xf>
    <xf numFmtId="0" fontId="6" fillId="0" borderId="6" xfId="0" applyFont="1" applyFill="1" applyBorder="1" applyAlignment="1">
      <alignment vertical="top"/>
    </xf>
    <xf numFmtId="164" fontId="6" fillId="0" borderId="6" xfId="0" applyNumberFormat="1" applyFont="1" applyBorder="1" applyAlignment="1">
      <alignment horizontal="right" vertical="top"/>
    </xf>
    <xf numFmtId="0" fontId="6" fillId="0" borderId="6" xfId="0" quotePrefix="1" applyFont="1" applyFill="1" applyBorder="1" applyAlignment="1">
      <alignment horizontal="left" vertical="top"/>
    </xf>
    <xf numFmtId="0" fontId="10" fillId="0" borderId="0" xfId="0" applyFont="1" applyAlignment="1">
      <alignment horizontal="right" vertical="top"/>
    </xf>
    <xf numFmtId="4" fontId="10" fillId="0" borderId="0" xfId="0" applyNumberFormat="1" applyFont="1" applyAlignment="1">
      <alignment horizontal="right" vertical="top"/>
    </xf>
    <xf numFmtId="0" fontId="6" fillId="0" borderId="0" xfId="0" applyFont="1" applyAlignment="1">
      <alignment horizontal="right" vertical="top"/>
    </xf>
    <xf numFmtId="0" fontId="2" fillId="10" borderId="0" xfId="0" applyFont="1" applyFill="1"/>
    <xf numFmtId="164" fontId="10" fillId="0" borderId="0" xfId="0" applyNumberFormat="1" applyFont="1" applyAlignment="1">
      <alignment horizontal="right" vertical="top"/>
    </xf>
    <xf numFmtId="0" fontId="12" fillId="5" borderId="6" xfId="0" applyFont="1" applyFill="1" applyBorder="1" applyAlignment="1">
      <alignment horizontal="center" vertical="top"/>
    </xf>
    <xf numFmtId="0" fontId="12" fillId="6" borderId="6" xfId="0" applyFont="1" applyFill="1" applyBorder="1" applyAlignment="1">
      <alignment horizontal="center" vertical="top"/>
    </xf>
    <xf numFmtId="0" fontId="12" fillId="7" borderId="6" xfId="0" applyFont="1" applyFill="1" applyBorder="1" applyAlignment="1">
      <alignment horizontal="center" vertical="top"/>
    </xf>
    <xf numFmtId="0" fontId="12" fillId="15" borderId="6" xfId="0" applyFont="1" applyFill="1" applyBorder="1" applyAlignment="1">
      <alignment horizontal="center" vertical="top"/>
    </xf>
    <xf numFmtId="0" fontId="12" fillId="11" borderId="6" xfId="0" applyFont="1" applyFill="1" applyBorder="1" applyAlignment="1">
      <alignment horizontal="center" vertical="top"/>
    </xf>
    <xf numFmtId="0" fontId="12" fillId="5" borderId="3" xfId="0" applyFont="1" applyFill="1" applyBorder="1" applyAlignment="1">
      <alignment horizontal="center" vertical="top"/>
    </xf>
    <xf numFmtId="0" fontId="6" fillId="8" borderId="3" xfId="2" applyFont="1" applyFill="1" applyBorder="1" applyAlignment="1">
      <alignment horizontal="center" vertical="top"/>
    </xf>
    <xf numFmtId="41" fontId="6" fillId="14" borderId="3" xfId="2" applyNumberFormat="1" applyFont="1" applyFill="1" applyBorder="1"/>
    <xf numFmtId="0" fontId="12" fillId="6" borderId="5" xfId="0" applyFont="1" applyFill="1" applyBorder="1" applyAlignment="1">
      <alignment horizontal="center" vertical="top"/>
    </xf>
    <xf numFmtId="0" fontId="6" fillId="8" borderId="5" xfId="2" applyFont="1" applyFill="1" applyBorder="1" applyAlignment="1">
      <alignment horizontal="center" vertical="top"/>
    </xf>
    <xf numFmtId="41" fontId="6" fillId="0" borderId="5" xfId="2" applyNumberFormat="1" applyFont="1" applyBorder="1"/>
    <xf numFmtId="41" fontId="10" fillId="0" borderId="0" xfId="2" applyNumberFormat="1" applyFont="1" applyFill="1" applyBorder="1" applyAlignment="1">
      <alignment vertical="top"/>
    </xf>
    <xf numFmtId="0" fontId="6" fillId="0" borderId="13" xfId="2" applyFont="1" applyFill="1" applyBorder="1" applyAlignment="1">
      <alignment horizontal="center" vertical="top"/>
    </xf>
    <xf numFmtId="41" fontId="6" fillId="0" borderId="13" xfId="0" applyNumberFormat="1" applyFont="1" applyFill="1" applyBorder="1" applyAlignment="1">
      <alignment vertical="top"/>
    </xf>
    <xf numFmtId="0" fontId="10" fillId="10" borderId="6" xfId="2" applyFont="1" applyFill="1" applyBorder="1" applyAlignment="1">
      <alignment horizontal="center" vertical="top"/>
    </xf>
    <xf numFmtId="165" fontId="10" fillId="0" borderId="0" xfId="1" applyNumberFormat="1" applyFont="1" applyAlignment="1">
      <alignment vertical="top"/>
    </xf>
    <xf numFmtId="0" fontId="10" fillId="0" borderId="0" xfId="2" applyFont="1" applyFill="1" applyBorder="1" applyAlignment="1">
      <alignment horizontal="center" vertical="top" wrapText="1"/>
    </xf>
    <xf numFmtId="0" fontId="10" fillId="0" borderId="0" xfId="0" applyFont="1" applyFill="1" applyBorder="1" applyAlignment="1">
      <alignment vertical="center"/>
    </xf>
    <xf numFmtId="166" fontId="10" fillId="0" borderId="0" xfId="0" applyNumberFormat="1" applyFont="1" applyFill="1" applyBorder="1" applyAlignment="1">
      <alignment vertical="top"/>
    </xf>
    <xf numFmtId="167" fontId="9" fillId="14" borderId="6" xfId="5" applyNumberFormat="1" applyFont="1" applyFill="1" applyBorder="1" applyAlignment="1">
      <alignment vertical="top"/>
    </xf>
    <xf numFmtId="167" fontId="9" fillId="0" borderId="6" xfId="5" applyNumberFormat="1" applyFont="1" applyBorder="1" applyAlignment="1">
      <alignment vertical="top"/>
    </xf>
    <xf numFmtId="3" fontId="9" fillId="0" borderId="6" xfId="2" applyNumberFormat="1" applyFont="1" applyBorder="1"/>
    <xf numFmtId="0" fontId="2" fillId="0" borderId="0" xfId="0" applyFont="1"/>
    <xf numFmtId="167" fontId="9" fillId="10" borderId="6" xfId="5" applyNumberFormat="1" applyFont="1" applyFill="1" applyBorder="1" applyAlignment="1">
      <alignment vertical="top"/>
    </xf>
    <xf numFmtId="0" fontId="14" fillId="0" borderId="6" xfId="0" quotePrefix="1" applyFont="1" applyBorder="1" applyAlignment="1">
      <alignment horizontal="left" vertical="top" wrapText="1"/>
    </xf>
    <xf numFmtId="165" fontId="14" fillId="10" borderId="6" xfId="5" applyNumberFormat="1" applyFont="1" applyFill="1" applyBorder="1" applyAlignment="1"/>
    <xf numFmtId="169" fontId="6" fillId="0" borderId="6" xfId="0" applyNumberFormat="1" applyFont="1" applyBorder="1" applyAlignment="1">
      <alignment horizontal="right" vertical="top"/>
    </xf>
    <xf numFmtId="0" fontId="30" fillId="10" borderId="0" xfId="0" quotePrefix="1" applyFont="1" applyFill="1" applyAlignment="1">
      <alignment horizontal="left"/>
    </xf>
    <xf numFmtId="0" fontId="35" fillId="0" borderId="0" xfId="0" quotePrefix="1" applyFont="1" applyAlignment="1">
      <alignment horizontal="left" vertical="top"/>
    </xf>
    <xf numFmtId="0" fontId="0" fillId="0" borderId="0" xfId="0" applyFont="1" applyAlignment="1">
      <alignment vertical="top"/>
    </xf>
    <xf numFmtId="0" fontId="36" fillId="0" borderId="0" xfId="0" applyFont="1" applyAlignment="1">
      <alignment vertical="top"/>
    </xf>
    <xf numFmtId="0" fontId="36" fillId="0" borderId="0" xfId="0" quotePrefix="1" applyFont="1" applyAlignment="1">
      <alignment horizontal="left" vertical="top"/>
    </xf>
    <xf numFmtId="0" fontId="34" fillId="0" borderId="0" xfId="6" applyFont="1" applyAlignment="1">
      <alignment horizontal="left" vertical="top"/>
    </xf>
    <xf numFmtId="0" fontId="31" fillId="0" borderId="0" xfId="0" applyFont="1" applyAlignment="1">
      <alignment vertical="top"/>
    </xf>
    <xf numFmtId="41" fontId="7" fillId="0" borderId="13" xfId="2" quotePrefix="1" applyNumberFormat="1" applyFont="1" applyFill="1" applyBorder="1" applyAlignment="1">
      <alignment horizontal="left"/>
    </xf>
    <xf numFmtId="0" fontId="4" fillId="0" borderId="6" xfId="2" applyFont="1" applyBorder="1" applyAlignment="1">
      <alignment horizontal="center" vertical="top"/>
    </xf>
    <xf numFmtId="0" fontId="10" fillId="0" borderId="0" xfId="2" quotePrefix="1" applyFont="1" applyAlignment="1">
      <alignment horizontal="left" wrapText="1"/>
    </xf>
    <xf numFmtId="0" fontId="10" fillId="0" borderId="0" xfId="2" applyFont="1" applyAlignment="1">
      <alignment horizontal="center" wrapText="1"/>
    </xf>
    <xf numFmtId="41" fontId="10" fillId="0" borderId="0" xfId="2" applyNumberFormat="1" applyFont="1" applyAlignment="1"/>
    <xf numFmtId="0" fontId="18" fillId="0" borderId="6" xfId="0" applyFont="1" applyFill="1" applyBorder="1" applyAlignment="1">
      <alignment vertical="center"/>
    </xf>
    <xf numFmtId="0" fontId="18" fillId="9" borderId="6" xfId="0" applyFont="1" applyFill="1" applyBorder="1" applyAlignment="1">
      <alignment vertical="center"/>
    </xf>
    <xf numFmtId="41" fontId="15" fillId="0" borderId="6" xfId="0" applyNumberFormat="1" applyFont="1" applyBorder="1" applyAlignment="1">
      <alignment vertical="top"/>
    </xf>
    <xf numFmtId="0" fontId="4" fillId="0" borderId="0" xfId="2" quotePrefix="1" applyFont="1" applyBorder="1" applyAlignment="1">
      <alignment vertical="top"/>
    </xf>
    <xf numFmtId="0" fontId="4" fillId="0" borderId="0" xfId="2" applyFont="1" applyBorder="1" applyAlignment="1">
      <alignment vertical="top"/>
    </xf>
    <xf numFmtId="0" fontId="12" fillId="11" borderId="3" xfId="0" applyFont="1" applyFill="1" applyBorder="1" applyAlignment="1">
      <alignment horizontal="center" vertical="top"/>
    </xf>
    <xf numFmtId="43" fontId="9" fillId="0" borderId="0" xfId="2" applyNumberFormat="1" applyFont="1" applyBorder="1" applyAlignment="1">
      <alignment vertical="top"/>
    </xf>
    <xf numFmtId="166" fontId="15" fillId="0" borderId="6" xfId="0" applyNumberFormat="1" applyFont="1" applyBorder="1" applyAlignment="1">
      <alignment vertical="top"/>
    </xf>
    <xf numFmtId="0" fontId="2" fillId="0" borderId="0" xfId="0" applyFont="1" applyAlignment="1">
      <alignment vertical="top"/>
    </xf>
    <xf numFmtId="167" fontId="37" fillId="16" borderId="6" xfId="0" applyNumberFormat="1" applyFont="1" applyFill="1" applyBorder="1" applyAlignment="1">
      <alignment horizontal="left" vertical="center"/>
    </xf>
    <xf numFmtId="167" fontId="15" fillId="16" borderId="6" xfId="0" applyNumberFormat="1" applyFont="1" applyFill="1" applyBorder="1" applyAlignment="1">
      <alignment horizontal="center" vertical="center"/>
    </xf>
    <xf numFmtId="0" fontId="2" fillId="0" borderId="0" xfId="0" applyFont="1" applyAlignment="1">
      <alignment horizontal="center" vertical="top"/>
    </xf>
    <xf numFmtId="0" fontId="31" fillId="0" borderId="0" xfId="0" quotePrefix="1" applyFont="1" applyAlignment="1">
      <alignment horizontal="left" vertical="top" wrapText="1"/>
    </xf>
    <xf numFmtId="0" fontId="38" fillId="0" borderId="0" xfId="0" applyFont="1" applyAlignment="1">
      <alignment vertical="top"/>
    </xf>
    <xf numFmtId="1" fontId="15" fillId="16" borderId="6" xfId="0" applyNumberFormat="1" applyFont="1" applyFill="1" applyBorder="1" applyAlignment="1">
      <alignment horizontal="center" vertical="center"/>
    </xf>
    <xf numFmtId="0" fontId="34" fillId="0" borderId="0" xfId="6" quotePrefix="1" applyFont="1" applyAlignment="1">
      <alignment horizontal="left" vertical="top"/>
    </xf>
    <xf numFmtId="0" fontId="14" fillId="3" borderId="2" xfId="0" applyFont="1" applyFill="1" applyBorder="1" applyAlignment="1">
      <alignment horizontal="center" vertical="top" wrapText="1"/>
    </xf>
    <xf numFmtId="0" fontId="14" fillId="3" borderId="8" xfId="0" applyFont="1" applyFill="1" applyBorder="1" applyAlignment="1">
      <alignment horizontal="center" vertical="top" wrapText="1"/>
    </xf>
    <xf numFmtId="0" fontId="14" fillId="3" borderId="8" xfId="0" quotePrefix="1"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7" xfId="0" applyFont="1" applyFill="1" applyBorder="1" applyAlignment="1">
      <alignment vertical="top"/>
    </xf>
    <xf numFmtId="9" fontId="16" fillId="3" borderId="6" xfId="1" applyFont="1" applyFill="1" applyBorder="1" applyAlignment="1">
      <alignment horizontal="center" vertical="top" wrapText="1"/>
    </xf>
    <xf numFmtId="0" fontId="14" fillId="8" borderId="6" xfId="0" applyFont="1" applyFill="1" applyBorder="1" applyAlignment="1">
      <alignment vertical="top"/>
    </xf>
    <xf numFmtId="9" fontId="14" fillId="8" borderId="6" xfId="1" applyFont="1" applyFill="1" applyBorder="1" applyAlignment="1">
      <alignment horizontal="center" vertical="top" wrapText="1"/>
    </xf>
    <xf numFmtId="0" fontId="37" fillId="16" borderId="6" xfId="0" applyFont="1" applyFill="1" applyBorder="1" applyAlignment="1">
      <alignment horizontal="left" vertical="top"/>
    </xf>
    <xf numFmtId="171" fontId="37" fillId="16" borderId="6" xfId="7" applyNumberFormat="1" applyFont="1" applyFill="1" applyBorder="1" applyAlignment="1">
      <alignment vertical="top"/>
    </xf>
    <xf numFmtId="9" fontId="37" fillId="16" borderId="6" xfId="1" applyFont="1" applyFill="1" applyBorder="1" applyAlignment="1">
      <alignment horizontal="center" vertical="top"/>
    </xf>
    <xf numFmtId="0" fontId="0" fillId="0" borderId="0" xfId="0" applyAlignment="1"/>
    <xf numFmtId="0" fontId="41" fillId="0" borderId="0" xfId="0" applyFont="1" applyAlignment="1">
      <alignment horizontal="center"/>
    </xf>
    <xf numFmtId="0" fontId="9" fillId="0" borderId="6" xfId="0" applyFont="1" applyBorder="1" applyAlignment="1">
      <alignment vertical="center" wrapText="1"/>
    </xf>
    <xf numFmtId="0" fontId="9" fillId="0" borderId="6" xfId="0" applyFont="1" applyBorder="1" applyAlignment="1">
      <alignment vertical="center"/>
    </xf>
    <xf numFmtId="0" fontId="14" fillId="0" borderId="6" xfId="0" applyFont="1" applyBorder="1" applyAlignment="1">
      <alignment horizontal="center" vertical="center" wrapText="1"/>
    </xf>
    <xf numFmtId="0" fontId="6" fillId="0" borderId="6" xfId="0" applyFont="1" applyBorder="1" applyAlignment="1">
      <alignment vertical="center" wrapText="1"/>
    </xf>
    <xf numFmtId="0" fontId="6" fillId="0" borderId="6" xfId="0" applyFont="1" applyBorder="1" applyAlignment="1">
      <alignment vertical="center"/>
    </xf>
    <xf numFmtId="0" fontId="15" fillId="0" borderId="6" xfId="0" applyFont="1" applyBorder="1" applyAlignment="1">
      <alignment horizontal="center" vertical="center" wrapText="1"/>
    </xf>
    <xf numFmtId="0" fontId="2" fillId="0" borderId="0" xfId="0" applyFont="1" applyAlignment="1">
      <alignment horizontal="center"/>
    </xf>
    <xf numFmtId="0" fontId="30" fillId="0" borderId="0" xfId="0" applyFont="1" applyAlignment="1"/>
    <xf numFmtId="0" fontId="43" fillId="0" borderId="0" xfId="0" applyFont="1"/>
    <xf numFmtId="0" fontId="36" fillId="0" borderId="0" xfId="0" applyFont="1"/>
    <xf numFmtId="0" fontId="0" fillId="0" borderId="0" xfId="0" applyAlignment="1">
      <alignment vertical="top"/>
    </xf>
    <xf numFmtId="0" fontId="43" fillId="0" borderId="0" xfId="0" applyFont="1" applyAlignment="1">
      <alignment vertical="top"/>
    </xf>
    <xf numFmtId="0" fontId="45" fillId="0" borderId="0" xfId="0" applyFont="1" applyAlignment="1">
      <alignment vertical="top"/>
    </xf>
    <xf numFmtId="0" fontId="2" fillId="3" borderId="6" xfId="0" quotePrefix="1" applyFont="1" applyFill="1" applyBorder="1" applyAlignment="1">
      <alignment horizontal="center" vertical="top" wrapText="1"/>
    </xf>
    <xf numFmtId="2" fontId="0" fillId="0" borderId="6" xfId="0" applyNumberFormat="1" applyFont="1" applyBorder="1"/>
    <xf numFmtId="0" fontId="0" fillId="0" borderId="6" xfId="0" applyFont="1" applyBorder="1"/>
    <xf numFmtId="164" fontId="0" fillId="0" borderId="6" xfId="0" applyNumberFormat="1" applyFont="1" applyBorder="1" applyAlignment="1">
      <alignment horizontal="right" vertical="top"/>
    </xf>
    <xf numFmtId="169" fontId="0" fillId="0" borderId="6" xfId="0" applyNumberFormat="1" applyFont="1" applyBorder="1"/>
    <xf numFmtId="164" fontId="0" fillId="0" borderId="6" xfId="0" applyNumberFormat="1" applyFont="1" applyBorder="1"/>
    <xf numFmtId="2" fontId="0" fillId="0" borderId="2" xfId="0" applyNumberFormat="1" applyFont="1" applyBorder="1"/>
    <xf numFmtId="0" fontId="0" fillId="0" borderId="2" xfId="0" applyFont="1" applyBorder="1"/>
    <xf numFmtId="164" fontId="0" fillId="0" borderId="2" xfId="0" applyNumberFormat="1" applyFont="1" applyBorder="1"/>
    <xf numFmtId="0" fontId="46" fillId="0" borderId="0" xfId="0" applyFont="1" applyAlignment="1">
      <alignment vertical="top"/>
    </xf>
    <xf numFmtId="0" fontId="46" fillId="0" borderId="0" xfId="0" applyFont="1" applyAlignment="1">
      <alignment horizontal="left" vertical="top"/>
    </xf>
    <xf numFmtId="0" fontId="15" fillId="0" borderId="1" xfId="0" quotePrefix="1" applyFont="1" applyFill="1" applyBorder="1" applyAlignment="1">
      <alignment horizontal="center" vertical="top" wrapText="1"/>
    </xf>
    <xf numFmtId="10" fontId="28" fillId="0" borderId="1" xfId="5" applyNumberFormat="1" applyFont="1" applyFill="1" applyBorder="1"/>
    <xf numFmtId="0" fontId="15" fillId="0" borderId="0" xfId="0" quotePrefix="1" applyFont="1" applyFill="1" applyBorder="1" applyAlignment="1">
      <alignment horizontal="center" vertical="top" wrapText="1"/>
    </xf>
    <xf numFmtId="10" fontId="28" fillId="0" borderId="0" xfId="5" applyNumberFormat="1" applyFont="1" applyFill="1" applyBorder="1"/>
    <xf numFmtId="0" fontId="28" fillId="0" borderId="0" xfId="0" quotePrefix="1" applyFont="1" applyFill="1" applyBorder="1" applyAlignment="1">
      <alignment horizontal="center" vertical="top" wrapText="1"/>
    </xf>
    <xf numFmtId="0" fontId="4" fillId="0" borderId="0" xfId="0" quotePrefix="1" applyFont="1" applyFill="1" applyBorder="1" applyAlignment="1">
      <alignment horizontal="center" vertical="top" wrapText="1"/>
    </xf>
    <xf numFmtId="0" fontId="4" fillId="0" borderId="0" xfId="0" applyFont="1" applyFill="1" applyBorder="1"/>
    <xf numFmtId="10" fontId="4" fillId="0" borderId="0" xfId="5" applyNumberFormat="1" applyFont="1" applyFill="1" applyBorder="1"/>
    <xf numFmtId="10" fontId="28" fillId="0" borderId="0" xfId="0" applyNumberFormat="1" applyFont="1" applyFill="1" applyBorder="1"/>
    <xf numFmtId="165" fontId="28" fillId="0" borderId="6" xfId="1" applyNumberFormat="1" applyFont="1" applyBorder="1"/>
    <xf numFmtId="49" fontId="46" fillId="0" borderId="0" xfId="0" applyNumberFormat="1" applyFont="1" applyAlignment="1">
      <alignment vertical="top"/>
    </xf>
    <xf numFmtId="0" fontId="47" fillId="0" borderId="0" xfId="0" applyFont="1" applyAlignment="1">
      <alignment horizontal="left"/>
    </xf>
    <xf numFmtId="0" fontId="48" fillId="0" borderId="0" xfId="0" applyFont="1"/>
    <xf numFmtId="0" fontId="48" fillId="0" borderId="0" xfId="0" applyFont="1" applyAlignment="1">
      <alignment horizontal="left"/>
    </xf>
    <xf numFmtId="0" fontId="49" fillId="0" borderId="0" xfId="0" applyFont="1" applyAlignment="1">
      <alignment horizontal="left"/>
    </xf>
    <xf numFmtId="0" fontId="50" fillId="0" borderId="0" xfId="6" applyFont="1" applyAlignment="1">
      <alignment horizontal="left"/>
    </xf>
    <xf numFmtId="0" fontId="15" fillId="8" borderId="6" xfId="0" applyFont="1" applyFill="1" applyBorder="1" applyAlignment="1">
      <alignment horizontal="center" vertical="center" wrapText="1"/>
    </xf>
    <xf numFmtId="0" fontId="6" fillId="8" borderId="6" xfId="0" applyFont="1" applyFill="1" applyBorder="1" applyAlignment="1">
      <alignment vertical="center"/>
    </xf>
    <xf numFmtId="0" fontId="6" fillId="8" borderId="6" xfId="0" applyFont="1" applyFill="1" applyBorder="1" applyAlignment="1">
      <alignment vertical="center" wrapText="1"/>
    </xf>
    <xf numFmtId="0" fontId="42" fillId="3" borderId="6" xfId="0" applyFont="1" applyFill="1" applyBorder="1" applyAlignment="1">
      <alignment horizontal="center" vertical="center"/>
    </xf>
    <xf numFmtId="0" fontId="2" fillId="3" borderId="6" xfId="0" applyFont="1" applyFill="1" applyBorder="1" applyAlignment="1">
      <alignment horizontal="center" vertical="center"/>
    </xf>
    <xf numFmtId="0" fontId="9" fillId="3" borderId="6" xfId="0" applyFont="1" applyFill="1" applyBorder="1" applyAlignment="1">
      <alignment horizontal="center" vertical="center" wrapText="1"/>
    </xf>
    <xf numFmtId="0" fontId="10" fillId="0" borderId="0" xfId="0" quotePrefix="1" applyFont="1" applyAlignment="1">
      <alignment horizontal="center" vertical="top" wrapText="1"/>
    </xf>
    <xf numFmtId="0" fontId="51" fillId="17" borderId="6" xfId="0" applyFont="1" applyFill="1" applyBorder="1" applyAlignment="1">
      <alignment vertical="top"/>
    </xf>
    <xf numFmtId="0" fontId="51" fillId="17" borderId="5" xfId="0" applyFont="1" applyFill="1" applyBorder="1" applyAlignment="1">
      <alignment vertical="top"/>
    </xf>
    <xf numFmtId="0" fontId="48" fillId="17" borderId="7" xfId="0" applyFont="1" applyFill="1" applyBorder="1" applyAlignment="1">
      <alignment horizontal="center" vertical="top"/>
    </xf>
    <xf numFmtId="0" fontId="48" fillId="17" borderId="12" xfId="0" applyFont="1" applyFill="1" applyBorder="1" applyAlignment="1">
      <alignment horizontal="center" vertical="top"/>
    </xf>
    <xf numFmtId="0" fontId="39" fillId="17" borderId="6" xfId="0" applyFont="1" applyFill="1" applyBorder="1" applyAlignment="1">
      <alignment horizontal="center" vertical="top"/>
    </xf>
    <xf numFmtId="0" fontId="38" fillId="17" borderId="6" xfId="0" applyFont="1" applyFill="1" applyBorder="1" applyAlignment="1">
      <alignment horizontal="center" vertical="top"/>
    </xf>
    <xf numFmtId="167" fontId="10" fillId="16" borderId="6" xfId="0" applyNumberFormat="1" applyFont="1" applyFill="1" applyBorder="1" applyAlignment="1">
      <alignment horizontal="center" vertical="center"/>
    </xf>
    <xf numFmtId="0" fontId="4" fillId="0" borderId="0" xfId="2" applyFont="1" applyBorder="1" applyAlignment="1">
      <alignment horizontal="center" vertical="top"/>
    </xf>
    <xf numFmtId="0" fontId="11" fillId="0" borderId="2" xfId="2" quotePrefix="1" applyFont="1" applyFill="1" applyBorder="1" applyAlignment="1">
      <alignment horizontal="center" vertical="top" wrapText="1"/>
    </xf>
    <xf numFmtId="0" fontId="11" fillId="0" borderId="7" xfId="2" applyFont="1" applyFill="1" applyBorder="1" applyAlignment="1">
      <alignment horizontal="center" vertical="top" wrapText="1"/>
    </xf>
    <xf numFmtId="0" fontId="9" fillId="3" borderId="2" xfId="2" applyFont="1" applyFill="1" applyBorder="1" applyAlignment="1">
      <alignment horizontal="center" vertical="top"/>
    </xf>
    <xf numFmtId="0" fontId="9" fillId="3" borderId="7" xfId="2" applyFont="1" applyFill="1" applyBorder="1" applyAlignment="1">
      <alignment horizontal="center" vertical="top"/>
    </xf>
    <xf numFmtId="0" fontId="4" fillId="0" borderId="0" xfId="2" quotePrefix="1" applyFont="1" applyBorder="1" applyAlignment="1">
      <alignment horizontal="center" vertical="top"/>
    </xf>
    <xf numFmtId="0" fontId="9" fillId="12" borderId="3" xfId="0" applyFont="1" applyFill="1" applyBorder="1" applyAlignment="1">
      <alignment horizontal="center" vertical="center"/>
    </xf>
    <xf numFmtId="0" fontId="9" fillId="12" borderId="4" xfId="0" applyFont="1" applyFill="1" applyBorder="1" applyAlignment="1">
      <alignment horizontal="center" vertical="center"/>
    </xf>
    <xf numFmtId="0" fontId="9" fillId="12" borderId="5" xfId="0" applyFont="1" applyFill="1" applyBorder="1" applyAlignment="1">
      <alignment horizontal="center" vertical="center"/>
    </xf>
    <xf numFmtId="0" fontId="9" fillId="6" borderId="3" xfId="2" quotePrefix="1" applyFont="1" applyFill="1" applyBorder="1" applyAlignment="1">
      <alignment horizontal="center" vertical="top" wrapText="1"/>
    </xf>
    <xf numFmtId="0" fontId="9" fillId="6" borderId="4" xfId="2" quotePrefix="1" applyFont="1" applyFill="1" applyBorder="1" applyAlignment="1">
      <alignment horizontal="center" vertical="top" wrapText="1"/>
    </xf>
    <xf numFmtId="0" fontId="9" fillId="6" borderId="5" xfId="2" quotePrefix="1" applyFont="1" applyFill="1" applyBorder="1" applyAlignment="1">
      <alignment horizontal="center" vertical="top" wrapText="1"/>
    </xf>
    <xf numFmtId="0" fontId="9" fillId="4" borderId="3" xfId="2" quotePrefix="1" applyFont="1" applyFill="1" applyBorder="1" applyAlignment="1">
      <alignment horizontal="center" vertical="top"/>
    </xf>
    <xf numFmtId="0" fontId="9" fillId="4" borderId="4" xfId="2" quotePrefix="1" applyFont="1" applyFill="1" applyBorder="1" applyAlignment="1">
      <alignment horizontal="center" vertical="top"/>
    </xf>
    <xf numFmtId="0" fontId="9" fillId="4" borderId="5" xfId="2" quotePrefix="1" applyFont="1" applyFill="1" applyBorder="1" applyAlignment="1">
      <alignment horizontal="center" vertical="top"/>
    </xf>
    <xf numFmtId="0" fontId="9" fillId="5" borderId="6" xfId="2" quotePrefix="1" applyFont="1" applyFill="1" applyBorder="1" applyAlignment="1">
      <alignment horizontal="center" vertical="top" wrapText="1"/>
    </xf>
    <xf numFmtId="0" fontId="9" fillId="5" borderId="3" xfId="2" quotePrefix="1" applyFont="1" applyFill="1" applyBorder="1" applyAlignment="1">
      <alignment horizontal="center" vertical="top" wrapText="1"/>
    </xf>
    <xf numFmtId="0" fontId="11" fillId="7" borderId="3" xfId="2" quotePrefix="1" applyFont="1" applyFill="1" applyBorder="1" applyAlignment="1">
      <alignment horizontal="center" vertical="top" wrapText="1"/>
    </xf>
    <xf numFmtId="0" fontId="11" fillId="7" borderId="4" xfId="2" quotePrefix="1" applyFont="1" applyFill="1" applyBorder="1" applyAlignment="1">
      <alignment horizontal="center" vertical="top" wrapText="1"/>
    </xf>
    <xf numFmtId="0" fontId="11" fillId="7" borderId="5" xfId="2" quotePrefix="1" applyFont="1" applyFill="1" applyBorder="1" applyAlignment="1">
      <alignment horizontal="center" vertical="top" wrapText="1"/>
    </xf>
    <xf numFmtId="0" fontId="9" fillId="15" borderId="6" xfId="2" quotePrefix="1" applyFont="1" applyFill="1" applyBorder="1" applyAlignment="1">
      <alignment horizontal="center" vertical="top" wrapText="1"/>
    </xf>
    <xf numFmtId="0" fontId="9" fillId="11" borderId="3" xfId="0" quotePrefix="1" applyFont="1" applyFill="1" applyBorder="1" applyAlignment="1">
      <alignment horizontal="center" vertical="center"/>
    </xf>
    <xf numFmtId="0" fontId="9" fillId="11" borderId="4" xfId="0" applyFont="1" applyFill="1" applyBorder="1" applyAlignment="1">
      <alignment horizontal="center" vertical="center"/>
    </xf>
    <xf numFmtId="0" fontId="9" fillId="11" borderId="5" xfId="0" applyFont="1" applyFill="1" applyBorder="1" applyAlignment="1">
      <alignment horizontal="center" vertical="center"/>
    </xf>
    <xf numFmtId="0" fontId="26" fillId="3" borderId="6" xfId="2" applyFont="1" applyFill="1" applyBorder="1" applyAlignment="1">
      <alignment horizontal="center" vertical="top" wrapText="1"/>
    </xf>
    <xf numFmtId="0" fontId="10" fillId="0" borderId="0" xfId="0" quotePrefix="1" applyFont="1" applyAlignment="1">
      <alignment horizontal="center" vertical="top" wrapText="1"/>
    </xf>
    <xf numFmtId="0" fontId="10" fillId="0" borderId="1" xfId="0" quotePrefix="1" applyFont="1" applyBorder="1" applyAlignment="1">
      <alignment horizontal="center" vertical="top" wrapText="1"/>
    </xf>
    <xf numFmtId="0" fontId="31" fillId="0" borderId="0" xfId="0" quotePrefix="1" applyFont="1" applyAlignment="1">
      <alignment horizontal="left" vertical="top" wrapText="1"/>
    </xf>
    <xf numFmtId="0" fontId="51" fillId="17" borderId="3" xfId="0" applyFont="1" applyFill="1" applyBorder="1" applyAlignment="1">
      <alignment horizontal="center" vertical="top"/>
    </xf>
    <xf numFmtId="0" fontId="51" fillId="17" borderId="4" xfId="0" applyFont="1" applyFill="1" applyBorder="1" applyAlignment="1">
      <alignment horizontal="center" vertical="top"/>
    </xf>
    <xf numFmtId="0" fontId="51" fillId="17" borderId="5" xfId="0" applyFont="1" applyFill="1" applyBorder="1" applyAlignment="1">
      <alignment horizontal="center" vertical="top"/>
    </xf>
    <xf numFmtId="0" fontId="49" fillId="0" borderId="0" xfId="0" applyFont="1" applyAlignment="1">
      <alignment horizontal="left" vertical="top"/>
    </xf>
    <xf numFmtId="0" fontId="31" fillId="0" borderId="0" xfId="0" applyFont="1"/>
    <xf numFmtId="0" fontId="31" fillId="0" borderId="0" xfId="0" applyFont="1" applyAlignment="1">
      <alignment horizontal="center" vertical="top"/>
    </xf>
    <xf numFmtId="0" fontId="48" fillId="0" borderId="0" xfId="0" quotePrefix="1" applyFont="1" applyAlignment="1">
      <alignment horizontal="left"/>
    </xf>
    <xf numFmtId="0" fontId="10" fillId="0" borderId="0" xfId="0" quotePrefix="1" applyFont="1" applyAlignment="1">
      <alignment vertical="top" wrapText="1"/>
    </xf>
    <xf numFmtId="0" fontId="10" fillId="0" borderId="1" xfId="0" quotePrefix="1" applyFont="1" applyBorder="1" applyAlignment="1">
      <alignment vertical="top" wrapText="1"/>
    </xf>
    <xf numFmtId="0" fontId="38" fillId="0" borderId="0" xfId="0" applyFont="1" applyAlignment="1">
      <alignment horizontal="center" vertical="top" wrapText="1"/>
    </xf>
    <xf numFmtId="0" fontId="35" fillId="0" borderId="0" xfId="0" quotePrefix="1" applyFont="1" applyFill="1" applyAlignment="1">
      <alignment horizontal="left" vertical="top"/>
    </xf>
    <xf numFmtId="0" fontId="35" fillId="0" borderId="0" xfId="0" applyFont="1" applyFill="1" applyAlignment="1">
      <alignment vertical="top"/>
    </xf>
    <xf numFmtId="0" fontId="0" fillId="0" borderId="0" xfId="0" applyFill="1" applyAlignment="1">
      <alignment vertical="top"/>
    </xf>
    <xf numFmtId="0" fontId="36" fillId="0" borderId="0" xfId="0" applyFont="1" applyFill="1" applyAlignment="1">
      <alignment vertical="top"/>
    </xf>
    <xf numFmtId="49" fontId="36" fillId="0" borderId="0" xfId="0" applyNumberFormat="1" applyFont="1" applyFill="1" applyAlignment="1">
      <alignment vertical="top"/>
    </xf>
    <xf numFmtId="0" fontId="36" fillId="0" borderId="0" xfId="0" quotePrefix="1" applyFont="1" applyFill="1" applyAlignment="1">
      <alignment horizontal="left" vertical="top"/>
    </xf>
    <xf numFmtId="0" fontId="38" fillId="0" borderId="0" xfId="0" quotePrefix="1" applyFont="1" applyFill="1" applyAlignment="1">
      <alignment horizontal="left" vertical="top"/>
    </xf>
    <xf numFmtId="0" fontId="53" fillId="0" borderId="0" xfId="0" quotePrefix="1" applyFont="1" applyFill="1" applyAlignment="1">
      <alignment horizontal="left" vertical="top"/>
    </xf>
    <xf numFmtId="0" fontId="38" fillId="0" borderId="0" xfId="0" applyFont="1" applyFill="1" applyAlignment="1">
      <alignment vertical="top"/>
    </xf>
    <xf numFmtId="49" fontId="38" fillId="0" borderId="0" xfId="0" applyNumberFormat="1" applyFont="1" applyFill="1" applyAlignment="1">
      <alignment vertical="top"/>
    </xf>
    <xf numFmtId="0" fontId="38" fillId="0" borderId="0" xfId="0" applyFont="1" applyFill="1" applyAlignment="1">
      <alignment horizontal="right" vertical="top"/>
    </xf>
    <xf numFmtId="0" fontId="10" fillId="0" borderId="0" xfId="0" applyFont="1" applyAlignment="1">
      <alignment vertical="top" wrapText="1"/>
    </xf>
    <xf numFmtId="0" fontId="10" fillId="0" borderId="0" xfId="0" applyFont="1" applyBorder="1" applyAlignment="1"/>
    <xf numFmtId="0" fontId="10" fillId="0" borderId="0" xfId="0" quotePrefix="1" applyFont="1" applyBorder="1" applyAlignment="1">
      <alignment horizontal="left"/>
    </xf>
    <xf numFmtId="0" fontId="10" fillId="0" borderId="0" xfId="0" quotePrefix="1" applyFont="1" applyAlignment="1">
      <alignment horizontal="left" vertical="top"/>
    </xf>
    <xf numFmtId="0" fontId="53" fillId="0" borderId="0" xfId="0" applyFont="1" applyFill="1" applyAlignment="1">
      <alignment vertical="top"/>
    </xf>
    <xf numFmtId="0" fontId="54" fillId="3" borderId="8" xfId="0" applyFont="1" applyFill="1" applyBorder="1" applyAlignment="1">
      <alignment horizontal="center" vertical="top"/>
    </xf>
    <xf numFmtId="0" fontId="54" fillId="3" borderId="14" xfId="0" applyFont="1" applyFill="1" applyBorder="1" applyAlignment="1">
      <alignment horizontal="center" vertical="top"/>
    </xf>
    <xf numFmtId="0" fontId="54" fillId="3" borderId="11" xfId="0" applyFont="1" applyFill="1" applyBorder="1" applyAlignment="1">
      <alignment horizontal="center" vertical="top"/>
    </xf>
    <xf numFmtId="0" fontId="54" fillId="3" borderId="3" xfId="0" quotePrefix="1" applyFont="1" applyFill="1" applyBorder="1" applyAlignment="1">
      <alignment horizontal="center" vertical="top"/>
    </xf>
    <xf numFmtId="0" fontId="54" fillId="3" borderId="4" xfId="0" applyFont="1" applyFill="1" applyBorder="1" applyAlignment="1">
      <alignment horizontal="center" vertical="top"/>
    </xf>
    <xf numFmtId="0" fontId="54" fillId="3" borderId="5" xfId="0" applyFont="1" applyFill="1" applyBorder="1" applyAlignment="1">
      <alignment horizontal="center" vertical="top"/>
    </xf>
    <xf numFmtId="0" fontId="55" fillId="3" borderId="3" xfId="0" quotePrefix="1" applyFont="1" applyFill="1" applyBorder="1" applyAlignment="1">
      <alignment horizontal="center" vertical="top"/>
    </xf>
    <xf numFmtId="0" fontId="55" fillId="3" borderId="4" xfId="0" applyFont="1" applyFill="1" applyBorder="1" applyAlignment="1">
      <alignment horizontal="center" vertical="top"/>
    </xf>
    <xf numFmtId="0" fontId="55" fillId="3" borderId="5" xfId="0" applyFont="1" applyFill="1" applyBorder="1" applyAlignment="1">
      <alignment horizontal="center" vertical="top"/>
    </xf>
    <xf numFmtId="0" fontId="56" fillId="0" borderId="0" xfId="0" applyFont="1" applyFill="1" applyAlignment="1">
      <alignment vertical="top"/>
    </xf>
    <xf numFmtId="0" fontId="2" fillId="3" borderId="9" xfId="0" applyFont="1" applyFill="1" applyBorder="1" applyAlignment="1">
      <alignment horizontal="center" vertical="top"/>
    </xf>
    <xf numFmtId="0" fontId="2" fillId="3" borderId="15" xfId="0" applyFont="1" applyFill="1" applyBorder="1" applyAlignment="1">
      <alignment horizontal="center" vertical="top"/>
    </xf>
    <xf numFmtId="0" fontId="2" fillId="3" borderId="0" xfId="0" applyFont="1" applyFill="1" applyBorder="1" applyAlignment="1">
      <alignment horizontal="center" vertical="top"/>
    </xf>
    <xf numFmtId="0" fontId="44" fillId="3" borderId="3" xfId="8" applyFill="1" applyBorder="1" applyAlignment="1">
      <alignment horizontal="center" vertical="top"/>
    </xf>
    <xf numFmtId="0" fontId="44" fillId="3" borderId="4" xfId="8" applyFill="1" applyBorder="1" applyAlignment="1">
      <alignment horizontal="center" vertical="top"/>
    </xf>
    <xf numFmtId="0" fontId="44" fillId="3" borderId="5" xfId="8" applyFill="1" applyBorder="1" applyAlignment="1">
      <alignment horizontal="center" vertical="top"/>
    </xf>
    <xf numFmtId="0" fontId="57" fillId="3" borderId="3" xfId="0" applyFont="1" applyFill="1" applyBorder="1" applyAlignment="1">
      <alignment horizontal="center"/>
    </xf>
    <xf numFmtId="0" fontId="57" fillId="3" borderId="4" xfId="0" applyFont="1" applyFill="1" applyBorder="1" applyAlignment="1">
      <alignment horizontal="center"/>
    </xf>
    <xf numFmtId="0" fontId="57" fillId="3" borderId="5" xfId="0" applyFont="1" applyFill="1" applyBorder="1" applyAlignment="1">
      <alignment horizontal="center"/>
    </xf>
    <xf numFmtId="0" fontId="14" fillId="3" borderId="10" xfId="0" quotePrefix="1" applyNumberFormat="1" applyFont="1" applyFill="1" applyBorder="1" applyAlignment="1">
      <alignment horizontal="center" vertical="top"/>
    </xf>
    <xf numFmtId="0" fontId="14" fillId="3" borderId="12" xfId="0" quotePrefix="1" applyNumberFormat="1" applyFont="1" applyFill="1" applyBorder="1" applyAlignment="1">
      <alignment horizontal="center" vertical="top"/>
    </xf>
    <xf numFmtId="0" fontId="14" fillId="3" borderId="12" xfId="0" quotePrefix="1" applyNumberFormat="1" applyFont="1" applyFill="1" applyBorder="1" applyAlignment="1">
      <alignment horizontal="center" vertical="top"/>
    </xf>
    <xf numFmtId="0" fontId="14" fillId="3" borderId="6" xfId="0" quotePrefix="1" applyNumberFormat="1" applyFont="1" applyFill="1" applyBorder="1" applyAlignment="1">
      <alignment horizontal="center" vertical="top"/>
    </xf>
    <xf numFmtId="0" fontId="11" fillId="3" borderId="6" xfId="0" quotePrefix="1" applyNumberFormat="1" applyFont="1" applyFill="1" applyBorder="1" applyAlignment="1">
      <alignment horizontal="center" vertical="top"/>
    </xf>
    <xf numFmtId="0" fontId="0" fillId="0" borderId="0" xfId="0" applyFill="1" applyAlignment="1">
      <alignment horizontal="center" vertical="top"/>
    </xf>
    <xf numFmtId="3" fontId="15" fillId="0" borderId="3" xfId="0" applyNumberFormat="1" applyFont="1" applyFill="1" applyBorder="1" applyAlignment="1">
      <alignment horizontal="left" vertical="top"/>
    </xf>
    <xf numFmtId="3" fontId="15" fillId="0" borderId="5" xfId="0" applyNumberFormat="1" applyFont="1" applyFill="1" applyBorder="1" applyAlignment="1">
      <alignment horizontal="left" vertical="top"/>
    </xf>
    <xf numFmtId="41" fontId="1" fillId="0" borderId="6" xfId="9" applyNumberFormat="1" applyFont="1" applyFill="1" applyBorder="1" applyAlignment="1">
      <alignment vertical="top"/>
    </xf>
    <xf numFmtId="164" fontId="7" fillId="2" borderId="6" xfId="0" quotePrefix="1" applyNumberFormat="1" applyFont="1" applyFill="1" applyBorder="1" applyAlignment="1">
      <alignment horizontal="right" vertical="top"/>
    </xf>
    <xf numFmtId="3" fontId="15" fillId="0" borderId="3" xfId="0" quotePrefix="1" applyNumberFormat="1" applyFont="1" applyFill="1" applyBorder="1" applyAlignment="1">
      <alignment horizontal="left" vertical="top"/>
    </xf>
    <xf numFmtId="3" fontId="14" fillId="0" borderId="3" xfId="0" quotePrefix="1" applyNumberFormat="1" applyFont="1" applyFill="1" applyBorder="1" applyAlignment="1">
      <alignment horizontal="left" vertical="top"/>
    </xf>
    <xf numFmtId="3" fontId="14" fillId="0" borderId="5" xfId="0" applyNumberFormat="1" applyFont="1" applyFill="1" applyBorder="1" applyAlignment="1">
      <alignment horizontal="left" vertical="top"/>
    </xf>
    <xf numFmtId="3" fontId="14" fillId="0" borderId="5" xfId="0" applyNumberFormat="1" applyFont="1" applyFill="1" applyBorder="1" applyAlignment="1">
      <alignment horizontal="left" vertical="top"/>
    </xf>
    <xf numFmtId="41" fontId="2" fillId="0" borderId="6" xfId="9" applyNumberFormat="1" applyFont="1" applyFill="1" applyBorder="1" applyAlignment="1">
      <alignment vertical="top"/>
    </xf>
    <xf numFmtId="164" fontId="11" fillId="2" borderId="6" xfId="0" quotePrefix="1" applyNumberFormat="1" applyFont="1" applyFill="1" applyBorder="1" applyAlignment="1">
      <alignment horizontal="right" vertical="top"/>
    </xf>
    <xf numFmtId="0" fontId="2" fillId="0" borderId="0" xfId="0" applyFont="1" applyFill="1" applyAlignment="1">
      <alignment vertical="top"/>
    </xf>
    <xf numFmtId="3" fontId="13" fillId="0" borderId="8" xfId="0" quotePrefix="1" applyNumberFormat="1" applyFont="1" applyFill="1" applyBorder="1" applyAlignment="1">
      <alignment horizontal="left" vertical="top"/>
    </xf>
    <xf numFmtId="3" fontId="13" fillId="0" borderId="14" xfId="0" quotePrefix="1" applyNumberFormat="1" applyFont="1" applyFill="1" applyBorder="1" applyAlignment="1">
      <alignment horizontal="left" vertical="top"/>
    </xf>
    <xf numFmtId="3" fontId="13" fillId="0" borderId="14" xfId="0" quotePrefix="1" applyNumberFormat="1" applyFont="1" applyFill="1" applyBorder="1" applyAlignment="1">
      <alignment horizontal="left" vertical="top"/>
    </xf>
    <xf numFmtId="3" fontId="13" fillId="0" borderId="2" xfId="0" applyNumberFormat="1" applyFont="1" applyFill="1" applyBorder="1" applyAlignment="1">
      <alignment horizontal="right" vertical="top"/>
    </xf>
    <xf numFmtId="3" fontId="13" fillId="2" borderId="2" xfId="0" applyNumberFormat="1" applyFont="1" applyFill="1" applyBorder="1" applyAlignment="1">
      <alignment horizontal="right" vertical="top"/>
    </xf>
    <xf numFmtId="0" fontId="58" fillId="0" borderId="0" xfId="0" applyFont="1" applyFill="1" applyBorder="1" applyAlignment="1">
      <alignment vertical="top"/>
    </xf>
    <xf numFmtId="3" fontId="13" fillId="0" borderId="10" xfId="0" quotePrefix="1" applyNumberFormat="1" applyFont="1" applyFill="1" applyBorder="1" applyAlignment="1">
      <alignment horizontal="left" vertical="top"/>
    </xf>
    <xf numFmtId="3" fontId="13" fillId="0" borderId="12" xfId="0" quotePrefix="1" applyNumberFormat="1" applyFont="1" applyFill="1" applyBorder="1" applyAlignment="1">
      <alignment horizontal="left" vertical="top"/>
    </xf>
    <xf numFmtId="3" fontId="13" fillId="0" borderId="12" xfId="0" quotePrefix="1" applyNumberFormat="1" applyFont="1" applyFill="1" applyBorder="1" applyAlignment="1">
      <alignment horizontal="left" vertical="top"/>
    </xf>
    <xf numFmtId="3" fontId="13" fillId="0" borderId="7" xfId="0" applyNumberFormat="1" applyFont="1" applyFill="1" applyBorder="1" applyAlignment="1">
      <alignment horizontal="right" vertical="top"/>
    </xf>
    <xf numFmtId="164" fontId="13" fillId="2" borderId="7" xfId="0" applyNumberFormat="1" applyFont="1" applyFill="1" applyBorder="1" applyAlignment="1">
      <alignment horizontal="right" vertical="top"/>
    </xf>
    <xf numFmtId="0" fontId="54" fillId="3" borderId="14" xfId="0" applyFont="1" applyFill="1" applyBorder="1" applyAlignment="1">
      <alignment horizontal="center" vertical="top"/>
    </xf>
    <xf numFmtId="0" fontId="54" fillId="3" borderId="6" xfId="0" quotePrefix="1" applyFont="1" applyFill="1" applyBorder="1" applyAlignment="1">
      <alignment horizontal="center" vertical="top"/>
    </xf>
    <xf numFmtId="0" fontId="54" fillId="3" borderId="6" xfId="0" applyFont="1" applyFill="1" applyBorder="1" applyAlignment="1">
      <alignment horizontal="center" vertical="top"/>
    </xf>
    <xf numFmtId="0" fontId="55" fillId="3" borderId="6" xfId="0" quotePrefix="1" applyFont="1" applyFill="1" applyBorder="1" applyAlignment="1">
      <alignment horizontal="center" vertical="top"/>
    </xf>
    <xf numFmtId="0" fontId="55" fillId="3" borderId="6" xfId="0" applyFont="1" applyFill="1" applyBorder="1" applyAlignment="1">
      <alignment horizontal="center" vertical="top"/>
    </xf>
    <xf numFmtId="0" fontId="14" fillId="3" borderId="6" xfId="0" applyNumberFormat="1" applyFont="1" applyFill="1" applyBorder="1" applyAlignment="1">
      <alignment horizontal="center" vertical="top"/>
    </xf>
    <xf numFmtId="0" fontId="14" fillId="3" borderId="6" xfId="0" applyFont="1" applyFill="1" applyBorder="1" applyAlignment="1">
      <alignment horizontal="center" vertical="top"/>
    </xf>
    <xf numFmtId="0" fontId="11" fillId="3" borderId="6" xfId="0" applyNumberFormat="1" applyFont="1" applyFill="1" applyBorder="1" applyAlignment="1">
      <alignment horizontal="center" vertical="top"/>
    </xf>
    <xf numFmtId="0" fontId="11" fillId="3" borderId="6" xfId="0" applyFont="1" applyFill="1" applyBorder="1" applyAlignment="1">
      <alignment horizontal="center" vertical="top"/>
    </xf>
    <xf numFmtId="176" fontId="58" fillId="0" borderId="2" xfId="0" applyNumberFormat="1" applyFont="1" applyFill="1" applyBorder="1" applyAlignment="1">
      <alignment vertical="top"/>
    </xf>
    <xf numFmtId="176" fontId="58" fillId="2" borderId="2" xfId="0" applyNumberFormat="1" applyFont="1" applyFill="1" applyBorder="1" applyAlignment="1">
      <alignment vertical="top"/>
    </xf>
    <xf numFmtId="0" fontId="44" fillId="3" borderId="3" xfId="8" quotePrefix="1" applyFill="1" applyBorder="1" applyAlignment="1">
      <alignment horizontal="center" vertical="top"/>
    </xf>
    <xf numFmtId="0" fontId="44" fillId="3" borderId="4" xfId="8" quotePrefix="1" applyFill="1" applyBorder="1" applyAlignment="1">
      <alignment horizontal="center" vertical="top"/>
    </xf>
    <xf numFmtId="0" fontId="44" fillId="3" borderId="5" xfId="8" quotePrefix="1" applyFill="1" applyBorder="1" applyAlignment="1">
      <alignment horizontal="center" vertical="top"/>
    </xf>
    <xf numFmtId="0" fontId="2" fillId="3" borderId="6" xfId="0" applyFont="1" applyFill="1" applyBorder="1" applyAlignment="1">
      <alignment horizontal="center" vertical="top"/>
    </xf>
    <xf numFmtId="0" fontId="59" fillId="3" borderId="6" xfId="0" applyFont="1" applyFill="1" applyBorder="1" applyAlignment="1">
      <alignment horizontal="center" vertical="top"/>
    </xf>
    <xf numFmtId="0" fontId="0" fillId="0" borderId="6" xfId="0" applyFill="1" applyBorder="1" applyAlignment="1">
      <alignment horizontal="center" vertical="top"/>
    </xf>
    <xf numFmtId="176" fontId="1" fillId="0" borderId="6" xfId="9" applyNumberFormat="1" applyFont="1" applyBorder="1" applyAlignment="1">
      <alignment vertical="top"/>
    </xf>
    <xf numFmtId="0" fontId="57" fillId="2" borderId="6" xfId="0" applyFont="1" applyFill="1" applyBorder="1" applyAlignment="1">
      <alignment horizontal="center" vertical="top"/>
    </xf>
    <xf numFmtId="177" fontId="57" fillId="2" borderId="6" xfId="9" applyNumberFormat="1" applyFont="1" applyFill="1" applyBorder="1" applyAlignment="1">
      <alignment vertical="top"/>
    </xf>
    <xf numFmtId="176" fontId="0" fillId="0" borderId="6" xfId="9" applyNumberFormat="1" applyFont="1" applyBorder="1"/>
    <xf numFmtId="0" fontId="58" fillId="0" borderId="2" xfId="0" applyFont="1" applyFill="1" applyBorder="1" applyAlignment="1">
      <alignment horizontal="center" vertical="top"/>
    </xf>
    <xf numFmtId="0" fontId="58" fillId="2" borderId="2" xfId="0" applyFont="1" applyFill="1" applyBorder="1" applyAlignment="1">
      <alignment horizontal="center" vertical="top"/>
    </xf>
    <xf numFmtId="0" fontId="58" fillId="0" borderId="7" xfId="0" applyFont="1" applyFill="1" applyBorder="1" applyAlignment="1">
      <alignment horizontal="center" vertical="top"/>
    </xf>
    <xf numFmtId="0" fontId="58" fillId="2" borderId="7" xfId="0" applyFont="1" applyFill="1" applyBorder="1" applyAlignment="1">
      <alignment horizontal="center" vertical="top"/>
    </xf>
    <xf numFmtId="3" fontId="13" fillId="2" borderId="7" xfId="0" applyNumberFormat="1" applyFont="1" applyFill="1" applyBorder="1" applyAlignment="1">
      <alignment horizontal="right" vertical="top"/>
    </xf>
    <xf numFmtId="0" fontId="60" fillId="3" borderId="6" xfId="2" quotePrefix="1" applyFont="1" applyFill="1" applyBorder="1" applyAlignment="1">
      <alignment horizontal="center" vertical="top" wrapText="1"/>
    </xf>
    <xf numFmtId="0" fontId="60" fillId="3" borderId="3" xfId="2" quotePrefix="1" applyFont="1" applyFill="1" applyBorder="1" applyAlignment="1">
      <alignment horizontal="center" vertical="top" wrapText="1"/>
    </xf>
    <xf numFmtId="0" fontId="60" fillId="3" borderId="4" xfId="2" quotePrefix="1" applyFont="1" applyFill="1" applyBorder="1" applyAlignment="1">
      <alignment horizontal="center" vertical="top" wrapText="1"/>
    </xf>
    <xf numFmtId="0" fontId="60" fillId="3" borderId="5" xfId="2" quotePrefix="1" applyFont="1" applyFill="1" applyBorder="1" applyAlignment="1">
      <alignment horizontal="center" vertical="top" wrapText="1"/>
    </xf>
    <xf numFmtId="0" fontId="13" fillId="3" borderId="3" xfId="2" quotePrefix="1" applyFont="1" applyFill="1" applyBorder="1" applyAlignment="1">
      <alignment horizontal="center" vertical="top" wrapText="1"/>
    </xf>
    <xf numFmtId="0" fontId="13" fillId="3" borderId="4" xfId="2" quotePrefix="1" applyFont="1" applyFill="1" applyBorder="1" applyAlignment="1">
      <alignment horizontal="center" vertical="top" wrapText="1"/>
    </xf>
    <xf numFmtId="0" fontId="13" fillId="3" borderId="5" xfId="2" quotePrefix="1" applyFont="1" applyFill="1" applyBorder="1" applyAlignment="1">
      <alignment horizontal="center" vertical="top" wrapText="1"/>
    </xf>
    <xf numFmtId="176" fontId="57" fillId="2" borderId="6" xfId="9" applyNumberFormat="1" applyFont="1" applyFill="1" applyBorder="1" applyAlignment="1">
      <alignment vertical="top"/>
    </xf>
    <xf numFmtId="176" fontId="58" fillId="2" borderId="2" xfId="9" applyNumberFormat="1" applyFont="1" applyFill="1" applyBorder="1" applyAlignment="1">
      <alignment vertical="top"/>
    </xf>
    <xf numFmtId="177" fontId="58" fillId="2" borderId="2" xfId="9" applyNumberFormat="1" applyFont="1" applyFill="1" applyBorder="1" applyAlignment="1">
      <alignment vertical="top"/>
    </xf>
    <xf numFmtId="0" fontId="0" fillId="0" borderId="0" xfId="0" applyFill="1" applyBorder="1" applyAlignment="1">
      <alignment vertical="top"/>
    </xf>
    <xf numFmtId="176" fontId="58" fillId="2" borderId="7" xfId="9" applyNumberFormat="1" applyFont="1" applyFill="1" applyBorder="1" applyAlignment="1">
      <alignment vertical="top"/>
    </xf>
    <xf numFmtId="177" fontId="57" fillId="2" borderId="7" xfId="9" applyNumberFormat="1" applyFont="1" applyFill="1" applyBorder="1" applyAlignment="1">
      <alignment vertical="top"/>
    </xf>
    <xf numFmtId="3" fontId="13" fillId="0" borderId="0" xfId="0" quotePrefix="1" applyNumberFormat="1" applyFont="1" applyFill="1" applyBorder="1" applyAlignment="1">
      <alignment horizontal="left" vertical="top"/>
    </xf>
    <xf numFmtId="0" fontId="58" fillId="0" borderId="0" xfId="0" applyFont="1" applyFill="1" applyBorder="1" applyAlignment="1">
      <alignment horizontal="center" vertical="top"/>
    </xf>
    <xf numFmtId="176" fontId="58" fillId="0" borderId="0" xfId="9" applyNumberFormat="1" applyFont="1" applyFill="1" applyBorder="1" applyAlignment="1">
      <alignment vertical="top"/>
    </xf>
    <xf numFmtId="177" fontId="57" fillId="0" borderId="0" xfId="9" applyNumberFormat="1" applyFont="1" applyFill="1" applyBorder="1" applyAlignment="1">
      <alignment vertical="top"/>
    </xf>
    <xf numFmtId="0" fontId="58" fillId="0" borderId="0" xfId="0" applyFont="1" applyFill="1" applyAlignment="1">
      <alignment vertical="top"/>
    </xf>
    <xf numFmtId="0" fontId="31" fillId="0" borderId="6" xfId="0" applyFont="1" applyFill="1" applyBorder="1" applyAlignment="1">
      <alignment horizontal="center" vertical="top"/>
    </xf>
    <xf numFmtId="0" fontId="31" fillId="0" borderId="0" xfId="0" applyFont="1" applyFill="1" applyAlignment="1">
      <alignment vertical="top"/>
    </xf>
    <xf numFmtId="0" fontId="60" fillId="3" borderId="6" xfId="0" quotePrefix="1" applyFont="1" applyFill="1" applyBorder="1" applyAlignment="1">
      <alignment horizontal="center" vertical="top"/>
    </xf>
    <xf numFmtId="0" fontId="55" fillId="3" borderId="3" xfId="0" quotePrefix="1" applyFont="1" applyFill="1" applyBorder="1" applyAlignment="1">
      <alignment horizontal="center" vertical="top" wrapText="1"/>
    </xf>
    <xf numFmtId="0" fontId="55" fillId="3" borderId="4" xfId="0" quotePrefix="1" applyFont="1" applyFill="1" applyBorder="1" applyAlignment="1">
      <alignment horizontal="center" vertical="top" wrapText="1"/>
    </xf>
    <xf numFmtId="0" fontId="55" fillId="3" borderId="5" xfId="0" quotePrefix="1" applyFont="1" applyFill="1" applyBorder="1" applyAlignment="1">
      <alignment horizontal="center" vertical="top" wrapText="1"/>
    </xf>
    <xf numFmtId="0" fontId="2" fillId="3" borderId="15" xfId="0" applyFont="1" applyFill="1" applyBorder="1" applyAlignment="1">
      <alignment horizontal="center" vertical="top"/>
    </xf>
    <xf numFmtId="0" fontId="13" fillId="3" borderId="6" xfId="2" quotePrefix="1" applyFont="1" applyFill="1" applyBorder="1" applyAlignment="1">
      <alignment horizontal="center" vertical="top" wrapText="1"/>
    </xf>
    <xf numFmtId="0" fontId="59" fillId="3" borderId="6" xfId="0" applyFont="1" applyFill="1" applyBorder="1" applyAlignment="1">
      <alignment horizontal="center" vertical="top" wrapText="1"/>
    </xf>
    <xf numFmtId="3" fontId="15" fillId="2" borderId="5" xfId="0" applyNumberFormat="1" applyFont="1" applyFill="1" applyBorder="1" applyAlignment="1">
      <alignment horizontal="left" vertical="top"/>
    </xf>
    <xf numFmtId="0" fontId="57" fillId="2" borderId="6" xfId="0" applyFont="1" applyFill="1" applyBorder="1" applyAlignment="1">
      <alignment vertical="top"/>
    </xf>
    <xf numFmtId="167" fontId="57" fillId="2" borderId="6" xfId="0" applyNumberFormat="1" applyFont="1" applyFill="1" applyBorder="1" applyAlignment="1">
      <alignment vertical="top"/>
    </xf>
    <xf numFmtId="165" fontId="57" fillId="2" borderId="6" xfId="1" applyNumberFormat="1" applyFont="1" applyFill="1" applyBorder="1" applyAlignment="1">
      <alignment vertical="top"/>
    </xf>
    <xf numFmtId="3" fontId="13" fillId="2" borderId="14" xfId="0" quotePrefix="1" applyNumberFormat="1" applyFont="1" applyFill="1" applyBorder="1" applyAlignment="1">
      <alignment horizontal="left" vertical="top"/>
    </xf>
    <xf numFmtId="0" fontId="58" fillId="2" borderId="2" xfId="0" applyFont="1" applyFill="1" applyBorder="1" applyAlignment="1">
      <alignment vertical="top"/>
    </xf>
    <xf numFmtId="165" fontId="57" fillId="2" borderId="2" xfId="1" applyNumberFormat="1" applyFont="1" applyFill="1" applyBorder="1" applyAlignment="1">
      <alignment vertical="top"/>
    </xf>
    <xf numFmtId="3" fontId="13" fillId="2" borderId="12" xfId="0" quotePrefix="1" applyNumberFormat="1" applyFont="1" applyFill="1" applyBorder="1" applyAlignment="1">
      <alignment horizontal="left" vertical="top"/>
    </xf>
    <xf numFmtId="0" fontId="57" fillId="2" borderId="7" xfId="0" applyFont="1" applyFill="1" applyBorder="1" applyAlignment="1">
      <alignment vertical="top"/>
    </xf>
    <xf numFmtId="167" fontId="57" fillId="2" borderId="7" xfId="0" applyNumberFormat="1" applyFont="1" applyFill="1" applyBorder="1" applyAlignment="1">
      <alignment vertical="top"/>
    </xf>
    <xf numFmtId="165" fontId="57" fillId="2" borderId="7" xfId="1" applyNumberFormat="1" applyFont="1" applyFill="1" applyBorder="1" applyAlignment="1">
      <alignment vertical="top"/>
    </xf>
    <xf numFmtId="176" fontId="38" fillId="0" borderId="0" xfId="0" applyNumberFormat="1" applyFont="1" applyFill="1" applyAlignment="1">
      <alignment vertical="top"/>
    </xf>
    <xf numFmtId="176" fontId="38" fillId="0" borderId="0" xfId="9" applyNumberFormat="1" applyFont="1" applyFill="1" applyAlignment="1">
      <alignment vertical="top"/>
    </xf>
    <xf numFmtId="0" fontId="36" fillId="0" borderId="0" xfId="0" quotePrefix="1" applyFont="1" applyAlignment="1">
      <alignment horizontal="left"/>
    </xf>
    <xf numFmtId="0" fontId="4" fillId="0" borderId="0" xfId="0" quotePrefix="1" applyFont="1" applyAlignment="1">
      <alignment horizontal="left"/>
    </xf>
    <xf numFmtId="0" fontId="61" fillId="8" borderId="14" xfId="2" applyFont="1" applyFill="1" applyBorder="1" applyAlignment="1">
      <alignment horizontal="center" vertical="center"/>
    </xf>
    <xf numFmtId="165" fontId="62" fillId="3" borderId="6" xfId="2" quotePrefix="1" applyNumberFormat="1" applyFont="1" applyFill="1" applyBorder="1" applyAlignment="1">
      <alignment horizontal="center" vertical="top" wrapText="1"/>
    </xf>
    <xf numFmtId="0" fontId="62" fillId="3" borderId="6" xfId="2" quotePrefix="1" applyFont="1" applyFill="1" applyBorder="1" applyAlignment="1">
      <alignment horizontal="center" vertical="top" wrapText="1"/>
    </xf>
    <xf numFmtId="0" fontId="62" fillId="3" borderId="6" xfId="2" quotePrefix="1" applyFont="1" applyFill="1" applyBorder="1" applyAlignment="1">
      <alignment horizontal="center" vertical="top" wrapText="1"/>
    </xf>
    <xf numFmtId="0" fontId="62" fillId="3" borderId="6" xfId="2" applyFont="1" applyFill="1" applyBorder="1" applyAlignment="1">
      <alignment horizontal="center" vertical="top" wrapText="1"/>
    </xf>
    <xf numFmtId="0" fontId="9" fillId="0" borderId="0" xfId="2" applyFont="1" applyAlignment="1">
      <alignment horizontal="center" vertical="top"/>
    </xf>
    <xf numFmtId="0" fontId="9" fillId="0" borderId="0" xfId="2" applyFont="1" applyBorder="1" applyAlignment="1">
      <alignment horizontal="center" vertical="top"/>
    </xf>
    <xf numFmtId="0" fontId="61" fillId="8" borderId="12" xfId="2" applyFont="1" applyFill="1" applyBorder="1" applyAlignment="1">
      <alignment horizontal="center" vertical="center"/>
    </xf>
    <xf numFmtId="165" fontId="12" fillId="3" borderId="6" xfId="2" quotePrefix="1" applyNumberFormat="1" applyFont="1" applyFill="1" applyBorder="1" applyAlignment="1">
      <alignment horizontal="center" vertical="top" wrapText="1"/>
    </xf>
    <xf numFmtId="0" fontId="12" fillId="3" borderId="6" xfId="2" quotePrefix="1" applyFont="1" applyFill="1" applyBorder="1" applyAlignment="1">
      <alignment horizontal="center" vertical="top" wrapText="1"/>
    </xf>
    <xf numFmtId="0" fontId="12" fillId="3" borderId="6" xfId="2" quotePrefix="1" applyFont="1" applyFill="1" applyBorder="1" applyAlignment="1">
      <alignment horizontal="center" vertical="top"/>
    </xf>
    <xf numFmtId="0" fontId="12" fillId="0" borderId="0" xfId="2" applyFont="1" applyBorder="1" applyAlignment="1">
      <alignment horizontal="center" vertical="top"/>
    </xf>
    <xf numFmtId="3" fontId="15" fillId="0" borderId="3" xfId="0" quotePrefix="1" applyNumberFormat="1" applyFont="1" applyFill="1" applyBorder="1" applyAlignment="1">
      <alignment vertical="top"/>
    </xf>
    <xf numFmtId="168" fontId="15" fillId="2" borderId="6" xfId="0" applyNumberFormat="1" applyFont="1" applyFill="1" applyBorder="1" applyAlignment="1">
      <alignment vertical="top"/>
    </xf>
    <xf numFmtId="168" fontId="6" fillId="2" borderId="6" xfId="5" applyNumberFormat="1" applyFont="1" applyFill="1" applyBorder="1" applyAlignment="1">
      <alignment vertical="top"/>
    </xf>
    <xf numFmtId="171" fontId="6" fillId="2" borderId="6" xfId="2" applyNumberFormat="1" applyFont="1" applyFill="1" applyBorder="1"/>
    <xf numFmtId="3" fontId="15" fillId="0" borderId="3" xfId="0" quotePrefix="1" applyNumberFormat="1" applyFont="1" applyFill="1" applyBorder="1" applyAlignment="1">
      <alignment horizontal="left" vertical="top"/>
    </xf>
    <xf numFmtId="168" fontId="14" fillId="2" borderId="6" xfId="0" applyNumberFormat="1" applyFont="1" applyFill="1" applyBorder="1" applyAlignment="1">
      <alignment vertical="top"/>
    </xf>
    <xf numFmtId="168" fontId="9" fillId="2" borderId="6" xfId="5" applyNumberFormat="1" applyFont="1" applyFill="1" applyBorder="1" applyAlignment="1">
      <alignment vertical="top"/>
    </xf>
    <xf numFmtId="171" fontId="9" fillId="2" borderId="6" xfId="2" applyNumberFormat="1" applyFont="1" applyFill="1" applyBorder="1"/>
    <xf numFmtId="0" fontId="10" fillId="0" borderId="0" xfId="2" applyFont="1" applyAlignment="1">
      <alignment horizontal="right" vertical="top"/>
    </xf>
    <xf numFmtId="171" fontId="10" fillId="0" borderId="0" xfId="2" applyNumberFormat="1" applyFont="1" applyAlignment="1">
      <alignment vertical="top"/>
    </xf>
    <xf numFmtId="171" fontId="10" fillId="0" borderId="0" xfId="9" applyNumberFormat="1" applyFont="1" applyAlignment="1">
      <alignment vertical="top"/>
    </xf>
    <xf numFmtId="167" fontId="10" fillId="0" borderId="0" xfId="2" applyNumberFormat="1" applyFont="1" applyAlignment="1">
      <alignment vertical="top"/>
    </xf>
    <xf numFmtId="176" fontId="10" fillId="0" borderId="0" xfId="3" applyNumberFormat="1" applyFont="1" applyAlignment="1">
      <alignment vertical="top"/>
    </xf>
    <xf numFmtId="1" fontId="10" fillId="0" borderId="0" xfId="5" applyNumberFormat="1" applyFont="1" applyAlignment="1">
      <alignment vertical="top"/>
    </xf>
    <xf numFmtId="167" fontId="6" fillId="0" borderId="0" xfId="2" applyNumberFormat="1" applyFont="1" applyAlignment="1">
      <alignment vertical="top"/>
    </xf>
    <xf numFmtId="0" fontId="62" fillId="3" borderId="3" xfId="2" quotePrefix="1" applyFont="1" applyFill="1" applyBorder="1" applyAlignment="1">
      <alignment horizontal="center" vertical="top" wrapText="1"/>
    </xf>
    <xf numFmtId="0" fontId="62" fillId="3" borderId="5" xfId="2" quotePrefix="1" applyFont="1" applyFill="1" applyBorder="1" applyAlignment="1">
      <alignment horizontal="center" vertical="top" wrapText="1"/>
    </xf>
    <xf numFmtId="165" fontId="10" fillId="0" borderId="0" xfId="5" applyNumberFormat="1" applyFont="1" applyAlignment="1">
      <alignment vertical="top"/>
    </xf>
    <xf numFmtId="167" fontId="10" fillId="0" borderId="0" xfId="5" applyNumberFormat="1" applyFont="1" applyAlignment="1">
      <alignment vertical="top"/>
    </xf>
    <xf numFmtId="0" fontId="63" fillId="3" borderId="6" xfId="2" quotePrefix="1" applyFont="1" applyFill="1" applyBorder="1" applyAlignment="1">
      <alignment horizontal="center" vertical="top" wrapText="1"/>
    </xf>
    <xf numFmtId="165" fontId="63" fillId="3" borderId="6" xfId="2" quotePrefix="1" applyNumberFormat="1" applyFont="1" applyFill="1" applyBorder="1" applyAlignment="1">
      <alignment horizontal="center" vertical="top" wrapText="1"/>
    </xf>
    <xf numFmtId="10" fontId="28" fillId="2" borderId="6" xfId="5" applyNumberFormat="1" applyFont="1" applyFill="1" applyBorder="1"/>
    <xf numFmtId="0" fontId="0" fillId="0" borderId="0" xfId="0" applyBorder="1"/>
    <xf numFmtId="0" fontId="61" fillId="0" borderId="0" xfId="2" applyFont="1" applyFill="1" applyBorder="1" applyAlignment="1">
      <alignment vertical="center"/>
    </xf>
    <xf numFmtId="0" fontId="61" fillId="8" borderId="6" xfId="2" applyFont="1" applyFill="1" applyBorder="1" applyAlignment="1">
      <alignment horizontal="center" vertical="center"/>
    </xf>
    <xf numFmtId="165" fontId="15" fillId="2" borderId="6" xfId="5" applyNumberFormat="1" applyFont="1" applyFill="1" applyBorder="1"/>
    <xf numFmtId="10" fontId="4" fillId="2" borderId="6" xfId="5" applyNumberFormat="1" applyFont="1" applyFill="1" applyBorder="1"/>
    <xf numFmtId="0" fontId="14" fillId="0" borderId="6" xfId="2" quotePrefix="1" applyFont="1" applyFill="1" applyBorder="1" applyAlignment="1">
      <alignment horizontal="left" vertical="top"/>
    </xf>
    <xf numFmtId="165" fontId="14" fillId="2" borderId="6" xfId="5" applyNumberFormat="1" applyFont="1" applyFill="1" applyBorder="1"/>
    <xf numFmtId="0" fontId="61" fillId="8" borderId="6" xfId="0" quotePrefix="1" applyFont="1" applyFill="1" applyBorder="1" applyAlignment="1">
      <alignment horizontal="center" vertical="top" wrapText="1"/>
    </xf>
    <xf numFmtId="165" fontId="14" fillId="0" borderId="6" xfId="5" applyNumberFormat="1" applyFont="1" applyBorder="1"/>
    <xf numFmtId="0" fontId="0" fillId="0" borderId="0" xfId="0" applyAlignment="1">
      <alignment horizontal="center"/>
    </xf>
    <xf numFmtId="4" fontId="6" fillId="2" borderId="6" xfId="0" applyNumberFormat="1" applyFont="1" applyFill="1" applyBorder="1" applyAlignment="1">
      <alignment horizontal="right" vertical="top"/>
    </xf>
    <xf numFmtId="164" fontId="6" fillId="2" borderId="6" xfId="0" applyNumberFormat="1" applyFont="1" applyFill="1" applyBorder="1" applyAlignment="1">
      <alignment horizontal="right" vertical="top"/>
    </xf>
    <xf numFmtId="2" fontId="0" fillId="0" borderId="0" xfId="0" applyNumberFormat="1"/>
    <xf numFmtId="169" fontId="0" fillId="0" borderId="6" xfId="0" applyNumberFormat="1" applyFont="1" applyBorder="1" applyAlignment="1">
      <alignment horizontal="right" vertical="top"/>
    </xf>
    <xf numFmtId="0" fontId="30" fillId="0" borderId="0" xfId="0" applyFont="1" applyFill="1"/>
    <xf numFmtId="0" fontId="2" fillId="0" borderId="0" xfId="0" applyFont="1" applyFill="1"/>
    <xf numFmtId="0" fontId="35" fillId="0" borderId="0" xfId="0" applyFont="1"/>
    <xf numFmtId="0" fontId="52" fillId="8" borderId="6" xfId="0" applyFont="1" applyFill="1" applyBorder="1" applyAlignment="1">
      <alignment horizontal="center"/>
    </xf>
    <xf numFmtId="0" fontId="2" fillId="18" borderId="6" xfId="0" applyFont="1" applyFill="1" applyBorder="1" applyAlignment="1">
      <alignment horizontal="center"/>
    </xf>
    <xf numFmtId="0" fontId="2" fillId="3" borderId="6" xfId="0" applyFont="1" applyFill="1" applyBorder="1" applyAlignment="1">
      <alignment horizontal="center"/>
    </xf>
    <xf numFmtId="0" fontId="0" fillId="0" borderId="3" xfId="0" quotePrefix="1" applyBorder="1" applyAlignment="1">
      <alignment horizontal="left" wrapText="1"/>
    </xf>
    <xf numFmtId="0" fontId="0" fillId="0" borderId="6" xfId="0" applyBorder="1"/>
    <xf numFmtId="0" fontId="0" fillId="0" borderId="3" xfId="0" quotePrefix="1" applyBorder="1" applyAlignment="1">
      <alignment horizontal="left"/>
    </xf>
  </cellXfs>
  <cellStyles count="10">
    <cellStyle name="Comma" xfId="9" builtinId="3"/>
    <cellStyle name="Comma 2" xfId="3"/>
    <cellStyle name="Comma 3" xfId="7"/>
    <cellStyle name="Hyperlink" xfId="6" builtinId="8"/>
    <cellStyle name="Hyperlink 2" xfId="8"/>
    <cellStyle name="Normal" xfId="0" builtinId="0"/>
    <cellStyle name="Normal 2" xfId="2"/>
    <cellStyle name="Normal 3" xfId="4"/>
    <cellStyle name="Percent" xfId="1" builtinId="5"/>
    <cellStyle name="Percent 2" xfId="5"/>
  </cellStyles>
  <dxfs count="0"/>
  <tableStyles count="0" defaultTableStyle="TableStyleMedium2" defaultPivotStyle="PivotStyleLight16"/>
  <colors>
    <mruColors>
      <color rgb="FFCCFF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2007-10</a:t>
            </a:r>
          </a:p>
        </c:rich>
      </c:tx>
      <c:layout/>
      <c:overlay val="0"/>
    </c:title>
    <c:autoTitleDeleted val="0"/>
    <c:plotArea>
      <c:layout/>
      <c:bubbleChart>
        <c:varyColors val="0"/>
        <c:ser>
          <c:idx val="0"/>
          <c:order val="0"/>
          <c:tx>
            <c:strRef>
              <c:f>'Rel. prod. cf employment1'!$A$6</c:f>
              <c:strCache>
                <c:ptCount val="1"/>
                <c:pt idx="0">
                  <c:v>Agriculture</c:v>
                </c:pt>
              </c:strCache>
            </c:strRef>
          </c:tx>
          <c:spPr>
            <a:solidFill>
              <a:schemeClr val="accent1"/>
            </a:solidFill>
          </c:spPr>
          <c:invertIfNegative val="0"/>
          <c:xVal>
            <c:numRef>
              <c:f>'Rel. prod. cf employment1'!$B$6</c:f>
              <c:numCache>
                <c:formatCode>0.0</c:formatCode>
                <c:ptCount val="1"/>
                <c:pt idx="0">
                  <c:v>1.3000030517577983</c:v>
                </c:pt>
              </c:numCache>
            </c:numRef>
          </c:xVal>
          <c:yVal>
            <c:numRef>
              <c:f>'Rel. prod. cf employment1'!$C$6</c:f>
              <c:numCache>
                <c:formatCode>0.0</c:formatCode>
                <c:ptCount val="1"/>
                <c:pt idx="0">
                  <c:v>1.3136965788213499</c:v>
                </c:pt>
              </c:numCache>
            </c:numRef>
          </c:yVal>
          <c:bubbleSize>
            <c:numRef>
              <c:f>'Rel. prod. cf employment1'!$E$6</c:f>
              <c:numCache>
                <c:formatCode>#,##0</c:formatCode>
                <c:ptCount val="1"/>
                <c:pt idx="0">
                  <c:v>646.22015589469663</c:v>
                </c:pt>
              </c:numCache>
            </c:numRef>
          </c:bubbleSize>
          <c:bubble3D val="1"/>
        </c:ser>
        <c:ser>
          <c:idx val="1"/>
          <c:order val="1"/>
          <c:tx>
            <c:strRef>
              <c:f>'Rel. prod. cf employment1'!$A$7</c:f>
              <c:strCache>
                <c:ptCount val="1"/>
                <c:pt idx="0">
                  <c:v>Industry</c:v>
                </c:pt>
              </c:strCache>
            </c:strRef>
          </c:tx>
          <c:spPr>
            <a:solidFill>
              <a:schemeClr val="accent2"/>
            </a:solidFill>
            <a:ln w="25400">
              <a:noFill/>
            </a:ln>
          </c:spPr>
          <c:invertIfNegative val="0"/>
          <c:xVal>
            <c:numRef>
              <c:f>'Rel. prod. cf employment1'!$B$7</c:f>
              <c:numCache>
                <c:formatCode>0.0</c:formatCode>
                <c:ptCount val="1"/>
                <c:pt idx="0">
                  <c:v>6.6999998092651403</c:v>
                </c:pt>
              </c:numCache>
            </c:numRef>
          </c:xVal>
          <c:yVal>
            <c:numRef>
              <c:f>'Rel. prod. cf employment1'!$C$7</c:f>
              <c:numCache>
                <c:formatCode>0.0</c:formatCode>
                <c:ptCount val="1"/>
                <c:pt idx="0">
                  <c:v>0.85096525864968064</c:v>
                </c:pt>
              </c:numCache>
            </c:numRef>
          </c:yVal>
          <c:bubbleSize>
            <c:numRef>
              <c:f>'Rel. prod. cf employment1'!$E$7</c:f>
              <c:numCache>
                <c:formatCode>#,##0</c:formatCode>
                <c:ptCount val="1"/>
                <c:pt idx="0">
                  <c:v>121.57924591941293</c:v>
                </c:pt>
              </c:numCache>
            </c:numRef>
          </c:bubbleSize>
          <c:bubble3D val="1"/>
        </c:ser>
        <c:ser>
          <c:idx val="2"/>
          <c:order val="2"/>
          <c:tx>
            <c:strRef>
              <c:f>'Rel. prod. cf employment1'!$A$8</c:f>
              <c:strCache>
                <c:ptCount val="1"/>
                <c:pt idx="0">
                  <c:v>Services</c:v>
                </c:pt>
              </c:strCache>
            </c:strRef>
          </c:tx>
          <c:spPr>
            <a:solidFill>
              <a:schemeClr val="accent6"/>
            </a:solidFill>
            <a:ln w="25400">
              <a:noFill/>
            </a:ln>
          </c:spPr>
          <c:invertIfNegative val="0"/>
          <c:xVal>
            <c:numRef>
              <c:f>'Rel. prod. cf employment1'!$B$8</c:f>
              <c:numCache>
                <c:formatCode>0.0</c:formatCode>
                <c:ptCount val="1"/>
                <c:pt idx="0">
                  <c:v>27.000001907348597</c:v>
                </c:pt>
              </c:numCache>
            </c:numRef>
          </c:xVal>
          <c:yVal>
            <c:numRef>
              <c:f>'Rel. prod. cf employment1'!$C$8</c:f>
              <c:numCache>
                <c:formatCode>0.0</c:formatCode>
                <c:ptCount val="1"/>
                <c:pt idx="0">
                  <c:v>0.66661942855955258</c:v>
                </c:pt>
              </c:numCache>
            </c:numRef>
          </c:yVal>
          <c:bubbleSize>
            <c:numRef>
              <c:f>'Rel. prod. cf employment1'!$E$8</c:f>
              <c:numCache>
                <c:formatCode>#,##0</c:formatCode>
                <c:ptCount val="1"/>
                <c:pt idx="0">
                  <c:v>553.71420599469661</c:v>
                </c:pt>
              </c:numCache>
            </c:numRef>
          </c:bubbleSize>
          <c:bubble3D val="1"/>
        </c:ser>
        <c:dLbls>
          <c:showLegendKey val="0"/>
          <c:showVal val="0"/>
          <c:showCatName val="0"/>
          <c:showSerName val="0"/>
          <c:showPercent val="0"/>
          <c:showBubbleSize val="0"/>
        </c:dLbls>
        <c:bubbleScale val="100"/>
        <c:showNegBubbles val="0"/>
        <c:axId val="330711040"/>
        <c:axId val="330713728"/>
      </c:bubbleChart>
      <c:valAx>
        <c:axId val="330711040"/>
        <c:scaling>
          <c:orientation val="minMax"/>
        </c:scaling>
        <c:delete val="0"/>
        <c:axPos val="b"/>
        <c:title>
          <c:tx>
            <c:rich>
              <a:bodyPr/>
              <a:lstStyle/>
              <a:p>
                <a:pPr>
                  <a:defRPr sz="800" b="0"/>
                </a:pPr>
                <a:r>
                  <a:rPr lang="en-US" sz="800" b="0"/>
                  <a:t>Percentage point change in share of total employment, 2007-10</a:t>
                </a:r>
              </a:p>
            </c:rich>
          </c:tx>
          <c:layout/>
          <c:overlay val="0"/>
        </c:title>
        <c:numFmt formatCode="0.0" sourceLinked="1"/>
        <c:majorTickMark val="out"/>
        <c:minorTickMark val="none"/>
        <c:tickLblPos val="low"/>
        <c:crossAx val="330713728"/>
        <c:crosses val="autoZero"/>
        <c:crossBetween val="midCat"/>
      </c:valAx>
      <c:valAx>
        <c:axId val="330713728"/>
        <c:scaling>
          <c:orientation val="minMax"/>
        </c:scaling>
        <c:delete val="0"/>
        <c:axPos val="l"/>
        <c:majorGridlines/>
        <c:title>
          <c:tx>
            <c:rich>
              <a:bodyPr rot="-5400000" vert="horz"/>
              <a:lstStyle/>
              <a:p>
                <a:pPr>
                  <a:defRPr sz="800" b="0"/>
                </a:pPr>
                <a:r>
                  <a:rPr lang="en-US" sz="800" b="0"/>
                  <a:t>Relative productivity level, 2010</a:t>
                </a:r>
              </a:p>
            </c:rich>
          </c:tx>
          <c:layout/>
          <c:overlay val="0"/>
        </c:title>
        <c:numFmt formatCode="0.0" sourceLinked="1"/>
        <c:majorTickMark val="out"/>
        <c:minorTickMark val="none"/>
        <c:tickLblPos val="low"/>
        <c:crossAx val="33071104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'Productivity gaps2'!$I$5</c:f>
              <c:strCache>
                <c:ptCount val="1"/>
                <c:pt idx="0">
                  <c:v>Wholesale, retail, hotels</c:v>
                </c:pt>
              </c:strCache>
            </c:strRef>
          </c:tx>
          <c:spPr>
            <a:solidFill>
              <a:srgbClr val="13CF44"/>
            </a:solidFill>
            <a:ln w="3175">
              <a:solidFill>
                <a:schemeClr val="bg1">
                  <a:lumMod val="50000"/>
                </a:schemeClr>
              </a:solidFill>
            </a:ln>
          </c:spPr>
          <c:cat>
            <c:numRef>
              <c:f>'Productivity gaps2'!$H$6:$H$27</c:f>
              <c:numCache>
                <c:formatCode>0.00</c:formatCode>
                <c:ptCount val="22"/>
                <c:pt idx="0">
                  <c:v>0</c:v>
                </c:pt>
                <c:pt idx="1">
                  <c:v>0</c:v>
                </c:pt>
                <c:pt idx="2">
                  <c:v>15.440165061898211</c:v>
                </c:pt>
                <c:pt idx="3">
                  <c:v>30.880330123796423</c:v>
                </c:pt>
                <c:pt idx="4">
                  <c:v>30.880330123796423</c:v>
                </c:pt>
                <c:pt idx="5">
                  <c:v>37.757909215955983</c:v>
                </c:pt>
                <c:pt idx="6">
                  <c:v>44.635488308115548</c:v>
                </c:pt>
                <c:pt idx="7">
                  <c:v>44.635488308115548</c:v>
                </c:pt>
                <c:pt idx="8">
                  <c:v>46.217331499312245</c:v>
                </c:pt>
                <c:pt idx="9">
                  <c:v>47.799174690508941</c:v>
                </c:pt>
                <c:pt idx="10">
                  <c:v>47.799174690508941</c:v>
                </c:pt>
                <c:pt idx="11">
                  <c:v>51.031636863823934</c:v>
                </c:pt>
                <c:pt idx="12">
                  <c:v>54.264099037138934</c:v>
                </c:pt>
                <c:pt idx="13">
                  <c:v>54.264099037138934</c:v>
                </c:pt>
                <c:pt idx="14">
                  <c:v>55.949105914718032</c:v>
                </c:pt>
                <c:pt idx="15">
                  <c:v>57.634112792297124</c:v>
                </c:pt>
                <c:pt idx="16">
                  <c:v>57.634112792297124</c:v>
                </c:pt>
                <c:pt idx="17">
                  <c:v>78.094910591471816</c:v>
                </c:pt>
                <c:pt idx="18">
                  <c:v>98.555708390646515</c:v>
                </c:pt>
                <c:pt idx="19">
                  <c:v>98.555708390646515</c:v>
                </c:pt>
                <c:pt idx="20">
                  <c:v>99.277854195323272</c:v>
                </c:pt>
                <c:pt idx="21">
                  <c:v>100.00000000000003</c:v>
                </c:pt>
              </c:numCache>
            </c:numRef>
          </c:cat>
          <c:val>
            <c:numRef>
              <c:f>'Productivity gaps2'!$I$6:$I$27</c:f>
              <c:numCache>
                <c:formatCode>#,##0.0</c:formatCode>
                <c:ptCount val="22"/>
                <c:pt idx="0" formatCode="General">
                  <c:v>0</c:v>
                </c:pt>
                <c:pt idx="1">
                  <c:v>0.15945322249260208</c:v>
                </c:pt>
                <c:pt idx="2">
                  <c:v>0.15945322249260208</c:v>
                </c:pt>
                <c:pt idx="3">
                  <c:v>0.15945322249260208</c:v>
                </c:pt>
                <c:pt idx="4" formatCode="General">
                  <c:v>0</c:v>
                </c:pt>
              </c:numCache>
            </c:numRef>
          </c:val>
        </c:ser>
        <c:ser>
          <c:idx val="1"/>
          <c:order val="1"/>
          <c:tx>
            <c:strRef>
              <c:f>'Productivity gaps2'!$J$5</c:f>
              <c:strCache>
                <c:ptCount val="1"/>
                <c:pt idx="0">
                  <c:v>Other</c:v>
                </c:pt>
              </c:strCache>
            </c:strRef>
          </c:tx>
          <c:spPr>
            <a:solidFill>
              <a:srgbClr val="6666FF"/>
            </a:solidFill>
            <a:ln w="3175">
              <a:solidFill>
                <a:schemeClr val="bg1">
                  <a:lumMod val="50000"/>
                </a:schemeClr>
              </a:solidFill>
            </a:ln>
          </c:spPr>
          <c:cat>
            <c:numRef>
              <c:f>'Productivity gaps2'!$H$6:$H$27</c:f>
              <c:numCache>
                <c:formatCode>0.00</c:formatCode>
                <c:ptCount val="22"/>
                <c:pt idx="0">
                  <c:v>0</c:v>
                </c:pt>
                <c:pt idx="1">
                  <c:v>0</c:v>
                </c:pt>
                <c:pt idx="2">
                  <c:v>15.440165061898211</c:v>
                </c:pt>
                <c:pt idx="3">
                  <c:v>30.880330123796423</c:v>
                </c:pt>
                <c:pt idx="4">
                  <c:v>30.880330123796423</c:v>
                </c:pt>
                <c:pt idx="5">
                  <c:v>37.757909215955983</c:v>
                </c:pt>
                <c:pt idx="6">
                  <c:v>44.635488308115548</c:v>
                </c:pt>
                <c:pt idx="7">
                  <c:v>44.635488308115548</c:v>
                </c:pt>
                <c:pt idx="8">
                  <c:v>46.217331499312245</c:v>
                </c:pt>
                <c:pt idx="9">
                  <c:v>47.799174690508941</c:v>
                </c:pt>
                <c:pt idx="10">
                  <c:v>47.799174690508941</c:v>
                </c:pt>
                <c:pt idx="11">
                  <c:v>51.031636863823934</c:v>
                </c:pt>
                <c:pt idx="12">
                  <c:v>54.264099037138934</c:v>
                </c:pt>
                <c:pt idx="13">
                  <c:v>54.264099037138934</c:v>
                </c:pt>
                <c:pt idx="14">
                  <c:v>55.949105914718032</c:v>
                </c:pt>
                <c:pt idx="15">
                  <c:v>57.634112792297124</c:v>
                </c:pt>
                <c:pt idx="16">
                  <c:v>57.634112792297124</c:v>
                </c:pt>
                <c:pt idx="17">
                  <c:v>78.094910591471816</c:v>
                </c:pt>
                <c:pt idx="18">
                  <c:v>98.555708390646515</c:v>
                </c:pt>
                <c:pt idx="19">
                  <c:v>98.555708390646515</c:v>
                </c:pt>
                <c:pt idx="20">
                  <c:v>99.277854195323272</c:v>
                </c:pt>
                <c:pt idx="21">
                  <c:v>100.00000000000003</c:v>
                </c:pt>
              </c:numCache>
            </c:numRef>
          </c:cat>
          <c:val>
            <c:numRef>
              <c:f>'Productivity gaps2'!$J$6:$J$27</c:f>
              <c:numCache>
                <c:formatCode>General</c:formatCode>
                <c:ptCount val="22"/>
                <c:pt idx="3">
                  <c:v>0</c:v>
                </c:pt>
                <c:pt idx="4" formatCode="#,##0.000">
                  <c:v>0.6001303399514567</c:v>
                </c:pt>
                <c:pt idx="5" formatCode="#,##0.000">
                  <c:v>0.6001303399514567</c:v>
                </c:pt>
                <c:pt idx="6" formatCode="#,##0.000">
                  <c:v>0.6001303399514567</c:v>
                </c:pt>
                <c:pt idx="7">
                  <c:v>0</c:v>
                </c:pt>
              </c:numCache>
            </c:numRef>
          </c:val>
        </c:ser>
        <c:ser>
          <c:idx val="2"/>
          <c:order val="2"/>
          <c:tx>
            <c:strRef>
              <c:f>'Productivity gaps2'!$K$5</c:f>
              <c:strCache>
                <c:ptCount val="1"/>
                <c:pt idx="0">
                  <c:v>Construction</c:v>
                </c:pt>
              </c:strCache>
            </c:strRef>
          </c:tx>
          <c:spPr>
            <a:solidFill>
              <a:srgbClr val="CC6600"/>
            </a:solidFill>
            <a:ln w="3175">
              <a:solidFill>
                <a:schemeClr val="bg1">
                  <a:lumMod val="50000"/>
                </a:schemeClr>
              </a:solidFill>
            </a:ln>
          </c:spPr>
          <c:cat>
            <c:numRef>
              <c:f>'Productivity gaps2'!$H$6:$H$27</c:f>
              <c:numCache>
                <c:formatCode>0.00</c:formatCode>
                <c:ptCount val="22"/>
                <c:pt idx="0">
                  <c:v>0</c:v>
                </c:pt>
                <c:pt idx="1">
                  <c:v>0</c:v>
                </c:pt>
                <c:pt idx="2">
                  <c:v>15.440165061898211</c:v>
                </c:pt>
                <c:pt idx="3">
                  <c:v>30.880330123796423</c:v>
                </c:pt>
                <c:pt idx="4">
                  <c:v>30.880330123796423</c:v>
                </c:pt>
                <c:pt idx="5">
                  <c:v>37.757909215955983</c:v>
                </c:pt>
                <c:pt idx="6">
                  <c:v>44.635488308115548</c:v>
                </c:pt>
                <c:pt idx="7">
                  <c:v>44.635488308115548</c:v>
                </c:pt>
                <c:pt idx="8">
                  <c:v>46.217331499312245</c:v>
                </c:pt>
                <c:pt idx="9">
                  <c:v>47.799174690508941</c:v>
                </c:pt>
                <c:pt idx="10">
                  <c:v>47.799174690508941</c:v>
                </c:pt>
                <c:pt idx="11">
                  <c:v>51.031636863823934</c:v>
                </c:pt>
                <c:pt idx="12">
                  <c:v>54.264099037138934</c:v>
                </c:pt>
                <c:pt idx="13">
                  <c:v>54.264099037138934</c:v>
                </c:pt>
                <c:pt idx="14">
                  <c:v>55.949105914718032</c:v>
                </c:pt>
                <c:pt idx="15">
                  <c:v>57.634112792297124</c:v>
                </c:pt>
                <c:pt idx="16">
                  <c:v>57.634112792297124</c:v>
                </c:pt>
                <c:pt idx="17">
                  <c:v>78.094910591471816</c:v>
                </c:pt>
                <c:pt idx="18">
                  <c:v>98.555708390646515</c:v>
                </c:pt>
                <c:pt idx="19">
                  <c:v>98.555708390646515</c:v>
                </c:pt>
                <c:pt idx="20">
                  <c:v>99.277854195323272</c:v>
                </c:pt>
                <c:pt idx="21">
                  <c:v>100.00000000000003</c:v>
                </c:pt>
              </c:numCache>
            </c:numRef>
          </c:cat>
          <c:val>
            <c:numRef>
              <c:f>'Productivity gaps2'!$K$6:$K$27</c:f>
              <c:numCache>
                <c:formatCode>General</c:formatCode>
                <c:ptCount val="22"/>
                <c:pt idx="6">
                  <c:v>0</c:v>
                </c:pt>
                <c:pt idx="7" formatCode="#,##0.000">
                  <c:v>0.82397758875864024</c:v>
                </c:pt>
                <c:pt idx="8" formatCode="#,##0.000">
                  <c:v>0.82397758875864024</c:v>
                </c:pt>
                <c:pt idx="9" formatCode="#,##0.000">
                  <c:v>0.82397758875864024</c:v>
                </c:pt>
                <c:pt idx="10">
                  <c:v>0</c:v>
                </c:pt>
              </c:numCache>
            </c:numRef>
          </c:val>
        </c:ser>
        <c:ser>
          <c:idx val="3"/>
          <c:order val="3"/>
          <c:tx>
            <c:strRef>
              <c:f>'Productivity gaps2'!$L$5</c:f>
              <c:strCache>
                <c:ptCount val="1"/>
                <c:pt idx="0">
                  <c:v>Manufacturing</c:v>
                </c:pt>
              </c:strCache>
            </c:strRef>
          </c:tx>
          <c:spPr>
            <a:solidFill>
              <a:srgbClr val="FF00FF"/>
            </a:solidFill>
            <a:ln w="3175">
              <a:solidFill>
                <a:schemeClr val="bg1">
                  <a:lumMod val="50000"/>
                </a:schemeClr>
              </a:solidFill>
            </a:ln>
          </c:spPr>
          <c:cat>
            <c:numRef>
              <c:f>'Productivity gaps2'!$H$6:$H$27</c:f>
              <c:numCache>
                <c:formatCode>0.00</c:formatCode>
                <c:ptCount val="22"/>
                <c:pt idx="0">
                  <c:v>0</c:v>
                </c:pt>
                <c:pt idx="1">
                  <c:v>0</c:v>
                </c:pt>
                <c:pt idx="2">
                  <c:v>15.440165061898211</c:v>
                </c:pt>
                <c:pt idx="3">
                  <c:v>30.880330123796423</c:v>
                </c:pt>
                <c:pt idx="4">
                  <c:v>30.880330123796423</c:v>
                </c:pt>
                <c:pt idx="5">
                  <c:v>37.757909215955983</c:v>
                </c:pt>
                <c:pt idx="6">
                  <c:v>44.635488308115548</c:v>
                </c:pt>
                <c:pt idx="7">
                  <c:v>44.635488308115548</c:v>
                </c:pt>
                <c:pt idx="8">
                  <c:v>46.217331499312245</c:v>
                </c:pt>
                <c:pt idx="9">
                  <c:v>47.799174690508941</c:v>
                </c:pt>
                <c:pt idx="10">
                  <c:v>47.799174690508941</c:v>
                </c:pt>
                <c:pt idx="11">
                  <c:v>51.031636863823934</c:v>
                </c:pt>
                <c:pt idx="12">
                  <c:v>54.264099037138934</c:v>
                </c:pt>
                <c:pt idx="13">
                  <c:v>54.264099037138934</c:v>
                </c:pt>
                <c:pt idx="14">
                  <c:v>55.949105914718032</c:v>
                </c:pt>
                <c:pt idx="15">
                  <c:v>57.634112792297124</c:v>
                </c:pt>
                <c:pt idx="16">
                  <c:v>57.634112792297124</c:v>
                </c:pt>
                <c:pt idx="17">
                  <c:v>78.094910591471816</c:v>
                </c:pt>
                <c:pt idx="18">
                  <c:v>98.555708390646515</c:v>
                </c:pt>
                <c:pt idx="19">
                  <c:v>98.555708390646515</c:v>
                </c:pt>
                <c:pt idx="20">
                  <c:v>99.277854195323272</c:v>
                </c:pt>
                <c:pt idx="21">
                  <c:v>100.00000000000003</c:v>
                </c:pt>
              </c:numCache>
            </c:numRef>
          </c:cat>
          <c:val>
            <c:numRef>
              <c:f>'Productivity gaps2'!$L$6:$L$27</c:f>
              <c:numCache>
                <c:formatCode>General</c:formatCode>
                <c:ptCount val="22"/>
                <c:pt idx="9">
                  <c:v>0</c:v>
                </c:pt>
                <c:pt idx="10" formatCode="#,##0.0">
                  <c:v>0.88485063004306419</c:v>
                </c:pt>
                <c:pt idx="11" formatCode="#,##0.0">
                  <c:v>0.88485063004306419</c:v>
                </c:pt>
                <c:pt idx="12" formatCode="#,##0.0">
                  <c:v>0.88485063004306419</c:v>
                </c:pt>
                <c:pt idx="13">
                  <c:v>0</c:v>
                </c:pt>
              </c:numCache>
            </c:numRef>
          </c:val>
        </c:ser>
        <c:ser>
          <c:idx val="4"/>
          <c:order val="4"/>
          <c:tx>
            <c:strRef>
              <c:f>'Productivity gaps2'!$M$5</c:f>
              <c:strCache>
                <c:ptCount val="1"/>
                <c:pt idx="0">
                  <c:v>Transport, storage, comms</c:v>
                </c:pt>
              </c:strCache>
            </c:strRef>
          </c:tx>
          <c:spPr>
            <a:solidFill>
              <a:srgbClr val="66FFFF"/>
            </a:solidFill>
            <a:ln w="3175">
              <a:solidFill>
                <a:schemeClr val="bg1">
                  <a:lumMod val="50000"/>
                </a:schemeClr>
              </a:solidFill>
            </a:ln>
          </c:spPr>
          <c:cat>
            <c:numRef>
              <c:f>'Productivity gaps2'!$H$6:$H$27</c:f>
              <c:numCache>
                <c:formatCode>0.00</c:formatCode>
                <c:ptCount val="22"/>
                <c:pt idx="0">
                  <c:v>0</c:v>
                </c:pt>
                <c:pt idx="1">
                  <c:v>0</c:v>
                </c:pt>
                <c:pt idx="2">
                  <c:v>15.440165061898211</c:v>
                </c:pt>
                <c:pt idx="3">
                  <c:v>30.880330123796423</c:v>
                </c:pt>
                <c:pt idx="4">
                  <c:v>30.880330123796423</c:v>
                </c:pt>
                <c:pt idx="5">
                  <c:v>37.757909215955983</c:v>
                </c:pt>
                <c:pt idx="6">
                  <c:v>44.635488308115548</c:v>
                </c:pt>
                <c:pt idx="7">
                  <c:v>44.635488308115548</c:v>
                </c:pt>
                <c:pt idx="8">
                  <c:v>46.217331499312245</c:v>
                </c:pt>
                <c:pt idx="9">
                  <c:v>47.799174690508941</c:v>
                </c:pt>
                <c:pt idx="10">
                  <c:v>47.799174690508941</c:v>
                </c:pt>
                <c:pt idx="11">
                  <c:v>51.031636863823934</c:v>
                </c:pt>
                <c:pt idx="12">
                  <c:v>54.264099037138934</c:v>
                </c:pt>
                <c:pt idx="13">
                  <c:v>54.264099037138934</c:v>
                </c:pt>
                <c:pt idx="14">
                  <c:v>55.949105914718032</c:v>
                </c:pt>
                <c:pt idx="15">
                  <c:v>57.634112792297124</c:v>
                </c:pt>
                <c:pt idx="16">
                  <c:v>57.634112792297124</c:v>
                </c:pt>
                <c:pt idx="17">
                  <c:v>78.094910591471816</c:v>
                </c:pt>
                <c:pt idx="18">
                  <c:v>98.555708390646515</c:v>
                </c:pt>
                <c:pt idx="19">
                  <c:v>98.555708390646515</c:v>
                </c:pt>
                <c:pt idx="20">
                  <c:v>99.277854195323272</c:v>
                </c:pt>
                <c:pt idx="21">
                  <c:v>100.00000000000003</c:v>
                </c:pt>
              </c:numCache>
            </c:numRef>
          </c:cat>
          <c:val>
            <c:numRef>
              <c:f>'Productivity gaps2'!$M$6:$M$27</c:f>
              <c:numCache>
                <c:formatCode>General</c:formatCode>
                <c:ptCount val="22"/>
                <c:pt idx="12">
                  <c:v>0</c:v>
                </c:pt>
                <c:pt idx="13" formatCode="#,##0.0">
                  <c:v>1.6115207746414584</c:v>
                </c:pt>
                <c:pt idx="14" formatCode="#,##0.0">
                  <c:v>1.6115207746414584</c:v>
                </c:pt>
                <c:pt idx="15" formatCode="#,##0.0">
                  <c:v>1.6115207746414584</c:v>
                </c:pt>
                <c:pt idx="16">
                  <c:v>0</c:v>
                </c:pt>
              </c:numCache>
            </c:numRef>
          </c:val>
        </c:ser>
        <c:ser>
          <c:idx val="5"/>
          <c:order val="5"/>
          <c:tx>
            <c:strRef>
              <c:f>'Productivity gaps2'!$N$5</c:f>
              <c:strCache>
                <c:ptCount val="1"/>
                <c:pt idx="0">
                  <c:v>Agriculture</c:v>
                </c:pt>
              </c:strCache>
            </c:strRef>
          </c:tx>
          <c:spPr>
            <a:solidFill>
              <a:srgbClr val="000000"/>
            </a:solidFill>
            <a:ln w="3175">
              <a:solidFill>
                <a:schemeClr val="bg1">
                  <a:lumMod val="50000"/>
                </a:schemeClr>
              </a:solidFill>
            </a:ln>
          </c:spPr>
          <c:cat>
            <c:numRef>
              <c:f>'Productivity gaps2'!$H$6:$H$27</c:f>
              <c:numCache>
                <c:formatCode>0.00</c:formatCode>
                <c:ptCount val="22"/>
                <c:pt idx="0">
                  <c:v>0</c:v>
                </c:pt>
                <c:pt idx="1">
                  <c:v>0</c:v>
                </c:pt>
                <c:pt idx="2">
                  <c:v>15.440165061898211</c:v>
                </c:pt>
                <c:pt idx="3">
                  <c:v>30.880330123796423</c:v>
                </c:pt>
                <c:pt idx="4">
                  <c:v>30.880330123796423</c:v>
                </c:pt>
                <c:pt idx="5">
                  <c:v>37.757909215955983</c:v>
                </c:pt>
                <c:pt idx="6">
                  <c:v>44.635488308115548</c:v>
                </c:pt>
                <c:pt idx="7">
                  <c:v>44.635488308115548</c:v>
                </c:pt>
                <c:pt idx="8">
                  <c:v>46.217331499312245</c:v>
                </c:pt>
                <c:pt idx="9">
                  <c:v>47.799174690508941</c:v>
                </c:pt>
                <c:pt idx="10">
                  <c:v>47.799174690508941</c:v>
                </c:pt>
                <c:pt idx="11">
                  <c:v>51.031636863823934</c:v>
                </c:pt>
                <c:pt idx="12">
                  <c:v>54.264099037138934</c:v>
                </c:pt>
                <c:pt idx="13">
                  <c:v>54.264099037138934</c:v>
                </c:pt>
                <c:pt idx="14">
                  <c:v>55.949105914718032</c:v>
                </c:pt>
                <c:pt idx="15">
                  <c:v>57.634112792297124</c:v>
                </c:pt>
                <c:pt idx="16">
                  <c:v>57.634112792297124</c:v>
                </c:pt>
                <c:pt idx="17">
                  <c:v>78.094910591471816</c:v>
                </c:pt>
                <c:pt idx="18">
                  <c:v>98.555708390646515</c:v>
                </c:pt>
                <c:pt idx="19">
                  <c:v>98.555708390646515</c:v>
                </c:pt>
                <c:pt idx="20">
                  <c:v>99.277854195323272</c:v>
                </c:pt>
                <c:pt idx="21">
                  <c:v>100.00000000000003</c:v>
                </c:pt>
              </c:numCache>
            </c:numRef>
          </c:cat>
          <c:val>
            <c:numRef>
              <c:f>'Productivity gaps2'!$N$6:$N$27</c:f>
              <c:numCache>
                <c:formatCode>General</c:formatCode>
                <c:ptCount val="22"/>
                <c:pt idx="15">
                  <c:v>0</c:v>
                </c:pt>
                <c:pt idx="16" formatCode="#,##0.0">
                  <c:v>1.7128886039299345</c:v>
                </c:pt>
                <c:pt idx="17" formatCode="#,##0.0">
                  <c:v>1.7128886039299345</c:v>
                </c:pt>
                <c:pt idx="18" formatCode="#,##0.0">
                  <c:v>1.7128886039299345</c:v>
                </c:pt>
                <c:pt idx="19">
                  <c:v>0</c:v>
                </c:pt>
              </c:numCache>
            </c:numRef>
          </c:val>
        </c:ser>
        <c:ser>
          <c:idx val="6"/>
          <c:order val="6"/>
          <c:tx>
            <c:strRef>
              <c:f>'Productivity gaps2'!$O$5</c:f>
              <c:strCache>
                <c:ptCount val="1"/>
                <c:pt idx="0">
                  <c:v>Mining &amp; utilities</c:v>
                </c:pt>
              </c:strCache>
            </c:strRef>
          </c:tx>
          <c:spPr>
            <a:solidFill>
              <a:srgbClr val="FFFF00"/>
            </a:solidFill>
            <a:ln w="3175">
              <a:solidFill>
                <a:schemeClr val="bg1">
                  <a:lumMod val="50000"/>
                </a:schemeClr>
              </a:solidFill>
            </a:ln>
          </c:spPr>
          <c:cat>
            <c:numRef>
              <c:f>'Productivity gaps2'!$H$6:$H$27</c:f>
              <c:numCache>
                <c:formatCode>0.00</c:formatCode>
                <c:ptCount val="22"/>
                <c:pt idx="0">
                  <c:v>0</c:v>
                </c:pt>
                <c:pt idx="1">
                  <c:v>0</c:v>
                </c:pt>
                <c:pt idx="2">
                  <c:v>15.440165061898211</c:v>
                </c:pt>
                <c:pt idx="3">
                  <c:v>30.880330123796423</c:v>
                </c:pt>
                <c:pt idx="4">
                  <c:v>30.880330123796423</c:v>
                </c:pt>
                <c:pt idx="5">
                  <c:v>37.757909215955983</c:v>
                </c:pt>
                <c:pt idx="6">
                  <c:v>44.635488308115548</c:v>
                </c:pt>
                <c:pt idx="7">
                  <c:v>44.635488308115548</c:v>
                </c:pt>
                <c:pt idx="8">
                  <c:v>46.217331499312245</c:v>
                </c:pt>
                <c:pt idx="9">
                  <c:v>47.799174690508941</c:v>
                </c:pt>
                <c:pt idx="10">
                  <c:v>47.799174690508941</c:v>
                </c:pt>
                <c:pt idx="11">
                  <c:v>51.031636863823934</c:v>
                </c:pt>
                <c:pt idx="12">
                  <c:v>54.264099037138934</c:v>
                </c:pt>
                <c:pt idx="13">
                  <c:v>54.264099037138934</c:v>
                </c:pt>
                <c:pt idx="14">
                  <c:v>55.949105914718032</c:v>
                </c:pt>
                <c:pt idx="15">
                  <c:v>57.634112792297124</c:v>
                </c:pt>
                <c:pt idx="16">
                  <c:v>57.634112792297124</c:v>
                </c:pt>
                <c:pt idx="17">
                  <c:v>78.094910591471816</c:v>
                </c:pt>
                <c:pt idx="18">
                  <c:v>98.555708390646515</c:v>
                </c:pt>
                <c:pt idx="19">
                  <c:v>98.555708390646515</c:v>
                </c:pt>
                <c:pt idx="20">
                  <c:v>99.277854195323272</c:v>
                </c:pt>
                <c:pt idx="21">
                  <c:v>100.00000000000003</c:v>
                </c:pt>
              </c:numCache>
            </c:numRef>
          </c:cat>
          <c:val>
            <c:numRef>
              <c:f>'Productivity gaps2'!$O$6:$O$27</c:f>
              <c:numCache>
                <c:formatCode>General</c:formatCode>
                <c:ptCount val="22"/>
                <c:pt idx="18">
                  <c:v>0</c:v>
                </c:pt>
                <c:pt idx="19" formatCode="#,##0.0">
                  <c:v>2.0555842622782046</c:v>
                </c:pt>
                <c:pt idx="20" formatCode="#,##0.0">
                  <c:v>2.0555842622782046</c:v>
                </c:pt>
                <c:pt idx="21" formatCode="#,##0.0">
                  <c:v>2.0555842622782046</c:v>
                </c:pt>
              </c:numCache>
            </c:numRef>
          </c:val>
        </c:ser>
        <c:dLbls>
          <c:showLegendKey val="0"/>
          <c:showVal val="0"/>
          <c:showCatName val="0"/>
          <c:showSerName val="0"/>
          <c:showPercent val="0"/>
          <c:showBubbleSize val="0"/>
        </c:dLbls>
        <c:axId val="481118464"/>
        <c:axId val="481128832"/>
      </c:areaChart>
      <c:dateAx>
        <c:axId val="481118464"/>
        <c:scaling>
          <c:orientation val="minMax"/>
          <c:max val="100"/>
        </c:scaling>
        <c:delete val="0"/>
        <c:axPos val="b"/>
        <c:title>
          <c:tx>
            <c:rich>
              <a:bodyPr/>
              <a:lstStyle/>
              <a:p>
                <a:pPr>
                  <a:defRPr b="0"/>
                </a:pPr>
                <a:r>
                  <a:rPr lang="en-GB" b="0"/>
                  <a:t>Cumulative employment share (%)</a:t>
                </a:r>
              </a:p>
            </c:rich>
          </c:tx>
          <c:layout/>
          <c:overlay val="0"/>
        </c:title>
        <c:numFmt formatCode="0" sourceLinked="0"/>
        <c:majorTickMark val="out"/>
        <c:minorTickMark val="none"/>
        <c:tickLblPos val="nextTo"/>
        <c:crossAx val="481128832"/>
        <c:crosses val="autoZero"/>
        <c:auto val="0"/>
        <c:lblOffset val="100"/>
        <c:baseTimeUnit val="days"/>
        <c:majorUnit val="10"/>
        <c:majorTimeUnit val="days"/>
      </c:dateAx>
      <c:valAx>
        <c:axId val="481128832"/>
        <c:scaling>
          <c:orientation val="minMax"/>
        </c:scaling>
        <c:delete val="0"/>
        <c:axPos val="l"/>
        <c:majorGridlines/>
        <c:title>
          <c:tx>
            <c:rich>
              <a:bodyPr rot="-5400000" vert="horz"/>
              <a:lstStyle/>
              <a:p>
                <a:pPr>
                  <a:defRPr b="0"/>
                </a:pPr>
                <a:r>
                  <a:rPr lang="en-US" b="0"/>
                  <a:t>Relative productivity</a:t>
                </a:r>
              </a:p>
            </c:rich>
          </c:tx>
          <c:layout/>
          <c:overlay val="0"/>
        </c:title>
        <c:numFmt formatCode="General" sourceLinked="1"/>
        <c:majorTickMark val="out"/>
        <c:minorTickMark val="none"/>
        <c:tickLblPos val="nextTo"/>
        <c:crossAx val="481118464"/>
        <c:crosses val="autoZero"/>
        <c:crossBetween val="midCat"/>
      </c:valAx>
    </c:plotArea>
    <c:legend>
      <c:legendPos val="r"/>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'Sectoral employ by sex'!$A$6</c:f>
              <c:strCache>
                <c:ptCount val="1"/>
                <c:pt idx="0">
                  <c:v>Agriculture</c:v>
                </c:pt>
              </c:strCache>
            </c:strRef>
          </c:tx>
          <c:spPr>
            <a:solidFill>
              <a:schemeClr val="accent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sex'!$B$6:$F$6</c:f>
              <c:numCache>
                <c:formatCode>General</c:formatCode>
                <c:ptCount val="5"/>
                <c:pt idx="0">
                  <c:v>37.5</c:v>
                </c:pt>
                <c:pt idx="1">
                  <c:v>46.800000000000004</c:v>
                </c:pt>
                <c:pt idx="2">
                  <c:v>43.900000000000006</c:v>
                </c:pt>
                <c:pt idx="3">
                  <c:v>47</c:v>
                </c:pt>
                <c:pt idx="4">
                  <c:v>37.200000000000003</c:v>
                </c:pt>
              </c:numCache>
            </c:numRef>
          </c:val>
        </c:ser>
        <c:ser>
          <c:idx val="1"/>
          <c:order val="1"/>
          <c:tx>
            <c:strRef>
              <c:f>'Sectoral employ by sex'!$A$7</c:f>
              <c:strCache>
                <c:ptCount val="1"/>
                <c:pt idx="0">
                  <c:v>Mining and utilities</c:v>
                </c:pt>
              </c:strCache>
            </c:strRef>
          </c:tx>
          <c:spPr>
            <a:solidFill>
              <a:schemeClr val="tx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sex'!$B$7:$F$7</c:f>
              <c:numCache>
                <c:formatCode>General</c:formatCode>
                <c:ptCount val="5"/>
                <c:pt idx="0">
                  <c:v>1.9000000000000004</c:v>
                </c:pt>
                <c:pt idx="1">
                  <c:v>1.7000000000000002</c:v>
                </c:pt>
                <c:pt idx="2">
                  <c:v>1.7000000000000002</c:v>
                </c:pt>
                <c:pt idx="3">
                  <c:v>2.7</c:v>
                </c:pt>
                <c:pt idx="4">
                  <c:v>2.3000000000000003</c:v>
                </c:pt>
              </c:numCache>
            </c:numRef>
          </c:val>
        </c:ser>
        <c:ser>
          <c:idx val="2"/>
          <c:order val="2"/>
          <c:tx>
            <c:strRef>
              <c:f>'Sectoral employ by sex'!$A$8</c:f>
              <c:strCache>
                <c:ptCount val="1"/>
                <c:pt idx="0">
                  <c:v>Manufacturing</c:v>
                </c:pt>
              </c:strCache>
            </c:strRef>
          </c:tx>
          <c:spPr>
            <a:solidFill>
              <a:schemeClr val="accent4"/>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sex'!$B$8:$F$8</c:f>
              <c:numCache>
                <c:formatCode>General</c:formatCode>
                <c:ptCount val="5"/>
                <c:pt idx="0">
                  <c:v>12.9</c:v>
                </c:pt>
                <c:pt idx="1">
                  <c:v>12.600000000000001</c:v>
                </c:pt>
                <c:pt idx="2">
                  <c:v>14.700000000000001</c:v>
                </c:pt>
                <c:pt idx="3">
                  <c:v>8.7000000000000011</c:v>
                </c:pt>
                <c:pt idx="4">
                  <c:v>9.9</c:v>
                </c:pt>
              </c:numCache>
            </c:numRef>
          </c:val>
        </c:ser>
        <c:ser>
          <c:idx val="3"/>
          <c:order val="3"/>
          <c:tx>
            <c:strRef>
              <c:f>'Sectoral employ by sex'!$A$9</c:f>
              <c:strCache>
                <c:ptCount val="1"/>
                <c:pt idx="0">
                  <c:v>Construction</c:v>
                </c:pt>
              </c:strCache>
            </c:strRef>
          </c:tx>
          <c:spPr>
            <a:solidFill>
              <a:schemeClr val="accent5">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sex'!$B$9:$F$9</c:f>
              <c:numCache>
                <c:formatCode>General</c:formatCode>
                <c:ptCount val="5"/>
                <c:pt idx="0">
                  <c:v>2.2000000000000002</c:v>
                </c:pt>
                <c:pt idx="1">
                  <c:v>1.9000000000000001</c:v>
                </c:pt>
                <c:pt idx="2">
                  <c:v>2.2000000000000002</c:v>
                </c:pt>
                <c:pt idx="3">
                  <c:v>3.9000000000000004</c:v>
                </c:pt>
                <c:pt idx="4">
                  <c:v>5.2</c:v>
                </c:pt>
              </c:numCache>
            </c:numRef>
          </c:val>
        </c:ser>
        <c:ser>
          <c:idx val="4"/>
          <c:order val="4"/>
          <c:tx>
            <c:strRef>
              <c:f>'Sectoral employ by sex'!$A$10</c:f>
              <c:strCache>
                <c:ptCount val="1"/>
                <c:pt idx="0">
                  <c:v>Wholesale, retail, hotels</c:v>
                </c:pt>
              </c:strCache>
            </c:strRef>
          </c:tx>
          <c:spPr>
            <a:solidFill>
              <a:schemeClr val="accent2"/>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sex'!$B$10:$F$10</c:f>
              <c:numCache>
                <c:formatCode>General</c:formatCode>
                <c:ptCount val="5"/>
                <c:pt idx="0">
                  <c:v>25.7</c:v>
                </c:pt>
                <c:pt idx="1">
                  <c:v>23.1</c:v>
                </c:pt>
                <c:pt idx="2">
                  <c:v>22.400000000000002</c:v>
                </c:pt>
                <c:pt idx="3">
                  <c:v>18</c:v>
                </c:pt>
                <c:pt idx="4">
                  <c:v>21</c:v>
                </c:pt>
              </c:numCache>
            </c:numRef>
          </c:val>
        </c:ser>
        <c:ser>
          <c:idx val="5"/>
          <c:order val="5"/>
          <c:tx>
            <c:strRef>
              <c:f>'Sectoral employ by sex'!$A$11</c:f>
              <c:strCache>
                <c:ptCount val="1"/>
                <c:pt idx="0">
                  <c:v>Transport, storage, comms</c:v>
                </c:pt>
              </c:strCache>
            </c:strRef>
          </c:tx>
          <c:spPr>
            <a:solidFill>
              <a:schemeClr val="bg1">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sex'!$B$11:$F$11</c:f>
              <c:numCache>
                <c:formatCode>General</c:formatCode>
                <c:ptCount val="5"/>
                <c:pt idx="0">
                  <c:v>1.6</c:v>
                </c:pt>
                <c:pt idx="1">
                  <c:v>1.2000000000000002</c:v>
                </c:pt>
                <c:pt idx="2">
                  <c:v>1.3</c:v>
                </c:pt>
                <c:pt idx="3">
                  <c:v>4.5</c:v>
                </c:pt>
                <c:pt idx="4">
                  <c:v>5.2</c:v>
                </c:pt>
              </c:numCache>
            </c:numRef>
          </c:val>
        </c:ser>
        <c:ser>
          <c:idx val="6"/>
          <c:order val="6"/>
          <c:tx>
            <c:strRef>
              <c:f>'Sectoral employ by sex'!$A$12</c:f>
              <c:strCache>
                <c:ptCount val="1"/>
                <c:pt idx="0">
                  <c:v>Other</c:v>
                </c:pt>
              </c:strCache>
            </c:strRef>
          </c:tx>
          <c:spPr>
            <a:solidFill>
              <a:schemeClr val="accent5"/>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sex'!$B$12:$F$12</c:f>
              <c:numCache>
                <c:formatCode>General</c:formatCode>
                <c:ptCount val="5"/>
                <c:pt idx="0">
                  <c:v>18.300000000000004</c:v>
                </c:pt>
                <c:pt idx="1">
                  <c:v>12.8</c:v>
                </c:pt>
                <c:pt idx="2">
                  <c:v>13.700000000000003</c:v>
                </c:pt>
                <c:pt idx="3">
                  <c:v>15.100000000000003</c:v>
                </c:pt>
                <c:pt idx="4">
                  <c:v>19.2</c:v>
                </c:pt>
              </c:numCache>
            </c:numRef>
          </c:val>
        </c:ser>
        <c:dLbls>
          <c:showLegendKey val="0"/>
          <c:showVal val="0"/>
          <c:showCatName val="0"/>
          <c:showSerName val="0"/>
          <c:showPercent val="0"/>
          <c:showBubbleSize val="0"/>
        </c:dLbls>
        <c:gapWidth val="150"/>
        <c:overlap val="100"/>
        <c:axId val="482459008"/>
        <c:axId val="485446784"/>
      </c:barChart>
      <c:catAx>
        <c:axId val="482459008"/>
        <c:scaling>
          <c:orientation val="minMax"/>
        </c:scaling>
        <c:delete val="0"/>
        <c:axPos val="b"/>
        <c:numFmt formatCode="General" sourceLinked="1"/>
        <c:majorTickMark val="out"/>
        <c:minorTickMark val="none"/>
        <c:tickLblPos val="nextTo"/>
        <c:crossAx val="485446784"/>
        <c:crosses val="autoZero"/>
        <c:auto val="1"/>
        <c:lblAlgn val="ctr"/>
        <c:lblOffset val="100"/>
        <c:noMultiLvlLbl val="0"/>
      </c:catAx>
      <c:valAx>
        <c:axId val="485446784"/>
        <c:scaling>
          <c:orientation val="minMax"/>
        </c:scaling>
        <c:delete val="0"/>
        <c:axPos val="l"/>
        <c:majorGridlines/>
        <c:numFmt formatCode="0%" sourceLinked="1"/>
        <c:majorTickMark val="out"/>
        <c:minorTickMark val="none"/>
        <c:tickLblPos val="nextTo"/>
        <c:crossAx val="482459008"/>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'Sectoral employ by sex'!$A$6</c:f>
              <c:strCache>
                <c:ptCount val="1"/>
                <c:pt idx="0">
                  <c:v>Agriculture</c:v>
                </c:pt>
              </c:strCache>
            </c:strRef>
          </c:tx>
          <c:spPr>
            <a:solidFill>
              <a:schemeClr val="accent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sex'!$G$6:$K$6</c:f>
              <c:numCache>
                <c:formatCode>General</c:formatCode>
                <c:ptCount val="5"/>
                <c:pt idx="0">
                  <c:v>55.5</c:v>
                </c:pt>
                <c:pt idx="1">
                  <c:v>61</c:v>
                </c:pt>
                <c:pt idx="2">
                  <c:v>59.900000000000006</c:v>
                </c:pt>
                <c:pt idx="3">
                  <c:v>47.7</c:v>
                </c:pt>
                <c:pt idx="4">
                  <c:v>45.1</c:v>
                </c:pt>
              </c:numCache>
            </c:numRef>
          </c:val>
        </c:ser>
        <c:ser>
          <c:idx val="1"/>
          <c:order val="1"/>
          <c:tx>
            <c:strRef>
              <c:f>'Sectoral employ by sex'!$A$7</c:f>
              <c:strCache>
                <c:ptCount val="1"/>
                <c:pt idx="0">
                  <c:v>Mining and utilities</c:v>
                </c:pt>
              </c:strCache>
            </c:strRef>
          </c:tx>
          <c:spPr>
            <a:solidFill>
              <a:schemeClr val="tx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sex'!$G$7:$K$7</c:f>
              <c:numCache>
                <c:formatCode>General</c:formatCode>
                <c:ptCount val="5"/>
                <c:pt idx="0">
                  <c:v>0.5</c:v>
                </c:pt>
                <c:pt idx="1">
                  <c:v>0.4</c:v>
                </c:pt>
                <c:pt idx="2">
                  <c:v>0.4</c:v>
                </c:pt>
                <c:pt idx="3">
                  <c:v>0.70000000000000007</c:v>
                </c:pt>
                <c:pt idx="4">
                  <c:v>0.60000000000000009</c:v>
                </c:pt>
              </c:numCache>
            </c:numRef>
          </c:val>
        </c:ser>
        <c:ser>
          <c:idx val="2"/>
          <c:order val="2"/>
          <c:tx>
            <c:strRef>
              <c:f>'Sectoral employ by sex'!$A$8</c:f>
              <c:strCache>
                <c:ptCount val="1"/>
                <c:pt idx="0">
                  <c:v>Manufacturing</c:v>
                </c:pt>
              </c:strCache>
            </c:strRef>
          </c:tx>
          <c:spPr>
            <a:solidFill>
              <a:schemeClr val="accent4"/>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sex'!$G$8:$K$8</c:f>
              <c:numCache>
                <c:formatCode>General</c:formatCode>
                <c:ptCount val="5"/>
                <c:pt idx="0">
                  <c:v>0.8</c:v>
                </c:pt>
                <c:pt idx="1">
                  <c:v>0.8</c:v>
                </c:pt>
                <c:pt idx="2">
                  <c:v>1</c:v>
                </c:pt>
                <c:pt idx="3">
                  <c:v>3.9000000000000004</c:v>
                </c:pt>
                <c:pt idx="4">
                  <c:v>2.5</c:v>
                </c:pt>
              </c:numCache>
            </c:numRef>
          </c:val>
        </c:ser>
        <c:ser>
          <c:idx val="3"/>
          <c:order val="3"/>
          <c:tx>
            <c:strRef>
              <c:f>'Sectoral employ by sex'!$A$9</c:f>
              <c:strCache>
                <c:ptCount val="1"/>
                <c:pt idx="0">
                  <c:v>Construction</c:v>
                </c:pt>
              </c:strCache>
            </c:strRef>
          </c:tx>
          <c:spPr>
            <a:solidFill>
              <a:schemeClr val="accent5">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sex'!$G$9:$K$9</c:f>
              <c:numCache>
                <c:formatCode>General</c:formatCode>
                <c:ptCount val="5"/>
                <c:pt idx="0">
                  <c:v>0.1</c:v>
                </c:pt>
                <c:pt idx="1">
                  <c:v>0</c:v>
                </c:pt>
                <c:pt idx="2">
                  <c:v>0</c:v>
                </c:pt>
                <c:pt idx="3">
                  <c:v>0.70000000000000007</c:v>
                </c:pt>
                <c:pt idx="4">
                  <c:v>1</c:v>
                </c:pt>
              </c:numCache>
            </c:numRef>
          </c:val>
        </c:ser>
        <c:ser>
          <c:idx val="4"/>
          <c:order val="4"/>
          <c:tx>
            <c:strRef>
              <c:f>'Sectoral employ by sex'!$A$10</c:f>
              <c:strCache>
                <c:ptCount val="1"/>
                <c:pt idx="0">
                  <c:v>Wholesale, retail, hotels</c:v>
                </c:pt>
              </c:strCache>
            </c:strRef>
          </c:tx>
          <c:spPr>
            <a:solidFill>
              <a:schemeClr val="accent2"/>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sex'!$G$10:$K$10</c:f>
              <c:numCache>
                <c:formatCode>General</c:formatCode>
                <c:ptCount val="5"/>
                <c:pt idx="0">
                  <c:v>35.1</c:v>
                </c:pt>
                <c:pt idx="1">
                  <c:v>30.800000000000004</c:v>
                </c:pt>
                <c:pt idx="2">
                  <c:v>30.8</c:v>
                </c:pt>
                <c:pt idx="3">
                  <c:v>38.800000000000004</c:v>
                </c:pt>
                <c:pt idx="4">
                  <c:v>41.8</c:v>
                </c:pt>
              </c:numCache>
            </c:numRef>
          </c:val>
        </c:ser>
        <c:ser>
          <c:idx val="5"/>
          <c:order val="5"/>
          <c:tx>
            <c:strRef>
              <c:f>'Sectoral employ by sex'!$A$11</c:f>
              <c:strCache>
                <c:ptCount val="1"/>
                <c:pt idx="0">
                  <c:v>Transport, storage, comms</c:v>
                </c:pt>
              </c:strCache>
            </c:strRef>
          </c:tx>
          <c:spPr>
            <a:solidFill>
              <a:schemeClr val="bg1">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sex'!$G$11:$K$11</c:f>
              <c:numCache>
                <c:formatCode>General</c:formatCode>
                <c:ptCount val="5"/>
                <c:pt idx="0">
                  <c:v>0.5</c:v>
                </c:pt>
                <c:pt idx="1">
                  <c:v>0.30000000000000004</c:v>
                </c:pt>
                <c:pt idx="2">
                  <c:v>0.30000000000000004</c:v>
                </c:pt>
                <c:pt idx="3">
                  <c:v>1.1000000000000001</c:v>
                </c:pt>
                <c:pt idx="4">
                  <c:v>1.3</c:v>
                </c:pt>
              </c:numCache>
            </c:numRef>
          </c:val>
        </c:ser>
        <c:ser>
          <c:idx val="6"/>
          <c:order val="6"/>
          <c:tx>
            <c:strRef>
              <c:f>'Sectoral employ by sex'!$A$12</c:f>
              <c:strCache>
                <c:ptCount val="1"/>
                <c:pt idx="0">
                  <c:v>Other</c:v>
                </c:pt>
              </c:strCache>
            </c:strRef>
          </c:tx>
          <c:spPr>
            <a:solidFill>
              <a:schemeClr val="accent5"/>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sex'!$G$12:$K$12</c:f>
              <c:numCache>
                <c:formatCode>General</c:formatCode>
                <c:ptCount val="5"/>
                <c:pt idx="0">
                  <c:v>7.4</c:v>
                </c:pt>
                <c:pt idx="1">
                  <c:v>6.7000000000000011</c:v>
                </c:pt>
                <c:pt idx="2">
                  <c:v>7.4</c:v>
                </c:pt>
                <c:pt idx="3">
                  <c:v>6.9</c:v>
                </c:pt>
                <c:pt idx="4">
                  <c:v>7.9000000000000012</c:v>
                </c:pt>
              </c:numCache>
            </c:numRef>
          </c:val>
        </c:ser>
        <c:dLbls>
          <c:showLegendKey val="0"/>
          <c:showVal val="0"/>
          <c:showCatName val="0"/>
          <c:showSerName val="0"/>
          <c:showPercent val="0"/>
          <c:showBubbleSize val="0"/>
        </c:dLbls>
        <c:gapWidth val="150"/>
        <c:overlap val="100"/>
        <c:axId val="486643584"/>
        <c:axId val="486645120"/>
      </c:barChart>
      <c:catAx>
        <c:axId val="486643584"/>
        <c:scaling>
          <c:orientation val="minMax"/>
        </c:scaling>
        <c:delete val="0"/>
        <c:axPos val="b"/>
        <c:numFmt formatCode="General" sourceLinked="1"/>
        <c:majorTickMark val="out"/>
        <c:minorTickMark val="none"/>
        <c:tickLblPos val="nextTo"/>
        <c:crossAx val="486645120"/>
        <c:crosses val="autoZero"/>
        <c:auto val="1"/>
        <c:lblAlgn val="ctr"/>
        <c:lblOffset val="100"/>
        <c:noMultiLvlLbl val="0"/>
      </c:catAx>
      <c:valAx>
        <c:axId val="486645120"/>
        <c:scaling>
          <c:orientation val="minMax"/>
        </c:scaling>
        <c:delete val="1"/>
        <c:axPos val="l"/>
        <c:majorGridlines/>
        <c:numFmt formatCode="0%" sourceLinked="1"/>
        <c:majorTickMark val="out"/>
        <c:minorTickMark val="none"/>
        <c:tickLblPos val="nextTo"/>
        <c:crossAx val="48664358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'Emp by sex (ILO)'!$C$6</c:f>
              <c:strCache>
                <c:ptCount val="1"/>
                <c:pt idx="0">
                  <c:v>Agriculture</c:v>
                </c:pt>
              </c:strCache>
            </c:strRef>
          </c:tx>
          <c:spPr>
            <a:solidFill>
              <a:srgbClr val="006C67"/>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(ILO)'!$C$7:$C$11</c:f>
              <c:numCache>
                <c:formatCode>0.0</c:formatCode>
                <c:ptCount val="5"/>
                <c:pt idx="0">
                  <c:v>84.830467224121094</c:v>
                </c:pt>
                <c:pt idx="1">
                  <c:v>56.465187072753906</c:v>
                </c:pt>
                <c:pt idx="2">
                  <c:v>57.337963104248047</c:v>
                </c:pt>
                <c:pt idx="3">
                  <c:v>49.490406036376953</c:v>
                </c:pt>
                <c:pt idx="4">
                  <c:v>46.688713073730469</c:v>
                </c:pt>
              </c:numCache>
            </c:numRef>
          </c:val>
        </c:ser>
        <c:ser>
          <c:idx val="1"/>
          <c:order val="1"/>
          <c:tx>
            <c:strRef>
              <c:f>'Emp by sex (ILO)'!$D$6</c:f>
              <c:strCache>
                <c:ptCount val="1"/>
                <c:pt idx="0">
                  <c:v>Industry</c:v>
                </c:pt>
              </c:strCache>
            </c:strRef>
          </c:tx>
          <c:spPr>
            <a:solidFill>
              <a:srgbClr val="E0E0E0"/>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(ILO)'!$D$7:$D$11</c:f>
              <c:numCache>
                <c:formatCode>0.0</c:formatCode>
                <c:ptCount val="5"/>
                <c:pt idx="0">
                  <c:v>2.4999234676361084</c:v>
                </c:pt>
                <c:pt idx="1">
                  <c:v>11.132760047912598</c:v>
                </c:pt>
                <c:pt idx="2">
                  <c:v>10.630300521850586</c:v>
                </c:pt>
                <c:pt idx="3">
                  <c:v>13.50919246673584</c:v>
                </c:pt>
                <c:pt idx="4">
                  <c:v>14.70142936706543</c:v>
                </c:pt>
              </c:numCache>
            </c:numRef>
          </c:val>
        </c:ser>
        <c:ser>
          <c:idx val="2"/>
          <c:order val="2"/>
          <c:tx>
            <c:strRef>
              <c:f>'Emp by sex (ILO)'!$E$6</c:f>
              <c:strCache>
                <c:ptCount val="1"/>
                <c:pt idx="0">
                  <c:v>Services</c:v>
                </c:pt>
              </c:strCache>
            </c:strRef>
          </c:tx>
          <c:spPr>
            <a:solidFill>
              <a:srgbClr val="F7941E"/>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(ILO)'!$E$7:$E$11</c:f>
              <c:numCache>
                <c:formatCode>0.0</c:formatCode>
                <c:ptCount val="5"/>
                <c:pt idx="0">
                  <c:v>12.669609069824219</c:v>
                </c:pt>
                <c:pt idx="1">
                  <c:v>32.402050018310547</c:v>
                </c:pt>
                <c:pt idx="2">
                  <c:v>32.031730651855469</c:v>
                </c:pt>
                <c:pt idx="3">
                  <c:v>37.000400543212891</c:v>
                </c:pt>
                <c:pt idx="4">
                  <c:v>38.609851837158203</c:v>
                </c:pt>
              </c:numCache>
            </c:numRef>
          </c:val>
        </c:ser>
        <c:dLbls>
          <c:showLegendKey val="0"/>
          <c:showVal val="0"/>
          <c:showCatName val="0"/>
          <c:showSerName val="0"/>
          <c:showPercent val="0"/>
          <c:showBubbleSize val="0"/>
        </c:dLbls>
        <c:gapWidth val="150"/>
        <c:overlap val="100"/>
        <c:axId val="422982016"/>
        <c:axId val="422985088"/>
      </c:barChart>
      <c:catAx>
        <c:axId val="422982016"/>
        <c:scaling>
          <c:orientation val="minMax"/>
        </c:scaling>
        <c:delete val="0"/>
        <c:axPos val="b"/>
        <c:numFmt formatCode="0" sourceLinked="1"/>
        <c:majorTickMark val="out"/>
        <c:minorTickMark val="none"/>
        <c:tickLblPos val="nextTo"/>
        <c:crossAx val="422985088"/>
        <c:crosses val="autoZero"/>
        <c:auto val="1"/>
        <c:lblAlgn val="ctr"/>
        <c:lblOffset val="100"/>
        <c:noMultiLvlLbl val="0"/>
      </c:catAx>
      <c:valAx>
        <c:axId val="422985088"/>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422982016"/>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'Emp by sex (ILO)'!$G$6</c:f>
              <c:strCache>
                <c:ptCount val="1"/>
                <c:pt idx="0">
                  <c:v>Agriculture</c:v>
                </c:pt>
              </c:strCache>
            </c:strRef>
          </c:tx>
          <c:spPr>
            <a:solidFill>
              <a:srgbClr val="006C67"/>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(ILO)'!$G$7:$G$11</c:f>
              <c:numCache>
                <c:formatCode>0.0</c:formatCode>
                <c:ptCount val="5"/>
                <c:pt idx="0">
                  <c:v>77.614456176757813</c:v>
                </c:pt>
                <c:pt idx="1">
                  <c:v>55.297401428222656</c:v>
                </c:pt>
                <c:pt idx="2">
                  <c:v>54.469718933105469</c:v>
                </c:pt>
                <c:pt idx="3">
                  <c:v>48.339672088623047</c:v>
                </c:pt>
                <c:pt idx="4">
                  <c:v>45.991310119628906</c:v>
                </c:pt>
              </c:numCache>
            </c:numRef>
          </c:val>
        </c:ser>
        <c:ser>
          <c:idx val="1"/>
          <c:order val="1"/>
          <c:tx>
            <c:strRef>
              <c:f>'Emp by sex (ILO)'!$H$6</c:f>
              <c:strCache>
                <c:ptCount val="1"/>
                <c:pt idx="0">
                  <c:v>Industry</c:v>
                </c:pt>
              </c:strCache>
            </c:strRef>
          </c:tx>
          <c:spPr>
            <a:solidFill>
              <a:srgbClr val="E0E0E0"/>
            </a:solidFill>
            <a:ln>
              <a:noFill/>
            </a:ln>
          </c:spPr>
          <c:invertIfNegative val="0"/>
          <c:cat>
            <c:numRef>
              <c:f>'Emp by sex (ILO)'!$A$7:$A$11</c:f>
              <c:numCache>
                <c:formatCode>0</c:formatCode>
                <c:ptCount val="5"/>
                <c:pt idx="0">
                  <c:v>1991</c:v>
                </c:pt>
                <c:pt idx="1">
                  <c:v>2000</c:v>
                </c:pt>
                <c:pt idx="2">
                  <c:v>2005</c:v>
                </c:pt>
                <c:pt idx="3">
                  <c:v>2010</c:v>
                </c:pt>
                <c:pt idx="4">
                  <c:v>2012</c:v>
                </c:pt>
              </c:numCache>
            </c:numRef>
          </c:cat>
          <c:val>
            <c:numRef>
              <c:f>'Emp by sex (ILO)'!$H$7:$H$11</c:f>
              <c:numCache>
                <c:formatCode>0.0</c:formatCode>
                <c:ptCount val="5"/>
                <c:pt idx="0">
                  <c:v>0.78202933073043823</c:v>
                </c:pt>
                <c:pt idx="1">
                  <c:v>3.9195370674133301</c:v>
                </c:pt>
                <c:pt idx="2">
                  <c:v>3.5617947578430176</c:v>
                </c:pt>
                <c:pt idx="3">
                  <c:v>4.8209495544433594</c:v>
                </c:pt>
                <c:pt idx="4">
                  <c:v>5.3333015441894531</c:v>
                </c:pt>
              </c:numCache>
            </c:numRef>
          </c:val>
        </c:ser>
        <c:ser>
          <c:idx val="2"/>
          <c:order val="2"/>
          <c:tx>
            <c:strRef>
              <c:f>'Emp by sex (ILO)'!$I$6</c:f>
              <c:strCache>
                <c:ptCount val="1"/>
                <c:pt idx="0">
                  <c:v>Services</c:v>
                </c:pt>
              </c:strCache>
            </c:strRef>
          </c:tx>
          <c:spPr>
            <a:solidFill>
              <a:srgbClr val="F7941E"/>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(ILO)'!$I$7:$I$11</c:f>
              <c:numCache>
                <c:formatCode>0.0</c:formatCode>
                <c:ptCount val="5"/>
                <c:pt idx="0">
                  <c:v>21.603511810302734</c:v>
                </c:pt>
                <c:pt idx="1">
                  <c:v>40.783058166503906</c:v>
                </c:pt>
                <c:pt idx="2">
                  <c:v>41.968482971191406</c:v>
                </c:pt>
                <c:pt idx="3">
                  <c:v>46.839374542236328</c:v>
                </c:pt>
                <c:pt idx="4">
                  <c:v>48.675388336181641</c:v>
                </c:pt>
              </c:numCache>
            </c:numRef>
          </c:val>
        </c:ser>
        <c:dLbls>
          <c:showLegendKey val="0"/>
          <c:showVal val="0"/>
          <c:showCatName val="0"/>
          <c:showSerName val="0"/>
          <c:showPercent val="0"/>
          <c:showBubbleSize val="0"/>
        </c:dLbls>
        <c:gapWidth val="150"/>
        <c:overlap val="100"/>
        <c:axId val="424281600"/>
        <c:axId val="424296448"/>
      </c:barChart>
      <c:catAx>
        <c:axId val="424281600"/>
        <c:scaling>
          <c:orientation val="minMax"/>
        </c:scaling>
        <c:delete val="0"/>
        <c:axPos val="b"/>
        <c:numFmt formatCode="0" sourceLinked="1"/>
        <c:majorTickMark val="out"/>
        <c:minorTickMark val="none"/>
        <c:tickLblPos val="nextTo"/>
        <c:crossAx val="424296448"/>
        <c:crosses val="autoZero"/>
        <c:auto val="1"/>
        <c:lblAlgn val="ctr"/>
        <c:lblOffset val="100"/>
        <c:noMultiLvlLbl val="0"/>
      </c:catAx>
      <c:valAx>
        <c:axId val="424296448"/>
        <c:scaling>
          <c:orientation val="minMax"/>
        </c:scaling>
        <c:delete val="1"/>
        <c:axPos val="l"/>
        <c:majorGridlines/>
        <c:numFmt formatCode="0%" sourceLinked="1"/>
        <c:majorTickMark val="out"/>
        <c:minorTickMark val="none"/>
        <c:tickLblPos val="nextTo"/>
        <c:crossAx val="424281600"/>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(ILO)'!$C$36:$C$40</c:f>
              <c:numCache>
                <c:formatCode>0%</c:formatCode>
                <c:ptCount val="5"/>
                <c:pt idx="0">
                  <c:v>0.54531016189297665</c:v>
                </c:pt>
                <c:pt idx="1">
                  <c:v>0.51290463608960413</c:v>
                </c:pt>
                <c:pt idx="2">
                  <c:v>0.52794771072410895</c:v>
                </c:pt>
                <c:pt idx="3">
                  <c:v>0.53111874867618114</c:v>
                </c:pt>
                <c:pt idx="4">
                  <c:v>0.52905316607933439</c:v>
                </c:pt>
              </c:numCache>
            </c:numRef>
          </c:val>
        </c:ser>
        <c:ser>
          <c:idx val="1"/>
          <c:order val="1"/>
          <c:tx>
            <c:v>Female</c:v>
          </c:tx>
          <c:spPr>
            <a:solidFill>
              <a:srgbClr val="F7941E"/>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(ILO)'!$D$36:$D$40</c:f>
              <c:numCache>
                <c:formatCode>0%</c:formatCode>
                <c:ptCount val="5"/>
                <c:pt idx="0">
                  <c:v>0.4546898381070234</c:v>
                </c:pt>
                <c:pt idx="1">
                  <c:v>0.48709536391039593</c:v>
                </c:pt>
                <c:pt idx="2">
                  <c:v>0.47205228927589116</c:v>
                </c:pt>
                <c:pt idx="3">
                  <c:v>0.46888125132381886</c:v>
                </c:pt>
                <c:pt idx="4">
                  <c:v>0.47094683392066577</c:v>
                </c:pt>
              </c:numCache>
            </c:numRef>
          </c:val>
        </c:ser>
        <c:dLbls>
          <c:showLegendKey val="0"/>
          <c:showVal val="0"/>
          <c:showCatName val="0"/>
          <c:showSerName val="0"/>
          <c:showPercent val="0"/>
          <c:showBubbleSize val="0"/>
        </c:dLbls>
        <c:gapWidth val="150"/>
        <c:axId val="426265984"/>
        <c:axId val="426577280"/>
      </c:barChart>
      <c:catAx>
        <c:axId val="426265984"/>
        <c:scaling>
          <c:orientation val="minMax"/>
        </c:scaling>
        <c:delete val="0"/>
        <c:axPos val="b"/>
        <c:numFmt formatCode="General" sourceLinked="1"/>
        <c:majorTickMark val="out"/>
        <c:minorTickMark val="none"/>
        <c:tickLblPos val="nextTo"/>
        <c:crossAx val="426577280"/>
        <c:crosses val="autoZero"/>
        <c:auto val="1"/>
        <c:lblAlgn val="ctr"/>
        <c:lblOffset val="100"/>
        <c:noMultiLvlLbl val="0"/>
      </c:catAx>
      <c:valAx>
        <c:axId val="426577280"/>
        <c:scaling>
          <c:orientation val="minMax"/>
          <c:max val="1"/>
        </c:scaling>
        <c:delete val="0"/>
        <c:axPos val="l"/>
        <c:majorGridlines/>
        <c:numFmt formatCode="0%" sourceLinked="1"/>
        <c:majorTickMark val="out"/>
        <c:minorTickMark val="none"/>
        <c:tickLblPos val="nextTo"/>
        <c:crossAx val="426265984"/>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(ILO)'!$E$36:$E$40</c:f>
              <c:numCache>
                <c:formatCode>0%</c:formatCode>
                <c:ptCount val="5"/>
                <c:pt idx="0">
                  <c:v>0.7781578120088023</c:v>
                </c:pt>
                <c:pt idx="1">
                  <c:v>0.74548021962129218</c:v>
                </c:pt>
                <c:pt idx="2">
                  <c:v>0.76024684833352196</c:v>
                </c:pt>
                <c:pt idx="3">
                  <c:v>0.7561176093032107</c:v>
                </c:pt>
                <c:pt idx="4">
                  <c:v>0.75311028644403422</c:v>
                </c:pt>
              </c:numCache>
            </c:numRef>
          </c:val>
        </c:ser>
        <c:ser>
          <c:idx val="1"/>
          <c:order val="1"/>
          <c:tx>
            <c:v>Female</c:v>
          </c:tx>
          <c:spPr>
            <a:solidFill>
              <a:srgbClr val="F7941E"/>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(ILO)'!$F$36:$F$40</c:f>
              <c:numCache>
                <c:formatCode>0%</c:formatCode>
                <c:ptCount val="5"/>
                <c:pt idx="0">
                  <c:v>0.22184255247415591</c:v>
                </c:pt>
                <c:pt idx="1">
                  <c:v>0.25451978037870771</c:v>
                </c:pt>
                <c:pt idx="2">
                  <c:v>0.2397531516664779</c:v>
                </c:pt>
                <c:pt idx="3">
                  <c:v>0.24388279386602202</c:v>
                </c:pt>
                <c:pt idx="4">
                  <c:v>0.24689005889393775</c:v>
                </c:pt>
              </c:numCache>
            </c:numRef>
          </c:val>
        </c:ser>
        <c:dLbls>
          <c:showLegendKey val="0"/>
          <c:showVal val="0"/>
          <c:showCatName val="0"/>
          <c:showSerName val="0"/>
          <c:showPercent val="0"/>
          <c:showBubbleSize val="0"/>
        </c:dLbls>
        <c:gapWidth val="150"/>
        <c:axId val="426761216"/>
        <c:axId val="426831232"/>
      </c:barChart>
      <c:catAx>
        <c:axId val="426761216"/>
        <c:scaling>
          <c:orientation val="minMax"/>
        </c:scaling>
        <c:delete val="0"/>
        <c:axPos val="b"/>
        <c:numFmt formatCode="General" sourceLinked="1"/>
        <c:majorTickMark val="out"/>
        <c:minorTickMark val="none"/>
        <c:tickLblPos val="nextTo"/>
        <c:crossAx val="426831232"/>
        <c:crosses val="autoZero"/>
        <c:auto val="1"/>
        <c:lblAlgn val="ctr"/>
        <c:lblOffset val="100"/>
        <c:noMultiLvlLbl val="0"/>
      </c:catAx>
      <c:valAx>
        <c:axId val="426831232"/>
        <c:scaling>
          <c:orientation val="minMax"/>
          <c:max val="1"/>
        </c:scaling>
        <c:delete val="1"/>
        <c:axPos val="l"/>
        <c:majorGridlines/>
        <c:numFmt formatCode="0%" sourceLinked="1"/>
        <c:majorTickMark val="out"/>
        <c:minorTickMark val="none"/>
        <c:tickLblPos val="nextTo"/>
        <c:crossAx val="426761216"/>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(ILO)'!$G$36:$G$40</c:f>
              <c:numCache>
                <c:formatCode>0%</c:formatCode>
                <c:ptCount val="5"/>
                <c:pt idx="0">
                  <c:v>0.39154779093794212</c:v>
                </c:pt>
                <c:pt idx="1">
                  <c:v>0.45033579825603431</c:v>
                </c:pt>
                <c:pt idx="2">
                  <c:v>0.44779039858964603</c:v>
                </c:pt>
                <c:pt idx="3">
                  <c:v>0.46637936810902486</c:v>
                </c:pt>
                <c:pt idx="4">
                  <c:v>0.46745307134644049</c:v>
                </c:pt>
              </c:numCache>
            </c:numRef>
          </c:val>
        </c:ser>
        <c:ser>
          <c:idx val="1"/>
          <c:order val="1"/>
          <c:tx>
            <c:v>Female</c:v>
          </c:tx>
          <c:spPr>
            <a:solidFill>
              <a:srgbClr val="F7941E"/>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(ILO)'!$H$36:$H$40</c:f>
              <c:numCache>
                <c:formatCode>0%</c:formatCode>
                <c:ptCount val="5"/>
                <c:pt idx="0">
                  <c:v>0.60845266140501342</c:v>
                </c:pt>
                <c:pt idx="1">
                  <c:v>0.5496639111604974</c:v>
                </c:pt>
                <c:pt idx="2">
                  <c:v>0.55220960141035402</c:v>
                </c:pt>
                <c:pt idx="3">
                  <c:v>0.53362063189097519</c:v>
                </c:pt>
                <c:pt idx="4">
                  <c:v>0.53254692865355946</c:v>
                </c:pt>
              </c:numCache>
            </c:numRef>
          </c:val>
        </c:ser>
        <c:dLbls>
          <c:showLegendKey val="0"/>
          <c:showVal val="0"/>
          <c:showCatName val="0"/>
          <c:showSerName val="0"/>
          <c:showPercent val="0"/>
          <c:showBubbleSize val="0"/>
        </c:dLbls>
        <c:gapWidth val="150"/>
        <c:axId val="433414528"/>
        <c:axId val="433498368"/>
      </c:barChart>
      <c:catAx>
        <c:axId val="433414528"/>
        <c:scaling>
          <c:orientation val="minMax"/>
        </c:scaling>
        <c:delete val="0"/>
        <c:axPos val="b"/>
        <c:numFmt formatCode="General" sourceLinked="1"/>
        <c:majorTickMark val="out"/>
        <c:minorTickMark val="none"/>
        <c:tickLblPos val="nextTo"/>
        <c:crossAx val="433498368"/>
        <c:crosses val="autoZero"/>
        <c:auto val="1"/>
        <c:lblAlgn val="ctr"/>
        <c:lblOffset val="100"/>
        <c:noMultiLvlLbl val="0"/>
      </c:catAx>
      <c:valAx>
        <c:axId val="433498368"/>
        <c:scaling>
          <c:orientation val="minMax"/>
          <c:max val="1"/>
        </c:scaling>
        <c:delete val="1"/>
        <c:axPos val="l"/>
        <c:majorGridlines/>
        <c:numFmt formatCode="0%" sourceLinked="1"/>
        <c:majorTickMark val="out"/>
        <c:minorTickMark val="none"/>
        <c:tickLblPos val="nextTo"/>
        <c:crossAx val="433414528"/>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stacked"/>
        <c:varyColors val="0"/>
        <c:ser>
          <c:idx val="0"/>
          <c:order val="0"/>
          <c:tx>
            <c:strRef>
              <c:f>'Decomp.of prod change1'!$F$3</c:f>
              <c:strCache>
                <c:ptCount val="1"/>
                <c:pt idx="0">
                  <c:v>Within sector</c:v>
                </c:pt>
              </c:strCache>
            </c:strRef>
          </c:tx>
          <c:invertIfNegative val="0"/>
          <c:cat>
            <c:strRef>
              <c:f>'Decomp.of prod change1'!$E$4</c:f>
              <c:strCache>
                <c:ptCount val="1"/>
                <c:pt idx="0">
                  <c:v>2007-10</c:v>
                </c:pt>
              </c:strCache>
            </c:strRef>
          </c:cat>
          <c:val>
            <c:numRef>
              <c:f>'Decomp.of prod change1'!$F$4</c:f>
              <c:numCache>
                <c:formatCode>0.00%</c:formatCode>
                <c:ptCount val="1"/>
                <c:pt idx="0">
                  <c:v>-1.668095853630373E-2</c:v>
                </c:pt>
              </c:numCache>
            </c:numRef>
          </c:val>
        </c:ser>
        <c:ser>
          <c:idx val="1"/>
          <c:order val="1"/>
          <c:tx>
            <c:strRef>
              <c:f>'Decomp.of prod change1'!$G$3</c:f>
              <c:strCache>
                <c:ptCount val="1"/>
                <c:pt idx="0">
                  <c:v>Structural change</c:v>
                </c:pt>
              </c:strCache>
            </c:strRef>
          </c:tx>
          <c:spPr>
            <a:solidFill>
              <a:schemeClr val="accent6"/>
            </a:solidFill>
          </c:spPr>
          <c:invertIfNegative val="0"/>
          <c:cat>
            <c:strRef>
              <c:f>'Decomp.of prod change1'!$E$4</c:f>
              <c:strCache>
                <c:ptCount val="1"/>
                <c:pt idx="0">
                  <c:v>2007-10</c:v>
                </c:pt>
              </c:strCache>
            </c:strRef>
          </c:cat>
          <c:val>
            <c:numRef>
              <c:f>'Decomp.of prod change1'!$G$4</c:f>
              <c:numCache>
                <c:formatCode>0.0%</c:formatCode>
                <c:ptCount val="1"/>
                <c:pt idx="0">
                  <c:v>8.1827456898215842E-2</c:v>
                </c:pt>
              </c:numCache>
            </c:numRef>
          </c:val>
        </c:ser>
        <c:dLbls>
          <c:showLegendKey val="0"/>
          <c:showVal val="0"/>
          <c:showCatName val="0"/>
          <c:showSerName val="0"/>
          <c:showPercent val="0"/>
          <c:showBubbleSize val="0"/>
        </c:dLbls>
        <c:gapWidth val="150"/>
        <c:overlap val="100"/>
        <c:axId val="339915904"/>
        <c:axId val="339917440"/>
      </c:barChart>
      <c:catAx>
        <c:axId val="339915904"/>
        <c:scaling>
          <c:orientation val="minMax"/>
        </c:scaling>
        <c:delete val="0"/>
        <c:axPos val="b"/>
        <c:majorTickMark val="out"/>
        <c:minorTickMark val="none"/>
        <c:tickLblPos val="low"/>
        <c:crossAx val="339917440"/>
        <c:crosses val="autoZero"/>
        <c:auto val="1"/>
        <c:lblAlgn val="ctr"/>
        <c:lblOffset val="100"/>
        <c:noMultiLvlLbl val="0"/>
      </c:catAx>
      <c:valAx>
        <c:axId val="339917440"/>
        <c:scaling>
          <c:orientation val="minMax"/>
        </c:scaling>
        <c:delete val="0"/>
        <c:axPos val="l"/>
        <c:majorGridlines/>
        <c:title>
          <c:tx>
            <c:rich>
              <a:bodyPr rot="-5400000" vert="horz"/>
              <a:lstStyle/>
              <a:p>
                <a:pPr>
                  <a:defRPr b="0"/>
                </a:pPr>
                <a:r>
                  <a:rPr lang="en-US" b="0"/>
                  <a:t>Annualised labour productivity growth</a:t>
                </a:r>
              </a:p>
            </c:rich>
          </c:tx>
          <c:layout/>
          <c:overlay val="0"/>
        </c:title>
        <c:numFmt formatCode="0.0%" sourceLinked="0"/>
        <c:majorTickMark val="out"/>
        <c:minorTickMark val="none"/>
        <c:tickLblPos val="nextTo"/>
        <c:crossAx val="33991590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scatterChart>
        <c:scatterStyle val="lineMarker"/>
        <c:varyColors val="0"/>
        <c:ser>
          <c:idx val="0"/>
          <c:order val="0"/>
          <c:spPr>
            <a:ln w="66675">
              <a:noFill/>
            </a:ln>
          </c:spPr>
          <c:marker>
            <c:symbol val="circle"/>
            <c:size val="5"/>
          </c:marker>
          <c:dLbls>
            <c:dLbl>
              <c:idx val="0"/>
              <c:layout/>
              <c:tx>
                <c:rich>
                  <a:bodyPr/>
                  <a:lstStyle/>
                  <a:p>
                    <a:r>
                      <a:rPr lang="en-US"/>
                      <a:t>Services</a:t>
                    </a:r>
                  </a:p>
                </c:rich>
              </c:tx>
              <c:dLblPos val="l"/>
              <c:showLegendKey val="0"/>
              <c:showVal val="1"/>
              <c:showCatName val="1"/>
              <c:showSerName val="1"/>
              <c:showPercent val="0"/>
              <c:showBubbleSize val="0"/>
            </c:dLbl>
            <c:dLbl>
              <c:idx val="1"/>
              <c:layout/>
              <c:tx>
                <c:rich>
                  <a:bodyPr/>
                  <a:lstStyle/>
                  <a:p>
                    <a:r>
                      <a:rPr lang="en-US"/>
                      <a:t>Industry</a:t>
                    </a:r>
                  </a:p>
                </c:rich>
              </c:tx>
              <c:dLblPos val="l"/>
              <c:showLegendKey val="0"/>
              <c:showVal val="1"/>
              <c:showCatName val="1"/>
              <c:showSerName val="1"/>
              <c:showPercent val="0"/>
              <c:showBubbleSize val="0"/>
            </c:dLbl>
            <c:dLbl>
              <c:idx val="2"/>
              <c:dLblPos val="b"/>
              <c:showLegendKey val="0"/>
              <c:showVal val="1"/>
              <c:showCatName val="1"/>
              <c:showSerName val="1"/>
              <c:showPercent val="0"/>
              <c:showBubbleSize val="0"/>
            </c:dLbl>
            <c:dLblPos val="l"/>
            <c:showLegendKey val="0"/>
            <c:showVal val="1"/>
            <c:showCatName val="1"/>
            <c:showSerName val="1"/>
            <c:showPercent val="0"/>
            <c:showBubbleSize val="0"/>
            <c:showLeaderLines val="0"/>
          </c:dLbls>
          <c:xVal>
            <c:numRef>
              <c:f>'Productivity gaps1'!$E$6:$E$8</c:f>
              <c:numCache>
                <c:formatCode>#,##0.0</c:formatCode>
                <c:ptCount val="3"/>
                <c:pt idx="0">
                  <c:v>0.41900001525878899</c:v>
                </c:pt>
                <c:pt idx="1">
                  <c:v>0.51100001335144041</c:v>
                </c:pt>
                <c:pt idx="2">
                  <c:v>1.0000000286102293</c:v>
                </c:pt>
              </c:numCache>
            </c:numRef>
          </c:xVal>
          <c:yVal>
            <c:numRef>
              <c:f>'Productivity gaps1'!$F$6:$F$8</c:f>
              <c:numCache>
                <c:formatCode>#,##0.0</c:formatCode>
                <c:ptCount val="3"/>
                <c:pt idx="0">
                  <c:v>0.66661942855955258</c:v>
                </c:pt>
                <c:pt idx="1">
                  <c:v>0.85096525864968064</c:v>
                </c:pt>
                <c:pt idx="2">
                  <c:v>1.3136965788213499</c:v>
                </c:pt>
              </c:numCache>
            </c:numRef>
          </c:yVal>
          <c:smooth val="0"/>
        </c:ser>
        <c:dLbls>
          <c:showLegendKey val="0"/>
          <c:showVal val="1"/>
          <c:showCatName val="0"/>
          <c:showSerName val="0"/>
          <c:showPercent val="0"/>
          <c:showBubbleSize val="0"/>
        </c:dLbls>
        <c:axId val="371142656"/>
        <c:axId val="372507008"/>
      </c:scatterChart>
      <c:valAx>
        <c:axId val="371142656"/>
        <c:scaling>
          <c:orientation val="minMax"/>
          <c:max val="1"/>
        </c:scaling>
        <c:delete val="0"/>
        <c:axPos val="b"/>
        <c:title>
          <c:tx>
            <c:rich>
              <a:bodyPr/>
              <a:lstStyle/>
              <a:p>
                <a:pPr>
                  <a:defRPr b="0"/>
                </a:pPr>
                <a:r>
                  <a:rPr lang="en-US" b="0"/>
                  <a:t>Cumulative share of persons engaged</a:t>
                </a:r>
              </a:p>
            </c:rich>
          </c:tx>
          <c:layout/>
          <c:overlay val="0"/>
        </c:title>
        <c:numFmt formatCode="#,##0.00" sourceLinked="0"/>
        <c:majorTickMark val="out"/>
        <c:minorTickMark val="none"/>
        <c:tickLblPos val="nextTo"/>
        <c:crossAx val="372507008"/>
        <c:crosses val="autoZero"/>
        <c:crossBetween val="midCat"/>
      </c:valAx>
      <c:valAx>
        <c:axId val="372507008"/>
        <c:scaling>
          <c:orientation val="minMax"/>
        </c:scaling>
        <c:delete val="0"/>
        <c:axPos val="l"/>
        <c:majorGridlines/>
        <c:title>
          <c:tx>
            <c:rich>
              <a:bodyPr rot="-5400000" vert="horz"/>
              <a:lstStyle/>
              <a:p>
                <a:pPr>
                  <a:defRPr b="0"/>
                </a:pPr>
                <a:r>
                  <a:rPr lang="en-US" b="0"/>
                  <a:t>Relative productivity</a:t>
                </a:r>
              </a:p>
            </c:rich>
          </c:tx>
          <c:layout/>
          <c:overlay val="0"/>
        </c:title>
        <c:numFmt formatCode="#,##0.0" sourceLinked="0"/>
        <c:majorTickMark val="out"/>
        <c:minorTickMark val="none"/>
        <c:tickLblPos val="nextTo"/>
        <c:crossAx val="371142656"/>
        <c:crosses val="autoZero"/>
        <c:crossBetween val="midCat"/>
        <c:majorUnit val="0.5"/>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areaChart>
        <c:grouping val="stacked"/>
        <c:varyColors val="0"/>
        <c:ser>
          <c:idx val="0"/>
          <c:order val="0"/>
          <c:tx>
            <c:strRef>
              <c:f>'Productivity gaps1'!$I$5</c:f>
              <c:strCache>
                <c:ptCount val="1"/>
                <c:pt idx="0">
                  <c:v>Services</c:v>
                </c:pt>
              </c:strCache>
            </c:strRef>
          </c:tx>
          <c:spPr>
            <a:solidFill>
              <a:schemeClr val="accent1"/>
            </a:solidFill>
          </c:spPr>
          <c:cat>
            <c:numRef>
              <c:f>'Productivity gaps1'!$H$6:$H$16</c:f>
              <c:numCache>
                <c:formatCode>0.00</c:formatCode>
                <c:ptCount val="11"/>
                <c:pt idx="0">
                  <c:v>0</c:v>
                </c:pt>
                <c:pt idx="1">
                  <c:v>0</c:v>
                </c:pt>
                <c:pt idx="2">
                  <c:v>20.95000076293945</c:v>
                </c:pt>
                <c:pt idx="3">
                  <c:v>41.900001525878899</c:v>
                </c:pt>
                <c:pt idx="4">
                  <c:v>41.900001525878899</c:v>
                </c:pt>
                <c:pt idx="5">
                  <c:v>46.500001430511475</c:v>
                </c:pt>
                <c:pt idx="6">
                  <c:v>51.100001335144043</c:v>
                </c:pt>
                <c:pt idx="7">
                  <c:v>51.100001335144043</c:v>
                </c:pt>
                <c:pt idx="8">
                  <c:v>75.550002098083496</c:v>
                </c:pt>
                <c:pt idx="9">
                  <c:v>100.00000286102294</c:v>
                </c:pt>
                <c:pt idx="10">
                  <c:v>100.00000286102294</c:v>
                </c:pt>
              </c:numCache>
            </c:numRef>
          </c:cat>
          <c:val>
            <c:numRef>
              <c:f>'Productivity gaps1'!$I$6:$I$16</c:f>
              <c:numCache>
                <c:formatCode>#,##0.0</c:formatCode>
                <c:ptCount val="11"/>
                <c:pt idx="0" formatCode="General">
                  <c:v>0</c:v>
                </c:pt>
                <c:pt idx="1">
                  <c:v>0.66661942855955258</c:v>
                </c:pt>
                <c:pt idx="2">
                  <c:v>0.66661942855955258</c:v>
                </c:pt>
                <c:pt idx="3">
                  <c:v>0.66661942855955258</c:v>
                </c:pt>
                <c:pt idx="4" formatCode="General">
                  <c:v>0</c:v>
                </c:pt>
              </c:numCache>
            </c:numRef>
          </c:val>
        </c:ser>
        <c:ser>
          <c:idx val="1"/>
          <c:order val="1"/>
          <c:tx>
            <c:strRef>
              <c:f>'Productivity gaps1'!$J$5</c:f>
              <c:strCache>
                <c:ptCount val="1"/>
                <c:pt idx="0">
                  <c:v>Industry</c:v>
                </c:pt>
              </c:strCache>
            </c:strRef>
          </c:tx>
          <c:spPr>
            <a:solidFill>
              <a:schemeClr val="accent6"/>
            </a:solidFill>
          </c:spPr>
          <c:cat>
            <c:numRef>
              <c:f>'Productivity gaps1'!$H$6:$H$16</c:f>
              <c:numCache>
                <c:formatCode>0.00</c:formatCode>
                <c:ptCount val="11"/>
                <c:pt idx="0">
                  <c:v>0</c:v>
                </c:pt>
                <c:pt idx="1">
                  <c:v>0</c:v>
                </c:pt>
                <c:pt idx="2">
                  <c:v>20.95000076293945</c:v>
                </c:pt>
                <c:pt idx="3">
                  <c:v>41.900001525878899</c:v>
                </c:pt>
                <c:pt idx="4">
                  <c:v>41.900001525878899</c:v>
                </c:pt>
                <c:pt idx="5">
                  <c:v>46.500001430511475</c:v>
                </c:pt>
                <c:pt idx="6">
                  <c:v>51.100001335144043</c:v>
                </c:pt>
                <c:pt idx="7">
                  <c:v>51.100001335144043</c:v>
                </c:pt>
                <c:pt idx="8">
                  <c:v>75.550002098083496</c:v>
                </c:pt>
                <c:pt idx="9">
                  <c:v>100.00000286102294</c:v>
                </c:pt>
                <c:pt idx="10">
                  <c:v>100.00000286102294</c:v>
                </c:pt>
              </c:numCache>
            </c:numRef>
          </c:cat>
          <c:val>
            <c:numRef>
              <c:f>'Productivity gaps1'!$J$6:$J$16</c:f>
              <c:numCache>
                <c:formatCode>General</c:formatCode>
                <c:ptCount val="11"/>
                <c:pt idx="3">
                  <c:v>0</c:v>
                </c:pt>
                <c:pt idx="4" formatCode="#,##0.0">
                  <c:v>0.85096525864968064</c:v>
                </c:pt>
                <c:pt idx="5" formatCode="#,##0.0">
                  <c:v>0.85096525864968064</c:v>
                </c:pt>
                <c:pt idx="6" formatCode="#,##0.0">
                  <c:v>0.85096525864968064</c:v>
                </c:pt>
                <c:pt idx="7">
                  <c:v>0</c:v>
                </c:pt>
              </c:numCache>
            </c:numRef>
          </c:val>
        </c:ser>
        <c:ser>
          <c:idx val="2"/>
          <c:order val="2"/>
          <c:tx>
            <c:strRef>
              <c:f>'Productivity gaps1'!$K$5</c:f>
              <c:strCache>
                <c:ptCount val="1"/>
                <c:pt idx="0">
                  <c:v>Agriculture</c:v>
                </c:pt>
              </c:strCache>
            </c:strRef>
          </c:tx>
          <c:spPr>
            <a:solidFill>
              <a:schemeClr val="bg1">
                <a:lumMod val="75000"/>
              </a:schemeClr>
            </a:solidFill>
          </c:spPr>
          <c:cat>
            <c:numRef>
              <c:f>'Productivity gaps1'!$H$6:$H$16</c:f>
              <c:numCache>
                <c:formatCode>0.00</c:formatCode>
                <c:ptCount val="11"/>
                <c:pt idx="0">
                  <c:v>0</c:v>
                </c:pt>
                <c:pt idx="1">
                  <c:v>0</c:v>
                </c:pt>
                <c:pt idx="2">
                  <c:v>20.95000076293945</c:v>
                </c:pt>
                <c:pt idx="3">
                  <c:v>41.900001525878899</c:v>
                </c:pt>
                <c:pt idx="4">
                  <c:v>41.900001525878899</c:v>
                </c:pt>
                <c:pt idx="5">
                  <c:v>46.500001430511475</c:v>
                </c:pt>
                <c:pt idx="6">
                  <c:v>51.100001335144043</c:v>
                </c:pt>
                <c:pt idx="7">
                  <c:v>51.100001335144043</c:v>
                </c:pt>
                <c:pt idx="8">
                  <c:v>75.550002098083496</c:v>
                </c:pt>
                <c:pt idx="9">
                  <c:v>100.00000286102294</c:v>
                </c:pt>
                <c:pt idx="10">
                  <c:v>100.00000286102294</c:v>
                </c:pt>
              </c:numCache>
            </c:numRef>
          </c:cat>
          <c:val>
            <c:numRef>
              <c:f>'Productivity gaps1'!$K$6:$K$16</c:f>
              <c:numCache>
                <c:formatCode>General</c:formatCode>
                <c:ptCount val="11"/>
                <c:pt idx="6">
                  <c:v>0</c:v>
                </c:pt>
                <c:pt idx="7" formatCode="#,##0.0">
                  <c:v>1.3136965788213499</c:v>
                </c:pt>
                <c:pt idx="8" formatCode="#,##0.0">
                  <c:v>1.3136965788213499</c:v>
                </c:pt>
                <c:pt idx="9" formatCode="#,##0.0">
                  <c:v>1.3136965788213499</c:v>
                </c:pt>
                <c:pt idx="10">
                  <c:v>0</c:v>
                </c:pt>
              </c:numCache>
            </c:numRef>
          </c:val>
        </c:ser>
        <c:dLbls>
          <c:showLegendKey val="0"/>
          <c:showVal val="0"/>
          <c:showCatName val="0"/>
          <c:showSerName val="0"/>
          <c:showPercent val="0"/>
          <c:showBubbleSize val="0"/>
        </c:dLbls>
        <c:axId val="383947520"/>
        <c:axId val="385817216"/>
      </c:areaChart>
      <c:dateAx>
        <c:axId val="383947520"/>
        <c:scaling>
          <c:orientation val="minMax"/>
          <c:max val="101"/>
        </c:scaling>
        <c:delete val="0"/>
        <c:axPos val="b"/>
        <c:title>
          <c:tx>
            <c:rich>
              <a:bodyPr/>
              <a:lstStyle/>
              <a:p>
                <a:pPr>
                  <a:defRPr b="0"/>
                </a:pPr>
                <a:r>
                  <a:rPr lang="en-US" b="0"/>
                  <a:t>Cumulative share of total employment (%)</a:t>
                </a:r>
              </a:p>
            </c:rich>
          </c:tx>
          <c:layout/>
          <c:overlay val="0"/>
        </c:title>
        <c:numFmt formatCode="0" sourceLinked="0"/>
        <c:majorTickMark val="out"/>
        <c:minorTickMark val="none"/>
        <c:tickLblPos val="nextTo"/>
        <c:crossAx val="385817216"/>
        <c:crosses val="autoZero"/>
        <c:auto val="0"/>
        <c:lblOffset val="100"/>
        <c:baseTimeUnit val="days"/>
        <c:majorUnit val="10"/>
        <c:majorTimeUnit val="days"/>
      </c:dateAx>
      <c:valAx>
        <c:axId val="385817216"/>
        <c:scaling>
          <c:orientation val="minMax"/>
        </c:scaling>
        <c:delete val="0"/>
        <c:axPos val="l"/>
        <c:majorGridlines/>
        <c:title>
          <c:tx>
            <c:rich>
              <a:bodyPr rot="-5400000" vert="horz"/>
              <a:lstStyle/>
              <a:p>
                <a:pPr>
                  <a:defRPr b="0"/>
                </a:pPr>
                <a:r>
                  <a:rPr lang="en-US" b="0"/>
                  <a:t>Relative productivity</a:t>
                </a:r>
              </a:p>
            </c:rich>
          </c:tx>
          <c:layout/>
          <c:overlay val="0"/>
        </c:title>
        <c:numFmt formatCode="General" sourceLinked="1"/>
        <c:majorTickMark val="out"/>
        <c:minorTickMark val="none"/>
        <c:tickLblPos val="nextTo"/>
        <c:crossAx val="383947520"/>
        <c:crosses val="autoZero"/>
        <c:crossBetween val="midCat"/>
      </c:valAx>
    </c:plotArea>
    <c:legend>
      <c:legendPos val="r"/>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employment2'!$B$7</c:f>
              <c:numCache>
                <c:formatCode>#,##0.0_ ;\-#,##0.0\ </c:formatCode>
                <c:ptCount val="1"/>
                <c:pt idx="0">
                  <c:v>7.6313770617568082</c:v>
                </c:pt>
              </c:numCache>
            </c:numRef>
          </c:xVal>
          <c:yVal>
            <c:numRef>
              <c:f>'Rel. prod. cf employment2'!$C$7</c:f>
              <c:numCache>
                <c:formatCode>#,##0.0_ ;\-#,##0.0\ </c:formatCode>
                <c:ptCount val="1"/>
                <c:pt idx="0">
                  <c:v>1.3368980035560731</c:v>
                </c:pt>
              </c:numCache>
            </c:numRef>
          </c:yVal>
          <c:bubbleSize>
            <c:numRef>
              <c:f>'Rel. prod. cf employment2'!$E$7</c:f>
              <c:numCache>
                <c:formatCode>#,##0_ ;\-#,##0\ </c:formatCode>
                <c:ptCount val="1"/>
                <c:pt idx="0">
                  <c:v>509</c:v>
                </c:pt>
              </c:numCache>
            </c:numRef>
          </c:bubbleSize>
          <c:bubble3D val="1"/>
        </c:ser>
        <c:ser>
          <c:idx val="2"/>
          <c:order val="1"/>
          <c:tx>
            <c:v>Manufacturing</c:v>
          </c:tx>
          <c:spPr>
            <a:solidFill>
              <a:srgbClr val="CC6600"/>
            </a:solidFill>
            <a:ln w="25400">
              <a:noFill/>
            </a:ln>
          </c:spPr>
          <c:invertIfNegative val="0"/>
          <c:xVal>
            <c:numRef>
              <c:f>'Rel. prod. cf employment2'!$B$9</c:f>
              <c:numCache>
                <c:formatCode>#,##0.0_ ;\-#,##0.0\ </c:formatCode>
                <c:ptCount val="1"/>
                <c:pt idx="0">
                  <c:v>-0.26467203682393592</c:v>
                </c:pt>
              </c:numCache>
            </c:numRef>
          </c:xVal>
          <c:yVal>
            <c:numRef>
              <c:f>'Rel. prod. cf employment2'!$C$9</c:f>
              <c:numCache>
                <c:formatCode>#,##0.0_ ;\-#,##0.0\ </c:formatCode>
                <c:ptCount val="1"/>
                <c:pt idx="0">
                  <c:v>4.7329287231307034E-2</c:v>
                </c:pt>
              </c:numCache>
            </c:numRef>
          </c:yVal>
          <c:bubbleSize>
            <c:numRef>
              <c:f>'Rel. prod. cf employment2'!$E$9</c:f>
              <c:numCache>
                <c:formatCode>#,##0_ ;\-#,##0\ </c:formatCode>
                <c:ptCount val="1"/>
                <c:pt idx="0">
                  <c:v>65</c:v>
                </c:pt>
              </c:numCache>
            </c:numRef>
          </c:bubbleSize>
          <c:bubble3D val="1"/>
        </c:ser>
        <c:ser>
          <c:idx val="4"/>
          <c:order val="2"/>
          <c:tx>
            <c:v>Wholesale, retail, hotels</c:v>
          </c:tx>
          <c:spPr>
            <a:solidFill>
              <a:srgbClr val="6666FF"/>
            </a:solidFill>
            <a:ln w="25400">
              <a:noFill/>
            </a:ln>
          </c:spPr>
          <c:invertIfNegative val="0"/>
          <c:xVal>
            <c:numRef>
              <c:f>'Rel. prod. cf employment2'!$B$11</c:f>
              <c:numCache>
                <c:formatCode>#,##0.0_ ;\-#,##0.0\ </c:formatCode>
                <c:ptCount val="1"/>
                <c:pt idx="0">
                  <c:v>-3.2527809742999629</c:v>
                </c:pt>
              </c:numCache>
            </c:numRef>
          </c:xVal>
          <c:yVal>
            <c:numRef>
              <c:f>'Rel. prod. cf employment2'!$C$11</c:f>
              <c:numCache>
                <c:formatCode>#,##0.0_ ;\-#,##0.0\ </c:formatCode>
                <c:ptCount val="1"/>
                <c:pt idx="0">
                  <c:v>0.61522064499158458</c:v>
                </c:pt>
              </c:numCache>
            </c:numRef>
          </c:yVal>
          <c:bubbleSize>
            <c:numRef>
              <c:f>'Rel. prod. cf employment2'!$E$11</c:f>
              <c:numCache>
                <c:formatCode>#,##0_ ;\-#,##0\ </c:formatCode>
                <c:ptCount val="1"/>
                <c:pt idx="0">
                  <c:v>255</c:v>
                </c:pt>
              </c:numCache>
            </c:numRef>
          </c:bubbleSize>
          <c:bubble3D val="1"/>
        </c:ser>
        <c:ser>
          <c:idx val="5"/>
          <c:order val="3"/>
          <c:tx>
            <c:v>Transport, storage, comms</c:v>
          </c:tx>
          <c:spPr>
            <a:solidFill>
              <a:srgbClr val="66FFFF"/>
            </a:solidFill>
            <a:ln w="25400">
              <a:noFill/>
            </a:ln>
          </c:spPr>
          <c:invertIfNegative val="0"/>
          <c:xVal>
            <c:numRef>
              <c:f>'Rel. prod. cf employment2'!$B$12</c:f>
              <c:numCache>
                <c:formatCode>#,##0.0_ ;\-#,##0.0\ </c:formatCode>
                <c:ptCount val="1"/>
                <c:pt idx="0">
                  <c:v>-0.32220943613348696</c:v>
                </c:pt>
              </c:numCache>
            </c:numRef>
          </c:xVal>
          <c:yVal>
            <c:numRef>
              <c:f>'Rel. prod. cf employment2'!$C$12</c:f>
              <c:numCache>
                <c:formatCode>#,##0.0_ ;\-#,##0.0\ </c:formatCode>
                <c:ptCount val="1"/>
                <c:pt idx="0">
                  <c:v>6.3176139091539758</c:v>
                </c:pt>
              </c:numCache>
            </c:numRef>
          </c:yVal>
          <c:bubbleSize>
            <c:numRef>
              <c:f>'Rel. prod. cf employment2'!$E$12</c:f>
              <c:numCache>
                <c:formatCode>#,##0_ ;\-#,##0\ </c:formatCode>
                <c:ptCount val="1"/>
                <c:pt idx="0">
                  <c:v>7</c:v>
                </c:pt>
              </c:numCache>
            </c:numRef>
          </c:bubbleSize>
          <c:bubble3D val="1"/>
        </c:ser>
        <c:ser>
          <c:idx val="6"/>
          <c:order val="4"/>
          <c:tx>
            <c:v>Other</c:v>
          </c:tx>
          <c:spPr>
            <a:solidFill>
              <a:srgbClr val="FF00FF"/>
            </a:solidFill>
            <a:ln w="25400">
              <a:noFill/>
            </a:ln>
          </c:spPr>
          <c:invertIfNegative val="0"/>
          <c:xVal>
            <c:numRef>
              <c:f>'Rel. prod. cf employment2'!$B$13</c:f>
              <c:numCache>
                <c:formatCode>#,##0.0_ ;\-#,##0.0\ </c:formatCode>
                <c:ptCount val="1"/>
                <c:pt idx="0">
                  <c:v>-3.3716915995396999</c:v>
                </c:pt>
              </c:numCache>
            </c:numRef>
          </c:xVal>
          <c:yVal>
            <c:numRef>
              <c:f>'Rel. prod. cf employment2'!$C$13</c:f>
              <c:numCache>
                <c:formatCode>#,##0.0_ ;\-#,##0.0\ </c:formatCode>
                <c:ptCount val="1"/>
                <c:pt idx="0">
                  <c:v>0.64714663608247502</c:v>
                </c:pt>
              </c:numCache>
            </c:numRef>
          </c:yVal>
          <c:bubbleSize>
            <c:numRef>
              <c:f>'Rel. prod. cf employment2'!$E$13</c:f>
              <c:numCache>
                <c:formatCode>#,##0_ ;\-#,##0\ </c:formatCode>
                <c:ptCount val="1"/>
                <c:pt idx="0">
                  <c:v>93</c:v>
                </c:pt>
              </c:numCache>
            </c:numRef>
          </c:bubbleSize>
          <c:bubble3D val="1"/>
        </c:ser>
        <c:ser>
          <c:idx val="1"/>
          <c:order val="5"/>
          <c:tx>
            <c:v>Mining &amp; utilities</c:v>
          </c:tx>
          <c:spPr>
            <a:solidFill>
              <a:srgbClr val="000000"/>
            </a:solidFill>
            <a:ln w="25400">
              <a:noFill/>
            </a:ln>
          </c:spPr>
          <c:invertIfNegative val="0"/>
          <c:xVal>
            <c:numRef>
              <c:f>'Rel. prod. cf employment2'!$B$8</c:f>
              <c:numCache>
                <c:formatCode>#,##0.0_ ;\-#,##0.0\ </c:formatCode>
                <c:ptCount val="1"/>
                <c:pt idx="0">
                  <c:v>-0.15726889144610667</c:v>
                </c:pt>
              </c:numCache>
            </c:numRef>
          </c:xVal>
          <c:yVal>
            <c:numRef>
              <c:f>'Rel. prod. cf employment2'!$C$8</c:f>
              <c:numCache>
                <c:formatCode>#,##0.0_ ;\-#,##0.0\ </c:formatCode>
                <c:ptCount val="1"/>
                <c:pt idx="0">
                  <c:v>0.18266142687710524</c:v>
                </c:pt>
              </c:numCache>
            </c:numRef>
          </c:yVal>
          <c:bubbleSize>
            <c:numRef>
              <c:f>'Rel. prod. cf employment2'!$E$8</c:f>
              <c:numCache>
                <c:formatCode>#,##0_ ;\-#,##0\ </c:formatCode>
                <c:ptCount val="1"/>
                <c:pt idx="0">
                  <c:v>10</c:v>
                </c:pt>
              </c:numCache>
            </c:numRef>
          </c:bubbleSize>
          <c:bubble3D val="1"/>
        </c:ser>
        <c:ser>
          <c:idx val="3"/>
          <c:order val="6"/>
          <c:tx>
            <c:v>Construction</c:v>
          </c:tx>
          <c:spPr>
            <a:solidFill>
              <a:srgbClr val="FFFF00"/>
            </a:solidFill>
            <a:ln w="25400">
              <a:noFill/>
            </a:ln>
          </c:spPr>
          <c:invertIfNegative val="0"/>
          <c:xVal>
            <c:numRef>
              <c:f>'Rel. prod. cf employment2'!$B$10</c:f>
              <c:numCache>
                <c:formatCode>#,##0.0_ ;\-#,##0.0\ </c:formatCode>
                <c:ptCount val="1"/>
                <c:pt idx="0">
                  <c:v>-0.26275412351361715</c:v>
                </c:pt>
              </c:numCache>
            </c:numRef>
          </c:xVal>
          <c:yVal>
            <c:numRef>
              <c:f>'Rel. prod. cf employment2'!$C$10</c:f>
              <c:numCache>
                <c:formatCode>#,##0.0_ ;\-#,##0.0\ </c:formatCode>
                <c:ptCount val="1"/>
                <c:pt idx="0">
                  <c:v>0.14741102872785136</c:v>
                </c:pt>
              </c:numCache>
            </c:numRef>
          </c:yVal>
          <c:bubbleSize>
            <c:numRef>
              <c:f>'Rel. prod. cf employment2'!$E$10</c:f>
              <c:numCache>
                <c:formatCode>#,##0_ ;\-#,##0\ </c:formatCode>
                <c:ptCount val="1"/>
                <c:pt idx="0">
                  <c:v>9</c:v>
                </c:pt>
              </c:numCache>
            </c:numRef>
          </c:bubbleSize>
          <c:bubble3D val="1"/>
        </c:ser>
        <c:dLbls>
          <c:showLegendKey val="0"/>
          <c:showVal val="0"/>
          <c:showCatName val="0"/>
          <c:showSerName val="0"/>
          <c:showPercent val="0"/>
          <c:showBubbleSize val="0"/>
        </c:dLbls>
        <c:bubbleScale val="100"/>
        <c:showNegBubbles val="0"/>
        <c:axId val="468733952"/>
        <c:axId val="468735872"/>
      </c:bubbleChart>
      <c:valAx>
        <c:axId val="468733952"/>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468735872"/>
        <c:crosses val="autoZero"/>
        <c:crossBetween val="midCat"/>
      </c:valAx>
      <c:valAx>
        <c:axId val="468735872"/>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46873395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employment2'!$B$24</c:f>
              <c:numCache>
                <c:formatCode>#,##0.0_ ;\-#,##0.0\ </c:formatCode>
                <c:ptCount val="1"/>
                <c:pt idx="0">
                  <c:v>-1.9129569051344077</c:v>
                </c:pt>
              </c:numCache>
            </c:numRef>
          </c:xVal>
          <c:yVal>
            <c:numRef>
              <c:f>'Rel. prod. cf employment2'!$C$24</c:f>
              <c:numCache>
                <c:formatCode>#,##0.0_ ;\-#,##0.0\ </c:formatCode>
                <c:ptCount val="1"/>
                <c:pt idx="0">
                  <c:v>1.328518130445854</c:v>
                </c:pt>
              </c:numCache>
            </c:numRef>
          </c:yVal>
          <c:bubbleSize>
            <c:numRef>
              <c:f>'Rel. prod. cf employment2'!$E$24</c:f>
              <c:numCache>
                <c:formatCode>#,##0_ ;\-#,##0\ </c:formatCode>
                <c:ptCount val="1"/>
                <c:pt idx="0">
                  <c:v>553</c:v>
                </c:pt>
              </c:numCache>
            </c:numRef>
          </c:bubbleSize>
          <c:bubble3D val="1"/>
        </c:ser>
        <c:ser>
          <c:idx val="1"/>
          <c:order val="1"/>
          <c:tx>
            <c:v>Mining &amp; utilities</c:v>
          </c:tx>
          <c:spPr>
            <a:solidFill>
              <a:srgbClr val="000000"/>
            </a:solidFill>
            <a:ln w="25400">
              <a:noFill/>
            </a:ln>
          </c:spPr>
          <c:invertIfNegative val="0"/>
          <c:xVal>
            <c:numRef>
              <c:f>'Rel. prod. cf employment2'!$B$25</c:f>
              <c:numCache>
                <c:formatCode>#,##0.0_ ;\-#,##0.0\ </c:formatCode>
                <c:ptCount val="1"/>
                <c:pt idx="0">
                  <c:v>6.8743184942872126E-2</c:v>
                </c:pt>
              </c:numCache>
            </c:numRef>
          </c:xVal>
          <c:yVal>
            <c:numRef>
              <c:f>'Rel. prod. cf employment2'!$C$25</c:f>
              <c:numCache>
                <c:formatCode>#,##0.0_ ;\-#,##0.0\ </c:formatCode>
                <c:ptCount val="1"/>
                <c:pt idx="0">
                  <c:v>0.80316703558658276</c:v>
                </c:pt>
              </c:numCache>
            </c:numRef>
          </c:yVal>
          <c:bubbleSize>
            <c:numRef>
              <c:f>'Rel. prod. cf employment2'!$E$25</c:f>
              <c:numCache>
                <c:formatCode>#,##0_ ;\-#,##0\ </c:formatCode>
                <c:ptCount val="1"/>
                <c:pt idx="0">
                  <c:v>12</c:v>
                </c:pt>
              </c:numCache>
            </c:numRef>
          </c:bubbleSize>
          <c:bubble3D val="1"/>
        </c:ser>
        <c:ser>
          <c:idx val="2"/>
          <c:order val="2"/>
          <c:tx>
            <c:v>Manufacturing</c:v>
          </c:tx>
          <c:spPr>
            <a:solidFill>
              <a:srgbClr val="CC6600"/>
            </a:solidFill>
            <a:ln w="25400">
              <a:noFill/>
            </a:ln>
          </c:spPr>
          <c:invertIfNegative val="0"/>
          <c:xVal>
            <c:numRef>
              <c:f>'Rel. prod. cf employment2'!$B$26</c:f>
              <c:numCache>
                <c:formatCode>#,##0.0_ ;\-#,##0.0\ </c:formatCode>
                <c:ptCount val="1"/>
                <c:pt idx="0">
                  <c:v>1.1958943725406543</c:v>
                </c:pt>
              </c:numCache>
            </c:numRef>
          </c:xVal>
          <c:yVal>
            <c:numRef>
              <c:f>'Rel. prod. cf employment2'!$C$26</c:f>
              <c:numCache>
                <c:formatCode>#,##0.0_ ;\-#,##0.0\ </c:formatCode>
                <c:ptCount val="1"/>
                <c:pt idx="0">
                  <c:v>0.69779321213753132</c:v>
                </c:pt>
              </c:numCache>
            </c:numRef>
          </c:yVal>
          <c:bubbleSize>
            <c:numRef>
              <c:f>'Rel. prod. cf employment2'!$E$26</c:f>
              <c:numCache>
                <c:formatCode>#,##0_ ;\-#,##0\ </c:formatCode>
                <c:ptCount val="1"/>
                <c:pt idx="0">
                  <c:v>86</c:v>
                </c:pt>
              </c:numCache>
            </c:numRef>
          </c:bubbleSize>
          <c:bubble3D val="1"/>
        </c:ser>
        <c:ser>
          <c:idx val="3"/>
          <c:order val="3"/>
          <c:tx>
            <c:v>Construction</c:v>
          </c:tx>
          <c:spPr>
            <a:solidFill>
              <a:srgbClr val="FFFF00"/>
            </a:solidFill>
            <a:ln w="25400">
              <a:noFill/>
            </a:ln>
          </c:spPr>
          <c:invertIfNegative val="0"/>
          <c:xVal>
            <c:numRef>
              <c:f>'Rel. prod. cf employment2'!$B$27</c:f>
              <c:numCache>
                <c:formatCode>#,##0.0_ ;\-#,##0.0\ </c:formatCode>
                <c:ptCount val="1"/>
                <c:pt idx="0">
                  <c:v>0.17422841701038261</c:v>
                </c:pt>
              </c:numCache>
            </c:numRef>
          </c:xVal>
          <c:yVal>
            <c:numRef>
              <c:f>'Rel. prod. cf employment2'!$C$27</c:f>
              <c:numCache>
                <c:formatCode>#,##0.0_ ;\-#,##0.0\ </c:formatCode>
                <c:ptCount val="1"/>
                <c:pt idx="0">
                  <c:v>2.8792780521028436</c:v>
                </c:pt>
              </c:numCache>
            </c:numRef>
          </c:yVal>
          <c:bubbleSize>
            <c:numRef>
              <c:f>'Rel. prod. cf employment2'!$E$27</c:f>
              <c:numCache>
                <c:formatCode>#,##0_ ;\-#,##0\ </c:formatCode>
                <c:ptCount val="1"/>
                <c:pt idx="0">
                  <c:v>12</c:v>
                </c:pt>
              </c:numCache>
            </c:numRef>
          </c:bubbleSize>
          <c:bubble3D val="1"/>
        </c:ser>
        <c:ser>
          <c:idx val="4"/>
          <c:order val="4"/>
          <c:tx>
            <c:v>Wholesale, retail, hotels</c:v>
          </c:tx>
          <c:spPr>
            <a:solidFill>
              <a:srgbClr val="6666FF"/>
            </a:solidFill>
            <a:ln w="25400">
              <a:noFill/>
            </a:ln>
          </c:spPr>
          <c:invertIfNegative val="0"/>
          <c:xVal>
            <c:numRef>
              <c:f>'Rel. prod. cf employment2'!$B$28</c:f>
              <c:numCache>
                <c:formatCode>#,##0.0_ ;\-#,##0.0\ </c:formatCode>
                <c:ptCount val="1"/>
                <c:pt idx="0">
                  <c:v>-0.40060683639122274</c:v>
                </c:pt>
              </c:numCache>
            </c:numRef>
          </c:xVal>
          <c:yVal>
            <c:numRef>
              <c:f>'Rel. prod. cf employment2'!$C$28</c:f>
              <c:numCache>
                <c:formatCode>#,##0.0_ ;\-#,##0.0\ </c:formatCode>
                <c:ptCount val="1"/>
                <c:pt idx="0">
                  <c:v>0.18634717540111395</c:v>
                </c:pt>
              </c:numCache>
            </c:numRef>
          </c:yVal>
          <c:bubbleSize>
            <c:numRef>
              <c:f>'Rel. prod. cf employment2'!$E$28</c:f>
              <c:numCache>
                <c:formatCode>#,##0_ ;\-#,##0\ </c:formatCode>
                <c:ptCount val="1"/>
                <c:pt idx="0">
                  <c:v>283</c:v>
                </c:pt>
              </c:numCache>
            </c:numRef>
          </c:bubbleSize>
          <c:bubble3D val="1"/>
        </c:ser>
        <c:ser>
          <c:idx val="5"/>
          <c:order val="5"/>
          <c:tx>
            <c:v>Transport, storage, comms</c:v>
          </c:tx>
          <c:spPr>
            <a:solidFill>
              <a:srgbClr val="66FFFF"/>
            </a:solidFill>
            <a:ln w="25400">
              <a:noFill/>
            </a:ln>
          </c:spPr>
          <c:invertIfNegative val="0"/>
          <c:xVal>
            <c:numRef>
              <c:f>'Rel. prod. cf employment2'!$B$29</c:f>
              <c:numCache>
                <c:formatCode>#,##0.0_ ;\-#,##0.0\ </c:formatCode>
                <c:ptCount val="1"/>
                <c:pt idx="0">
                  <c:v>0.10430000474090928</c:v>
                </c:pt>
              </c:numCache>
            </c:numRef>
          </c:xVal>
          <c:yVal>
            <c:numRef>
              <c:f>'Rel. prod. cf employment2'!$C$29</c:f>
              <c:numCache>
                <c:formatCode>#,##0.0_ ;\-#,##0.0\ </c:formatCode>
                <c:ptCount val="1"/>
                <c:pt idx="0">
                  <c:v>7.8801294057551505</c:v>
                </c:pt>
              </c:numCache>
            </c:numRef>
          </c:yVal>
          <c:bubbleSize>
            <c:numRef>
              <c:f>'Rel. prod. cf employment2'!$E$29</c:f>
              <c:numCache>
                <c:formatCode>#,##0_ ;\-#,##0\ </c:formatCode>
                <c:ptCount val="1"/>
                <c:pt idx="0">
                  <c:v>9</c:v>
                </c:pt>
              </c:numCache>
            </c:numRef>
          </c:bubbleSize>
          <c:bubble3D val="1"/>
        </c:ser>
        <c:ser>
          <c:idx val="6"/>
          <c:order val="6"/>
          <c:tx>
            <c:v>Other</c:v>
          </c:tx>
          <c:spPr>
            <a:solidFill>
              <a:srgbClr val="FF00FF"/>
            </a:solidFill>
            <a:ln w="25400">
              <a:noFill/>
            </a:ln>
          </c:spPr>
          <c:invertIfNegative val="0"/>
          <c:xVal>
            <c:numRef>
              <c:f>'Rel. prod. cf employment2'!$B$30</c:f>
              <c:numCache>
                <c:formatCode>#,##0.0_ ;\-#,##0.0\ </c:formatCode>
                <c:ptCount val="1"/>
                <c:pt idx="0">
                  <c:v>0.77039776229080736</c:v>
                </c:pt>
              </c:numCache>
            </c:numRef>
          </c:xVal>
          <c:yVal>
            <c:numRef>
              <c:f>'Rel. prod. cf employment2'!$C$30</c:f>
              <c:numCache>
                <c:formatCode>#,##0.0_ ;\-#,##0.0\ </c:formatCode>
                <c:ptCount val="1"/>
                <c:pt idx="0">
                  <c:v>0.93338496705336704</c:v>
                </c:pt>
              </c:numCache>
            </c:numRef>
          </c:yVal>
          <c:bubbleSize>
            <c:numRef>
              <c:f>'Rel. prod. cf employment2'!$E$30</c:f>
              <c:numCache>
                <c:formatCode>#,##0_ ;\-#,##0\ </c:formatCode>
                <c:ptCount val="1"/>
                <c:pt idx="0">
                  <c:v>113</c:v>
                </c:pt>
              </c:numCache>
            </c:numRef>
          </c:bubbleSize>
          <c:bubble3D val="1"/>
        </c:ser>
        <c:dLbls>
          <c:showLegendKey val="0"/>
          <c:showVal val="0"/>
          <c:showCatName val="0"/>
          <c:showSerName val="0"/>
          <c:showPercent val="0"/>
          <c:showBubbleSize val="0"/>
        </c:dLbls>
        <c:bubbleScale val="100"/>
        <c:showNegBubbles val="0"/>
        <c:axId val="468729216"/>
        <c:axId val="471090688"/>
      </c:bubbleChart>
      <c:valAx>
        <c:axId val="468729216"/>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471090688"/>
        <c:crosses val="autoZero"/>
        <c:crossBetween val="midCat"/>
      </c:valAx>
      <c:valAx>
        <c:axId val="471090688"/>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46872921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employment2'!$B$41</c:f>
              <c:numCache>
                <c:formatCode>#,##0.0_ ;\-#,##0.0\ </c:formatCode>
                <c:ptCount val="1"/>
                <c:pt idx="0">
                  <c:v>-4.4265299993767186</c:v>
                </c:pt>
              </c:numCache>
            </c:numRef>
          </c:xVal>
          <c:yVal>
            <c:numRef>
              <c:f>'Rel. prod. cf employment2'!$C$41</c:f>
              <c:numCache>
                <c:formatCode>#,##0.0_ ;\-#,##0.0\ </c:formatCode>
                <c:ptCount val="1"/>
                <c:pt idx="0">
                  <c:v>1.4769381647591699</c:v>
                </c:pt>
              </c:numCache>
            </c:numRef>
          </c:yVal>
          <c:bubbleSize>
            <c:numRef>
              <c:f>'Rel. prod. cf employment2'!$E$41</c:f>
              <c:numCache>
                <c:formatCode>#,##0_ ;\-#,##0\ </c:formatCode>
                <c:ptCount val="1"/>
                <c:pt idx="0">
                  <c:v>626</c:v>
                </c:pt>
              </c:numCache>
            </c:numRef>
          </c:bubbleSize>
          <c:bubble3D val="1"/>
        </c:ser>
        <c:ser>
          <c:idx val="1"/>
          <c:order val="1"/>
          <c:tx>
            <c:v>Mining &amp; utilities</c:v>
          </c:tx>
          <c:spPr>
            <a:solidFill>
              <a:srgbClr val="000000"/>
            </a:solidFill>
            <a:ln w="25400">
              <a:noFill/>
            </a:ln>
          </c:spPr>
          <c:invertIfNegative val="0"/>
          <c:xVal>
            <c:numRef>
              <c:f>'Rel. prod. cf employment2'!$B$42</c:f>
              <c:numCache>
                <c:formatCode>#,##0.0_ ;\-#,##0.0\ </c:formatCode>
                <c:ptCount val="1"/>
                <c:pt idx="0">
                  <c:v>0.61619269407945043</c:v>
                </c:pt>
              </c:numCache>
            </c:numRef>
          </c:xVal>
          <c:yVal>
            <c:numRef>
              <c:f>'Rel. prod. cf employment2'!$C$42</c:f>
              <c:numCache>
                <c:formatCode>#,##0.0_ ;\-#,##0.0\ </c:formatCode>
                <c:ptCount val="1"/>
                <c:pt idx="0">
                  <c:v>1.6976701522656392</c:v>
                </c:pt>
              </c:numCache>
            </c:numRef>
          </c:yVal>
          <c:bubbleSize>
            <c:numRef>
              <c:f>'Rel. prod. cf employment2'!$E$42</c:f>
              <c:numCache>
                <c:formatCode>#,##0_ ;\-#,##0\ </c:formatCode>
                <c:ptCount val="1"/>
                <c:pt idx="0">
                  <c:v>23</c:v>
                </c:pt>
              </c:numCache>
            </c:numRef>
          </c:bubbleSize>
          <c:bubble3D val="1"/>
        </c:ser>
        <c:ser>
          <c:idx val="2"/>
          <c:order val="2"/>
          <c:tx>
            <c:v>Manufacturing</c:v>
          </c:tx>
          <c:spPr>
            <a:solidFill>
              <a:srgbClr val="CC6600"/>
            </a:solidFill>
            <a:ln w="25400">
              <a:noFill/>
            </a:ln>
          </c:spPr>
          <c:invertIfNegative val="0"/>
          <c:xVal>
            <c:numRef>
              <c:f>'Rel. prod. cf employment2'!$B$43</c:f>
              <c:numCache>
                <c:formatCode>#,##0.0_ ;\-#,##0.0\ </c:formatCode>
                <c:ptCount val="1"/>
                <c:pt idx="0">
                  <c:v>-1.6227824145687784</c:v>
                </c:pt>
              </c:numCache>
            </c:numRef>
          </c:xVal>
          <c:yVal>
            <c:numRef>
              <c:f>'Rel. prod. cf employment2'!$C$43</c:f>
              <c:numCache>
                <c:formatCode>#,##0.0_ ;\-#,##0.0\ </c:formatCode>
                <c:ptCount val="1"/>
                <c:pt idx="0">
                  <c:v>0.88592702903946385</c:v>
                </c:pt>
              </c:numCache>
            </c:numRef>
          </c:yVal>
          <c:bubbleSize>
            <c:numRef>
              <c:f>'Rel. prod. cf employment2'!$E$43</c:f>
              <c:numCache>
                <c:formatCode>#,##0_ ;\-#,##0\ </c:formatCode>
                <c:ptCount val="1"/>
                <c:pt idx="0">
                  <c:v>85</c:v>
                </c:pt>
              </c:numCache>
            </c:numRef>
          </c:bubbleSize>
          <c:bubble3D val="1"/>
        </c:ser>
        <c:ser>
          <c:idx val="3"/>
          <c:order val="3"/>
          <c:tx>
            <c:v>Construction</c:v>
          </c:tx>
          <c:spPr>
            <a:solidFill>
              <a:srgbClr val="FFFF00"/>
            </a:solidFill>
            <a:ln w="25400">
              <a:noFill/>
            </a:ln>
          </c:spPr>
          <c:invertIfNegative val="0"/>
          <c:xVal>
            <c:numRef>
              <c:f>'Rel. prod. cf employment2'!$B$44</c:f>
              <c:numCache>
                <c:formatCode>#,##0.0_ ;\-#,##0.0\ </c:formatCode>
                <c:ptCount val="1"/>
                <c:pt idx="0">
                  <c:v>1.2969793809175747</c:v>
                </c:pt>
              </c:numCache>
            </c:numRef>
          </c:xVal>
          <c:yVal>
            <c:numRef>
              <c:f>'Rel. prod. cf employment2'!$C$44</c:f>
              <c:numCache>
                <c:formatCode>#,##0.0_ ;\-#,##0.0\ </c:formatCode>
                <c:ptCount val="1"/>
                <c:pt idx="0">
                  <c:v>1.0894646624472573</c:v>
                </c:pt>
              </c:numCache>
            </c:numRef>
          </c:yVal>
          <c:bubbleSize>
            <c:numRef>
              <c:f>'Rel. prod. cf employment2'!$E$44</c:f>
              <c:numCache>
                <c:formatCode>#,##0_ ;\-#,##0\ </c:formatCode>
                <c:ptCount val="1"/>
                <c:pt idx="0">
                  <c:v>32</c:v>
                </c:pt>
              </c:numCache>
            </c:numRef>
          </c:bubbleSize>
          <c:bubble3D val="1"/>
        </c:ser>
        <c:ser>
          <c:idx val="4"/>
          <c:order val="4"/>
          <c:tx>
            <c:v>Wholesale, retail, hotels</c:v>
          </c:tx>
          <c:spPr>
            <a:solidFill>
              <a:srgbClr val="6666FF"/>
            </a:solidFill>
            <a:ln w="25400">
              <a:noFill/>
            </a:ln>
          </c:spPr>
          <c:invertIfNegative val="0"/>
          <c:xVal>
            <c:numRef>
              <c:f>'Rel. prod. cf employment2'!$B$45</c:f>
              <c:numCache>
                <c:formatCode>#,##0.0_ ;\-#,##0.0\ </c:formatCode>
                <c:ptCount val="1"/>
                <c:pt idx="0">
                  <c:v>1.4141268195391206</c:v>
                </c:pt>
              </c:numCache>
            </c:numRef>
          </c:xVal>
          <c:yVal>
            <c:numRef>
              <c:f>'Rel. prod. cf employment2'!$C$45</c:f>
              <c:numCache>
                <c:formatCode>#,##0.0_ ;\-#,##0.0\ </c:formatCode>
                <c:ptCount val="1"/>
                <c:pt idx="0">
                  <c:v>0.18140029501560836</c:v>
                </c:pt>
              </c:numCache>
            </c:numRef>
          </c:yVal>
          <c:bubbleSize>
            <c:numRef>
              <c:f>'Rel. prod. cf employment2'!$E$45</c:f>
              <c:numCache>
                <c:formatCode>#,##0_ ;\-#,##0\ </c:formatCode>
                <c:ptCount val="1"/>
                <c:pt idx="0">
                  <c:v>369</c:v>
                </c:pt>
              </c:numCache>
            </c:numRef>
          </c:bubbleSize>
          <c:bubble3D val="1"/>
        </c:ser>
        <c:ser>
          <c:idx val="5"/>
          <c:order val="5"/>
          <c:tx>
            <c:v>Transport, storage, comms</c:v>
          </c:tx>
          <c:spPr>
            <a:solidFill>
              <a:srgbClr val="66FFFF"/>
            </a:solidFill>
            <a:ln w="25400">
              <a:noFill/>
            </a:ln>
          </c:spPr>
          <c:invertIfNegative val="0"/>
          <c:xVal>
            <c:numRef>
              <c:f>'Rel. prod. cf employment2'!$B$46</c:f>
              <c:numCache>
                <c:formatCode>#,##0.0_ ;\-#,##0.0\ </c:formatCode>
                <c:ptCount val="1"/>
                <c:pt idx="0">
                  <c:v>2.0317360485474851</c:v>
                </c:pt>
              </c:numCache>
            </c:numRef>
          </c:xVal>
          <c:yVal>
            <c:numRef>
              <c:f>'Rel. prod. cf employment2'!$C$46</c:f>
              <c:numCache>
                <c:formatCode>#,##0.0_ ;\-#,##0.0\ </c:formatCode>
                <c:ptCount val="1"/>
                <c:pt idx="0">
                  <c:v>1.9449811236953141</c:v>
                </c:pt>
              </c:numCache>
            </c:numRef>
          </c:yVal>
          <c:bubbleSize>
            <c:numRef>
              <c:f>'Rel. prod. cf employment2'!$E$46</c:f>
              <c:numCache>
                <c:formatCode>#,##0_ ;\-#,##0\ </c:formatCode>
                <c:ptCount val="1"/>
                <c:pt idx="0">
                  <c:v>38</c:v>
                </c:pt>
              </c:numCache>
            </c:numRef>
          </c:bubbleSize>
          <c:bubble3D val="1"/>
        </c:ser>
        <c:ser>
          <c:idx val="6"/>
          <c:order val="6"/>
          <c:tx>
            <c:v>Other</c:v>
          </c:tx>
          <c:spPr>
            <a:solidFill>
              <a:srgbClr val="FF00FF"/>
            </a:solidFill>
            <a:ln w="25400">
              <a:noFill/>
            </a:ln>
          </c:spPr>
          <c:invertIfNegative val="0"/>
          <c:xVal>
            <c:numRef>
              <c:f>'Rel. prod. cf employment2'!$B$47</c:f>
              <c:numCache>
                <c:formatCode>#,##0.0_ ;\-#,##0.0\ </c:formatCode>
                <c:ptCount val="1"/>
                <c:pt idx="0">
                  <c:v>0.69027747086187752</c:v>
                </c:pt>
              </c:numCache>
            </c:numRef>
          </c:xVal>
          <c:yVal>
            <c:numRef>
              <c:f>'Rel. prod. cf employment2'!$C$47</c:f>
              <c:numCache>
                <c:formatCode>#,##0.0_ ;\-#,##0.0\ </c:formatCode>
                <c:ptCount val="1"/>
                <c:pt idx="0">
                  <c:v>0.72065528275705826</c:v>
                </c:pt>
              </c:numCache>
            </c:numRef>
          </c:yVal>
          <c:bubbleSize>
            <c:numRef>
              <c:f>'Rel. prod. cf employment2'!$E$47</c:f>
              <c:numCache>
                <c:formatCode>#,##0_ ;\-#,##0\ </c:formatCode>
                <c:ptCount val="1"/>
                <c:pt idx="0">
                  <c:v>149</c:v>
                </c:pt>
              </c:numCache>
            </c:numRef>
          </c:bubbleSize>
          <c:bubble3D val="1"/>
        </c:ser>
        <c:dLbls>
          <c:showLegendKey val="0"/>
          <c:showVal val="0"/>
          <c:showCatName val="0"/>
          <c:showSerName val="0"/>
          <c:showPercent val="0"/>
          <c:showBubbleSize val="0"/>
        </c:dLbls>
        <c:bubbleScale val="100"/>
        <c:showNegBubbles val="0"/>
        <c:axId val="479747072"/>
        <c:axId val="479757440"/>
      </c:bubbleChart>
      <c:valAx>
        <c:axId val="479747072"/>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479757440"/>
        <c:crosses val="autoZero"/>
        <c:crossBetween val="midCat"/>
      </c:valAx>
      <c:valAx>
        <c:axId val="479757440"/>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47974707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employment2'!$B$58</c:f>
              <c:numCache>
                <c:formatCode>#,##0.0_ ;\-#,##0.0\ </c:formatCode>
                <c:ptCount val="1"/>
                <c:pt idx="0">
                  <c:v>-6.4309006195023599</c:v>
                </c:pt>
              </c:numCache>
            </c:numRef>
          </c:xVal>
          <c:yVal>
            <c:numRef>
              <c:f>'Rel. prod. cf employment2'!$C$58</c:f>
              <c:numCache>
                <c:formatCode>#,##0.0_ ;\-#,##0.0\ </c:formatCode>
                <c:ptCount val="1"/>
                <c:pt idx="0">
                  <c:v>1.7128886039299345</c:v>
                </c:pt>
              </c:numCache>
            </c:numRef>
          </c:yVal>
          <c:bubbleSize>
            <c:numRef>
              <c:f>'Rel. prod. cf employment2'!$E$58</c:f>
              <c:numCache>
                <c:formatCode>#,##0_ ;\-#,##0\ </c:formatCode>
                <c:ptCount val="1"/>
                <c:pt idx="0">
                  <c:v>595</c:v>
                </c:pt>
              </c:numCache>
            </c:numRef>
          </c:bubbleSize>
          <c:bubble3D val="1"/>
        </c:ser>
        <c:ser>
          <c:idx val="1"/>
          <c:order val="1"/>
          <c:tx>
            <c:v>Mining &amp; utilities</c:v>
          </c:tx>
          <c:spPr>
            <a:solidFill>
              <a:srgbClr val="000000"/>
            </a:solidFill>
            <a:ln w="25400">
              <a:noFill/>
            </a:ln>
          </c:spPr>
          <c:invertIfNegative val="0"/>
          <c:xVal>
            <c:numRef>
              <c:f>'Rel. prod. cf employment2'!$B$59</c:f>
              <c:numCache>
                <c:formatCode>#,##0.0_ ;\-#,##0.0\ </c:formatCode>
                <c:ptCount val="1"/>
                <c:pt idx="0">
                  <c:v>-0.2954965903439204</c:v>
                </c:pt>
              </c:numCache>
            </c:numRef>
          </c:xVal>
          <c:yVal>
            <c:numRef>
              <c:f>'Rel. prod. cf employment2'!$C$59</c:f>
              <c:numCache>
                <c:formatCode>#,##0.0_ ;\-#,##0.0\ </c:formatCode>
                <c:ptCount val="1"/>
                <c:pt idx="0">
                  <c:v>2.0555842622782046</c:v>
                </c:pt>
              </c:numCache>
            </c:numRef>
          </c:yVal>
          <c:bubbleSize>
            <c:numRef>
              <c:f>'Rel. prod. cf employment2'!$E$59</c:f>
              <c:numCache>
                <c:formatCode>#,##0_ ;\-#,##0\ </c:formatCode>
                <c:ptCount val="1"/>
                <c:pt idx="0">
                  <c:v>21</c:v>
                </c:pt>
              </c:numCache>
            </c:numRef>
          </c:bubbleSize>
          <c:bubble3D val="1"/>
        </c:ser>
        <c:ser>
          <c:idx val="2"/>
          <c:order val="2"/>
          <c:tx>
            <c:v>Manufacturing</c:v>
          </c:tx>
          <c:spPr>
            <a:solidFill>
              <a:srgbClr val="CC6600"/>
            </a:solidFill>
            <a:ln w="25400">
              <a:noFill/>
            </a:ln>
          </c:spPr>
          <c:invertIfNegative val="0"/>
          <c:xVal>
            <c:numRef>
              <c:f>'Rel. prod. cf employment2'!$B$60</c:f>
              <c:numCache>
                <c:formatCode>#,##0.0_ ;\-#,##0.0\ </c:formatCode>
                <c:ptCount val="1"/>
                <c:pt idx="0">
                  <c:v>3.5272304269925669E-2</c:v>
                </c:pt>
              </c:numCache>
            </c:numRef>
          </c:xVal>
          <c:yVal>
            <c:numRef>
              <c:f>'Rel. prod. cf employment2'!$C$60</c:f>
              <c:numCache>
                <c:formatCode>#,##0.0_ ;\-#,##0.0\ </c:formatCode>
                <c:ptCount val="1"/>
                <c:pt idx="0">
                  <c:v>0.88485063004306419</c:v>
                </c:pt>
              </c:numCache>
            </c:numRef>
          </c:yVal>
          <c:bubbleSize>
            <c:numRef>
              <c:f>'Rel. prod. cf employment2'!$E$60</c:f>
              <c:numCache>
                <c:formatCode>#,##0_ ;\-#,##0\ </c:formatCode>
                <c:ptCount val="1"/>
                <c:pt idx="0">
                  <c:v>94</c:v>
                </c:pt>
              </c:numCache>
            </c:numRef>
          </c:bubbleSize>
          <c:bubble3D val="1"/>
        </c:ser>
        <c:ser>
          <c:idx val="3"/>
          <c:order val="3"/>
          <c:tx>
            <c:v>Construction</c:v>
          </c:tx>
          <c:spPr>
            <a:solidFill>
              <a:srgbClr val="FFFF00"/>
            </a:solidFill>
            <a:ln w="25400">
              <a:noFill/>
            </a:ln>
          </c:spPr>
          <c:invertIfNegative val="0"/>
          <c:xVal>
            <c:numRef>
              <c:f>'Rel. prod. cf employment2'!$B$61</c:f>
              <c:numCache>
                <c:formatCode>#,##0.0_ ;\-#,##0.0\ </c:formatCode>
                <c:ptCount val="1"/>
                <c:pt idx="0">
                  <c:v>0.74311149585784531</c:v>
                </c:pt>
              </c:numCache>
            </c:numRef>
          </c:xVal>
          <c:yVal>
            <c:numRef>
              <c:f>'Rel. prod. cf employment2'!$C$61</c:f>
              <c:numCache>
                <c:formatCode>#,##0.0_ ;\-#,##0.0\ </c:formatCode>
                <c:ptCount val="1"/>
                <c:pt idx="0">
                  <c:v>0.82397758875864024</c:v>
                </c:pt>
              </c:numCache>
            </c:numRef>
          </c:yVal>
          <c:bubbleSize>
            <c:numRef>
              <c:f>'Rel. prod. cf employment2'!$E$61</c:f>
              <c:numCache>
                <c:formatCode>#,##0_ ;\-#,##0\ </c:formatCode>
                <c:ptCount val="1"/>
                <c:pt idx="0">
                  <c:v>46</c:v>
                </c:pt>
              </c:numCache>
            </c:numRef>
          </c:bubbleSize>
          <c:bubble3D val="1"/>
        </c:ser>
        <c:ser>
          <c:idx val="4"/>
          <c:order val="4"/>
          <c:tx>
            <c:v>Wholesale, retail, hotels</c:v>
          </c:tx>
          <c:spPr>
            <a:solidFill>
              <a:srgbClr val="6666FF"/>
            </a:solidFill>
            <a:ln w="25400">
              <a:noFill/>
            </a:ln>
          </c:spPr>
          <c:invertIfNegative val="0"/>
          <c:xVal>
            <c:numRef>
              <c:f>'Rel. prod. cf employment2'!$B$62</c:f>
              <c:numCache>
                <c:formatCode>#,##0.0_ ;\-#,##0.0\ </c:formatCode>
                <c:ptCount val="1"/>
                <c:pt idx="0">
                  <c:v>2.9680759634333356</c:v>
                </c:pt>
              </c:numCache>
            </c:numRef>
          </c:xVal>
          <c:yVal>
            <c:numRef>
              <c:f>'Rel. prod. cf employment2'!$C$62</c:f>
              <c:numCache>
                <c:formatCode>#,##0.0_ ;\-#,##0.0\ </c:formatCode>
                <c:ptCount val="1"/>
                <c:pt idx="0">
                  <c:v>0.15945322249260208</c:v>
                </c:pt>
              </c:numCache>
            </c:numRef>
          </c:yVal>
          <c:bubbleSize>
            <c:numRef>
              <c:f>'Rel. prod. cf employment2'!$E$62</c:f>
              <c:numCache>
                <c:formatCode>#,##0_ ;\-#,##0\ </c:formatCode>
                <c:ptCount val="1"/>
                <c:pt idx="0">
                  <c:v>449</c:v>
                </c:pt>
              </c:numCache>
            </c:numRef>
          </c:bubbleSize>
          <c:bubble3D val="1"/>
        </c:ser>
        <c:ser>
          <c:idx val="5"/>
          <c:order val="5"/>
          <c:tx>
            <c:v>Transport, storage, comms</c:v>
          </c:tx>
          <c:spPr>
            <a:solidFill>
              <a:srgbClr val="66FFFF"/>
            </a:solidFill>
            <a:ln w="25400">
              <a:noFill/>
            </a:ln>
          </c:spPr>
          <c:invertIfNegative val="0"/>
          <c:xVal>
            <c:numRef>
              <c:f>'Rel. prod. cf employment2'!$B$63</c:f>
              <c:numCache>
                <c:formatCode>#,##0.0_ ;\-#,##0.0\ </c:formatCode>
                <c:ptCount val="1"/>
                <c:pt idx="0">
                  <c:v>0.4955810773972158</c:v>
                </c:pt>
              </c:numCache>
            </c:numRef>
          </c:xVal>
          <c:yVal>
            <c:numRef>
              <c:f>'Rel. prod. cf employment2'!$C$63</c:f>
              <c:numCache>
                <c:formatCode>#,##0.0_ ;\-#,##0.0\ </c:formatCode>
                <c:ptCount val="1"/>
                <c:pt idx="0">
                  <c:v>1.6115207746414584</c:v>
                </c:pt>
              </c:numCache>
            </c:numRef>
          </c:yVal>
          <c:bubbleSize>
            <c:numRef>
              <c:f>'Rel. prod. cf employment2'!$E$63</c:f>
              <c:numCache>
                <c:formatCode>#,##0_ ;\-#,##0\ </c:formatCode>
                <c:ptCount val="1"/>
                <c:pt idx="0">
                  <c:v>49</c:v>
                </c:pt>
              </c:numCache>
            </c:numRef>
          </c:bubbleSize>
          <c:bubble3D val="1"/>
        </c:ser>
        <c:ser>
          <c:idx val="6"/>
          <c:order val="6"/>
          <c:tx>
            <c:v>Other</c:v>
          </c:tx>
          <c:spPr>
            <a:solidFill>
              <a:srgbClr val="FF00FF"/>
            </a:solidFill>
            <a:ln w="25400">
              <a:noFill/>
            </a:ln>
          </c:spPr>
          <c:invertIfNegative val="0"/>
          <c:xVal>
            <c:numRef>
              <c:f>'Rel. prod. cf employment2'!$B$64</c:f>
              <c:numCache>
                <c:formatCode>#,##0.0_ ;\-#,##0.0\ </c:formatCode>
                <c:ptCount val="1"/>
                <c:pt idx="0">
                  <c:v>2.4843563688879549</c:v>
                </c:pt>
              </c:numCache>
            </c:numRef>
          </c:xVal>
          <c:yVal>
            <c:numRef>
              <c:f>'Rel. prod. cf employment2'!$C$64</c:f>
              <c:numCache>
                <c:formatCode>#,##0.0_ ;\-#,##0.0\ </c:formatCode>
                <c:ptCount val="1"/>
                <c:pt idx="0">
                  <c:v>0.6001303399514567</c:v>
                </c:pt>
              </c:numCache>
            </c:numRef>
          </c:yVal>
          <c:bubbleSize>
            <c:numRef>
              <c:f>'Rel. prod. cf employment2'!$E$64</c:f>
              <c:numCache>
                <c:formatCode>#,##0_ ;\-#,##0\ </c:formatCode>
                <c:ptCount val="1"/>
                <c:pt idx="0">
                  <c:v>200</c:v>
                </c:pt>
              </c:numCache>
            </c:numRef>
          </c:bubbleSize>
          <c:bubble3D val="1"/>
        </c:ser>
        <c:dLbls>
          <c:showLegendKey val="0"/>
          <c:showVal val="0"/>
          <c:showCatName val="0"/>
          <c:showSerName val="0"/>
          <c:showPercent val="0"/>
          <c:showBubbleSize val="0"/>
        </c:dLbls>
        <c:bubbleScale val="100"/>
        <c:showNegBubbles val="0"/>
        <c:axId val="479738496"/>
        <c:axId val="480424704"/>
      </c:bubbleChart>
      <c:valAx>
        <c:axId val="479738496"/>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480424704"/>
        <c:crosses val="autoZero"/>
        <c:crossBetween val="midCat"/>
      </c:valAx>
      <c:valAx>
        <c:axId val="480424704"/>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47973849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stacked"/>
        <c:varyColors val="0"/>
        <c:ser>
          <c:idx val="0"/>
          <c:order val="0"/>
          <c:tx>
            <c:strRef>
              <c:f>'Decomp.of prod change2'!$B$4</c:f>
              <c:strCache>
                <c:ptCount val="1"/>
                <c:pt idx="0">
                  <c:v>Within sector</c:v>
                </c:pt>
              </c:strCache>
            </c:strRef>
          </c:tx>
          <c:invertIfNegative val="0"/>
          <c:cat>
            <c:strRef>
              <c:f>'Decomp.of prod change2'!$A$5:$A$8</c:f>
              <c:strCache>
                <c:ptCount val="4"/>
                <c:pt idx="0">
                  <c:v>1991-2000</c:v>
                </c:pt>
                <c:pt idx="1">
                  <c:v>2000-05</c:v>
                </c:pt>
                <c:pt idx="2">
                  <c:v>2005-10</c:v>
                </c:pt>
                <c:pt idx="3">
                  <c:v>2010-13</c:v>
                </c:pt>
              </c:strCache>
            </c:strRef>
          </c:cat>
          <c:val>
            <c:numRef>
              <c:f>'Decomp.of prod change2'!$B$5:$B$8</c:f>
              <c:numCache>
                <c:formatCode>0.00%</c:formatCode>
                <c:ptCount val="4"/>
                <c:pt idx="0">
                  <c:v>1.3315613378309346E-2</c:v>
                </c:pt>
                <c:pt idx="1">
                  <c:v>1.6458971907644792E-2</c:v>
                </c:pt>
                <c:pt idx="2">
                  <c:v>7.4744208398843354E-2</c:v>
                </c:pt>
                <c:pt idx="3">
                  <c:v>4.3963103883478079E-2</c:v>
                </c:pt>
              </c:numCache>
            </c:numRef>
          </c:val>
        </c:ser>
        <c:ser>
          <c:idx val="1"/>
          <c:order val="1"/>
          <c:tx>
            <c:strRef>
              <c:f>'Decomp.of prod change2'!$C$4</c:f>
              <c:strCache>
                <c:ptCount val="1"/>
                <c:pt idx="0">
                  <c:v>Structural change</c:v>
                </c:pt>
              </c:strCache>
            </c:strRef>
          </c:tx>
          <c:spPr>
            <a:solidFill>
              <a:schemeClr val="accent6"/>
            </a:solidFill>
          </c:spPr>
          <c:invertIfNegative val="0"/>
          <c:cat>
            <c:strRef>
              <c:f>'Decomp.of prod change2'!$A$5:$A$8</c:f>
              <c:strCache>
                <c:ptCount val="4"/>
                <c:pt idx="0">
                  <c:v>1991-2000</c:v>
                </c:pt>
                <c:pt idx="1">
                  <c:v>2000-05</c:v>
                </c:pt>
                <c:pt idx="2">
                  <c:v>2005-10</c:v>
                </c:pt>
                <c:pt idx="3">
                  <c:v>2010-13</c:v>
                </c:pt>
              </c:strCache>
            </c:strRef>
          </c:cat>
          <c:val>
            <c:numRef>
              <c:f>'Decomp.of prod change2'!$C$5:$C$8</c:f>
              <c:numCache>
                <c:formatCode>0.00%</c:formatCode>
                <c:ptCount val="4"/>
                <c:pt idx="0">
                  <c:v>-9.7587929024051251E-3</c:v>
                </c:pt>
                <c:pt idx="1">
                  <c:v>-1.0243423109029936E-2</c:v>
                </c:pt>
                <c:pt idx="2">
                  <c:v>-6.450893520254436E-3</c:v>
                </c:pt>
                <c:pt idx="3">
                  <c:v>-2.9025806334568929E-3</c:v>
                </c:pt>
              </c:numCache>
            </c:numRef>
          </c:val>
        </c:ser>
        <c:dLbls>
          <c:showLegendKey val="0"/>
          <c:showVal val="0"/>
          <c:showCatName val="0"/>
          <c:showSerName val="0"/>
          <c:showPercent val="0"/>
          <c:showBubbleSize val="0"/>
        </c:dLbls>
        <c:gapWidth val="150"/>
        <c:overlap val="100"/>
        <c:axId val="463706752"/>
        <c:axId val="464064896"/>
      </c:barChart>
      <c:catAx>
        <c:axId val="463706752"/>
        <c:scaling>
          <c:orientation val="minMax"/>
        </c:scaling>
        <c:delete val="0"/>
        <c:axPos val="b"/>
        <c:majorTickMark val="out"/>
        <c:minorTickMark val="none"/>
        <c:tickLblPos val="low"/>
        <c:crossAx val="464064896"/>
        <c:crosses val="autoZero"/>
        <c:auto val="1"/>
        <c:lblAlgn val="ctr"/>
        <c:lblOffset val="100"/>
        <c:noMultiLvlLbl val="0"/>
      </c:catAx>
      <c:valAx>
        <c:axId val="464064896"/>
        <c:scaling>
          <c:orientation val="minMax"/>
        </c:scaling>
        <c:delete val="0"/>
        <c:axPos val="l"/>
        <c:majorGridlines/>
        <c:title>
          <c:tx>
            <c:rich>
              <a:bodyPr rot="-5400000" vert="horz"/>
              <a:lstStyle/>
              <a:p>
                <a:pPr>
                  <a:defRPr b="0"/>
                </a:pPr>
                <a:r>
                  <a:rPr lang="en-US" b="0"/>
                  <a:t>Annualised labour productivity growth</a:t>
                </a:r>
              </a:p>
            </c:rich>
          </c:tx>
          <c:layout/>
          <c:overlay val="0"/>
        </c:title>
        <c:numFmt formatCode="0.0%" sourceLinked="0"/>
        <c:majorTickMark val="out"/>
        <c:minorTickMark val="none"/>
        <c:tickLblPos val="nextTo"/>
        <c:crossAx val="463706752"/>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7.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3</xdr:row>
      <xdr:rowOff>0</xdr:rowOff>
    </xdr:from>
    <xdr:to>
      <xdr:col>17</xdr:col>
      <xdr:colOff>211680</xdr:colOff>
      <xdr:row>17</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11430</xdr:colOff>
      <xdr:row>1</xdr:row>
      <xdr:rowOff>179070</xdr:rowOff>
    </xdr:from>
    <xdr:to>
      <xdr:col>17</xdr:col>
      <xdr:colOff>194310</xdr:colOff>
      <xdr:row>14</xdr:row>
      <xdr:rowOff>7620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12</xdr:row>
      <xdr:rowOff>38100</xdr:rowOff>
    </xdr:from>
    <xdr:to>
      <xdr:col>5</xdr:col>
      <xdr:colOff>281940</xdr:colOff>
      <xdr:row>29</xdr:row>
      <xdr:rowOff>68580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0</xdr:colOff>
      <xdr:row>17</xdr:row>
      <xdr:rowOff>0</xdr:rowOff>
    </xdr:from>
    <xdr:to>
      <xdr:col>16</xdr:col>
      <xdr:colOff>182880</xdr:colOff>
      <xdr:row>35</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0.82667</cdr:x>
      <cdr:y>0.12209</cdr:y>
    </cdr:from>
    <cdr:to>
      <cdr:x>0.93667</cdr:x>
      <cdr:y>0.18023</cdr:y>
    </cdr:to>
    <cdr:sp macro="" textlink="">
      <cdr:nvSpPr>
        <cdr:cNvPr id="2" name="TextBox 1"/>
        <cdr:cNvSpPr txBox="1"/>
      </cdr:nvSpPr>
      <cdr:spPr>
        <a:xfrm xmlns:a="http://schemas.openxmlformats.org/drawingml/2006/main">
          <a:off x="3779520" y="320040"/>
          <a:ext cx="502920" cy="1524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GB" sz="800">
              <a:latin typeface="Arial" panose="020B0604020202020204" pitchFamily="34" charset="0"/>
              <a:cs typeface="Arial" panose="020B0604020202020204" pitchFamily="34" charset="0"/>
            </a:rPr>
            <a:t>Agriculture</a:t>
          </a:r>
        </a:p>
      </cdr:txBody>
    </cdr:sp>
  </cdr:relSizeAnchor>
</c:userShapes>
</file>

<file path=xl/drawings/drawing5.xml><?xml version="1.0" encoding="utf-8"?>
<xdr:wsDr xmlns:xdr="http://schemas.openxmlformats.org/drawingml/2006/spreadsheetDrawing" xmlns:a="http://schemas.openxmlformats.org/drawingml/2006/main">
  <xdr:oneCellAnchor>
    <xdr:from>
      <xdr:col>8</xdr:col>
      <xdr:colOff>22860</xdr:colOff>
      <xdr:row>3</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21</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38</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55</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6.xml><?xml version="1.0" encoding="utf-8"?>
<xdr:wsDr xmlns:xdr="http://schemas.openxmlformats.org/drawingml/2006/spreadsheetDrawing" xmlns:a="http://schemas.openxmlformats.org/drawingml/2006/main">
  <xdr:twoCellAnchor>
    <xdr:from>
      <xdr:col>7</xdr:col>
      <xdr:colOff>11430</xdr:colOff>
      <xdr:row>1</xdr:row>
      <xdr:rowOff>179070</xdr:rowOff>
    </xdr:from>
    <xdr:to>
      <xdr:col>16</xdr:col>
      <xdr:colOff>194310</xdr:colOff>
      <xdr:row>16</xdr:row>
      <xdr:rowOff>148590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14</xdr:row>
      <xdr:rowOff>0</xdr:rowOff>
    </xdr:from>
    <xdr:to>
      <xdr:col>6</xdr:col>
      <xdr:colOff>317460</xdr:colOff>
      <xdr:row>32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217932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720090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Liberia%20labour%20productiv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sheetData sheetId="1">
        <row r="6">
          <cell r="B6">
            <v>7.6313770617568082</v>
          </cell>
          <cell r="C6">
            <v>1.3368980035560731</v>
          </cell>
          <cell r="E6">
            <v>509</v>
          </cell>
        </row>
        <row r="7">
          <cell r="B7">
            <v>-0.15726889144610667</v>
          </cell>
          <cell r="C7">
            <v>0.18266142687710524</v>
          </cell>
          <cell r="E7">
            <v>10</v>
          </cell>
        </row>
        <row r="8">
          <cell r="B8">
            <v>-0.26467203682393592</v>
          </cell>
          <cell r="C8">
            <v>4.7329287231307034E-2</v>
          </cell>
          <cell r="E8">
            <v>65</v>
          </cell>
        </row>
        <row r="9">
          <cell r="B9">
            <v>-0.26275412351361715</v>
          </cell>
          <cell r="C9">
            <v>0.14741102872785136</v>
          </cell>
          <cell r="E9">
            <v>9</v>
          </cell>
        </row>
        <row r="10">
          <cell r="B10">
            <v>-3.2527809742999629</v>
          </cell>
          <cell r="C10">
            <v>0.61522064499158458</v>
          </cell>
          <cell r="E10">
            <v>255</v>
          </cell>
        </row>
        <row r="11">
          <cell r="B11">
            <v>-0.32220943613348696</v>
          </cell>
          <cell r="C11">
            <v>6.3176139091539758</v>
          </cell>
          <cell r="E11">
            <v>7</v>
          </cell>
        </row>
        <row r="12">
          <cell r="B12">
            <v>-3.3716915995396999</v>
          </cell>
          <cell r="C12">
            <v>0.64714663608247502</v>
          </cell>
          <cell r="E12">
            <v>93</v>
          </cell>
        </row>
        <row r="23">
          <cell r="B23">
            <v>-1.9129569051344077</v>
          </cell>
          <cell r="C23">
            <v>1.328518130445854</v>
          </cell>
          <cell r="E23">
            <v>553</v>
          </cell>
        </row>
        <row r="24">
          <cell r="B24">
            <v>6.8743184942872126E-2</v>
          </cell>
          <cell r="C24">
            <v>0.80316703558658276</v>
          </cell>
          <cell r="E24">
            <v>12</v>
          </cell>
        </row>
        <row r="25">
          <cell r="B25">
            <v>1.1958943725406543</v>
          </cell>
          <cell r="C25">
            <v>0.69779321213753132</v>
          </cell>
          <cell r="E25">
            <v>86</v>
          </cell>
        </row>
        <row r="26">
          <cell r="B26">
            <v>0.17422841701038261</v>
          </cell>
          <cell r="C26">
            <v>2.8792780521028436</v>
          </cell>
          <cell r="E26">
            <v>12</v>
          </cell>
        </row>
        <row r="27">
          <cell r="B27">
            <v>-0.40060683639122274</v>
          </cell>
          <cell r="C27">
            <v>0.18634717540111395</v>
          </cell>
          <cell r="E27">
            <v>283</v>
          </cell>
        </row>
        <row r="28">
          <cell r="B28">
            <v>0.10430000474090928</v>
          </cell>
          <cell r="C28">
            <v>7.8801294057551505</v>
          </cell>
          <cell r="E28">
            <v>9</v>
          </cell>
        </row>
        <row r="29">
          <cell r="B29">
            <v>0.77039776229080736</v>
          </cell>
          <cell r="C29">
            <v>0.93338496705336704</v>
          </cell>
          <cell r="E29">
            <v>113</v>
          </cell>
        </row>
        <row r="40">
          <cell r="B40">
            <v>-4.4265299993767186</v>
          </cell>
          <cell r="C40">
            <v>1.4769381647591699</v>
          </cell>
          <cell r="E40">
            <v>626</v>
          </cell>
        </row>
        <row r="41">
          <cell r="B41">
            <v>0.61619269407945043</v>
          </cell>
          <cell r="C41">
            <v>1.6976701522656392</v>
          </cell>
          <cell r="E41">
            <v>23</v>
          </cell>
        </row>
        <row r="42">
          <cell r="B42">
            <v>-1.6227824145687784</v>
          </cell>
          <cell r="C42">
            <v>0.88592702903946385</v>
          </cell>
          <cell r="E42">
            <v>85</v>
          </cell>
        </row>
        <row r="43">
          <cell r="B43">
            <v>1.2969793809175747</v>
          </cell>
          <cell r="C43">
            <v>1.0894646624472573</v>
          </cell>
          <cell r="E43">
            <v>32</v>
          </cell>
        </row>
        <row r="44">
          <cell r="B44">
            <v>1.4141268195391206</v>
          </cell>
          <cell r="C44">
            <v>0.18140029501560836</v>
          </cell>
          <cell r="E44">
            <v>369</v>
          </cell>
        </row>
        <row r="45">
          <cell r="B45">
            <v>2.0317360485474851</v>
          </cell>
          <cell r="C45">
            <v>1.9449811236953141</v>
          </cell>
          <cell r="E45">
            <v>38</v>
          </cell>
        </row>
        <row r="46">
          <cell r="B46">
            <v>0.69027747086187752</v>
          </cell>
          <cell r="C46">
            <v>0.72065528275705826</v>
          </cell>
          <cell r="E46">
            <v>149</v>
          </cell>
        </row>
        <row r="57">
          <cell r="B57">
            <v>-6.4309006195023599</v>
          </cell>
          <cell r="C57">
            <v>1.7128886039299345</v>
          </cell>
          <cell r="E57">
            <v>595</v>
          </cell>
        </row>
        <row r="58">
          <cell r="B58">
            <v>-0.2954965903439204</v>
          </cell>
          <cell r="C58">
            <v>2.0555842622782046</v>
          </cell>
          <cell r="E58">
            <v>21</v>
          </cell>
        </row>
        <row r="59">
          <cell r="B59">
            <v>3.5272304269925669E-2</v>
          </cell>
          <cell r="C59">
            <v>0.88485063004306419</v>
          </cell>
          <cell r="E59">
            <v>94</v>
          </cell>
        </row>
        <row r="60">
          <cell r="B60">
            <v>0.74311149585784531</v>
          </cell>
          <cell r="C60">
            <v>0.82397758875864024</v>
          </cell>
          <cell r="E60">
            <v>46</v>
          </cell>
        </row>
        <row r="61">
          <cell r="B61">
            <v>2.9680759634333356</v>
          </cell>
          <cell r="C61">
            <v>0.15945322249260208</v>
          </cell>
          <cell r="E61">
            <v>449</v>
          </cell>
        </row>
        <row r="62">
          <cell r="B62">
            <v>0.4955810773972158</v>
          </cell>
          <cell r="C62">
            <v>1.6115207746414584</v>
          </cell>
          <cell r="E62">
            <v>49</v>
          </cell>
        </row>
        <row r="63">
          <cell r="B63">
            <v>2.4843563688879549</v>
          </cell>
          <cell r="C63">
            <v>0.6001303399514567</v>
          </cell>
          <cell r="E63">
            <v>200</v>
          </cell>
        </row>
      </sheetData>
      <sheetData sheetId="2">
        <row r="4">
          <cell r="B4" t="str">
            <v>Within sector</v>
          </cell>
          <cell r="C4" t="str">
            <v>Structural change</v>
          </cell>
        </row>
        <row r="5">
          <cell r="A5" t="str">
            <v>1991-2000</v>
          </cell>
          <cell r="B5">
            <v>1.3315613378309346E-2</v>
          </cell>
          <cell r="C5">
            <v>-9.7587929024051251E-3</v>
          </cell>
        </row>
        <row r="6">
          <cell r="A6" t="str">
            <v>2000-05</v>
          </cell>
          <cell r="B6">
            <v>1.6458971907644792E-2</v>
          </cell>
          <cell r="C6">
            <v>-1.0243423109029936E-2</v>
          </cell>
        </row>
        <row r="7">
          <cell r="A7" t="str">
            <v>2005-10</v>
          </cell>
          <cell r="B7">
            <v>7.4744208398843354E-2</v>
          </cell>
          <cell r="C7">
            <v>-6.450893520254436E-3</v>
          </cell>
        </row>
        <row r="8">
          <cell r="A8" t="str">
            <v>2010-13</v>
          </cell>
          <cell r="B8">
            <v>4.3963103883478079E-2</v>
          </cell>
          <cell r="C8">
            <v>-2.9025806334568929E-3</v>
          </cell>
        </row>
      </sheetData>
      <sheetData sheetId="3">
        <row r="5">
          <cell r="I5" t="str">
            <v>Wholesale, retail, hotels</v>
          </cell>
          <cell r="J5" t="str">
            <v>Other</v>
          </cell>
          <cell r="K5" t="str">
            <v>Construction</v>
          </cell>
          <cell r="L5" t="str">
            <v>Manufacturing</v>
          </cell>
          <cell r="M5" t="str">
            <v>Transport, storage, comms</v>
          </cell>
          <cell r="N5" t="str">
            <v>Agriculture</v>
          </cell>
          <cell r="O5" t="str">
            <v>Mining &amp; utilities</v>
          </cell>
        </row>
        <row r="6">
          <cell r="H6">
            <v>0</v>
          </cell>
          <cell r="I6">
            <v>0</v>
          </cell>
        </row>
        <row r="7">
          <cell r="H7">
            <v>0</v>
          </cell>
          <cell r="I7">
            <v>0.15945322249260208</v>
          </cell>
        </row>
        <row r="8">
          <cell r="H8">
            <v>15.440165061898211</v>
          </cell>
          <cell r="I8">
            <v>0.15945322249260208</v>
          </cell>
        </row>
        <row r="9">
          <cell r="H9">
            <v>30.880330123796423</v>
          </cell>
          <cell r="I9">
            <v>0.15945322249260208</v>
          </cell>
          <cell r="J9">
            <v>0</v>
          </cell>
        </row>
        <row r="10">
          <cell r="H10">
            <v>30.880330123796423</v>
          </cell>
          <cell r="I10">
            <v>0</v>
          </cell>
          <cell r="J10">
            <v>0.6001303399514567</v>
          </cell>
        </row>
        <row r="11">
          <cell r="H11">
            <v>37.757909215955983</v>
          </cell>
          <cell r="J11">
            <v>0.6001303399514567</v>
          </cell>
        </row>
        <row r="12">
          <cell r="H12">
            <v>44.635488308115548</v>
          </cell>
          <cell r="J12">
            <v>0.6001303399514567</v>
          </cell>
          <cell r="K12">
            <v>0</v>
          </cell>
        </row>
        <row r="13">
          <cell r="H13">
            <v>44.635488308115548</v>
          </cell>
          <cell r="J13">
            <v>0</v>
          </cell>
          <cell r="K13">
            <v>0.82397758875864024</v>
          </cell>
        </row>
        <row r="14">
          <cell r="H14">
            <v>46.217331499312245</v>
          </cell>
          <cell r="K14">
            <v>0.82397758875864024</v>
          </cell>
        </row>
        <row r="15">
          <cell r="H15">
            <v>47.799174690508941</v>
          </cell>
          <cell r="K15">
            <v>0.82397758875864024</v>
          </cell>
          <cell r="L15">
            <v>0</v>
          </cell>
        </row>
        <row r="16">
          <cell r="H16">
            <v>47.799174690508941</v>
          </cell>
          <cell r="K16">
            <v>0</v>
          </cell>
          <cell r="L16">
            <v>0.88485063004306419</v>
          </cell>
        </row>
        <row r="17">
          <cell r="H17">
            <v>51.031636863823934</v>
          </cell>
          <cell r="L17">
            <v>0.88485063004306419</v>
          </cell>
        </row>
        <row r="18">
          <cell r="H18">
            <v>54.264099037138934</v>
          </cell>
          <cell r="L18">
            <v>0.88485063004306419</v>
          </cell>
          <cell r="M18">
            <v>0</v>
          </cell>
        </row>
        <row r="19">
          <cell r="H19">
            <v>54.264099037138934</v>
          </cell>
          <cell r="L19">
            <v>0</v>
          </cell>
          <cell r="M19">
            <v>1.6115207746414584</v>
          </cell>
        </row>
        <row r="20">
          <cell r="H20">
            <v>55.949105914718032</v>
          </cell>
          <cell r="M20">
            <v>1.6115207746414584</v>
          </cell>
        </row>
        <row r="21">
          <cell r="H21">
            <v>57.634112792297124</v>
          </cell>
          <cell r="M21">
            <v>1.6115207746414584</v>
          </cell>
          <cell r="N21">
            <v>0</v>
          </cell>
        </row>
        <row r="22">
          <cell r="H22">
            <v>57.634112792297124</v>
          </cell>
          <cell r="M22">
            <v>0</v>
          </cell>
          <cell r="N22">
            <v>1.7128886039299345</v>
          </cell>
        </row>
        <row r="23">
          <cell r="H23">
            <v>78.094910591471816</v>
          </cell>
          <cell r="N23">
            <v>1.7128886039299345</v>
          </cell>
        </row>
        <row r="24">
          <cell r="H24">
            <v>98.555708390646515</v>
          </cell>
          <cell r="N24">
            <v>1.7128886039299345</v>
          </cell>
          <cell r="O24">
            <v>0</v>
          </cell>
        </row>
        <row r="25">
          <cell r="H25">
            <v>98.555708390646515</v>
          </cell>
          <cell r="N25">
            <v>0</v>
          </cell>
          <cell r="O25">
            <v>2.0555842622782046</v>
          </cell>
        </row>
        <row r="26">
          <cell r="H26">
            <v>99.277854195323272</v>
          </cell>
          <cell r="O26">
            <v>2.0555842622782046</v>
          </cell>
        </row>
        <row r="27">
          <cell r="H27">
            <v>100.00000000000003</v>
          </cell>
          <cell r="O27">
            <v>2.0555842622782046</v>
          </cell>
        </row>
      </sheetData>
      <sheetData sheetId="4">
        <row r="5">
          <cell r="B5">
            <v>1991</v>
          </cell>
          <cell r="C5">
            <v>2000</v>
          </cell>
          <cell r="D5">
            <v>2005</v>
          </cell>
          <cell r="E5">
            <v>2010</v>
          </cell>
          <cell r="F5">
            <v>2013</v>
          </cell>
        </row>
        <row r="6">
          <cell r="A6" t="str">
            <v>Agriculture</v>
          </cell>
          <cell r="B6">
            <v>37.5</v>
          </cell>
          <cell r="C6">
            <v>46.800000000000004</v>
          </cell>
          <cell r="D6">
            <v>43.900000000000006</v>
          </cell>
          <cell r="E6">
            <v>47</v>
          </cell>
          <cell r="F6">
            <v>37.200000000000003</v>
          </cell>
          <cell r="G6">
            <v>55.5</v>
          </cell>
          <cell r="H6">
            <v>61</v>
          </cell>
          <cell r="I6">
            <v>59.900000000000006</v>
          </cell>
          <cell r="J6">
            <v>47.7</v>
          </cell>
          <cell r="K6">
            <v>45.1</v>
          </cell>
        </row>
        <row r="7">
          <cell r="A7" t="str">
            <v>Mining and utilities</v>
          </cell>
          <cell r="B7">
            <v>1.9000000000000004</v>
          </cell>
          <cell r="C7">
            <v>1.7000000000000002</v>
          </cell>
          <cell r="D7">
            <v>1.7000000000000002</v>
          </cell>
          <cell r="E7">
            <v>2.7</v>
          </cell>
          <cell r="F7">
            <v>2.3000000000000003</v>
          </cell>
          <cell r="G7">
            <v>0.5</v>
          </cell>
          <cell r="H7">
            <v>0.4</v>
          </cell>
          <cell r="I7">
            <v>0.4</v>
          </cell>
          <cell r="J7">
            <v>0.70000000000000007</v>
          </cell>
          <cell r="K7">
            <v>0.60000000000000009</v>
          </cell>
        </row>
        <row r="8">
          <cell r="A8" t="str">
            <v>Manufacturing</v>
          </cell>
          <cell r="B8">
            <v>12.9</v>
          </cell>
          <cell r="C8">
            <v>12.600000000000001</v>
          </cell>
          <cell r="D8">
            <v>14.700000000000001</v>
          </cell>
          <cell r="E8">
            <v>8.7000000000000011</v>
          </cell>
          <cell r="F8">
            <v>9.9</v>
          </cell>
          <cell r="G8">
            <v>0.8</v>
          </cell>
          <cell r="H8">
            <v>0.8</v>
          </cell>
          <cell r="I8">
            <v>1</v>
          </cell>
          <cell r="J8">
            <v>3.9000000000000004</v>
          </cell>
          <cell r="K8">
            <v>2.5</v>
          </cell>
        </row>
        <row r="9">
          <cell r="A9" t="str">
            <v>Construction</v>
          </cell>
          <cell r="B9">
            <v>2.2000000000000002</v>
          </cell>
          <cell r="C9">
            <v>1.9000000000000001</v>
          </cell>
          <cell r="D9">
            <v>2.2000000000000002</v>
          </cell>
          <cell r="E9">
            <v>3.9000000000000004</v>
          </cell>
          <cell r="F9">
            <v>5.2</v>
          </cell>
          <cell r="G9">
            <v>0.1</v>
          </cell>
          <cell r="H9">
            <v>0</v>
          </cell>
          <cell r="I9">
            <v>0</v>
          </cell>
          <cell r="J9">
            <v>0.70000000000000007</v>
          </cell>
          <cell r="K9">
            <v>1</v>
          </cell>
        </row>
        <row r="10">
          <cell r="A10" t="str">
            <v>Wholesale, retail, hotels</v>
          </cell>
          <cell r="B10">
            <v>25.7</v>
          </cell>
          <cell r="C10">
            <v>23.1</v>
          </cell>
          <cell r="D10">
            <v>22.400000000000002</v>
          </cell>
          <cell r="E10">
            <v>18</v>
          </cell>
          <cell r="F10">
            <v>21</v>
          </cell>
          <cell r="G10">
            <v>35.1</v>
          </cell>
          <cell r="H10">
            <v>30.800000000000004</v>
          </cell>
          <cell r="I10">
            <v>30.8</v>
          </cell>
          <cell r="J10">
            <v>38.800000000000004</v>
          </cell>
          <cell r="K10">
            <v>41.8</v>
          </cell>
        </row>
        <row r="11">
          <cell r="A11" t="str">
            <v>Transport, storage, comms</v>
          </cell>
          <cell r="B11">
            <v>1.6</v>
          </cell>
          <cell r="C11">
            <v>1.2000000000000002</v>
          </cell>
          <cell r="D11">
            <v>1.3</v>
          </cell>
          <cell r="E11">
            <v>4.5</v>
          </cell>
          <cell r="F11">
            <v>5.2</v>
          </cell>
          <cell r="G11">
            <v>0.5</v>
          </cell>
          <cell r="H11">
            <v>0.30000000000000004</v>
          </cell>
          <cell r="I11">
            <v>0.30000000000000004</v>
          </cell>
          <cell r="J11">
            <v>1.1000000000000001</v>
          </cell>
          <cell r="K11">
            <v>1.3</v>
          </cell>
        </row>
        <row r="12">
          <cell r="A12" t="str">
            <v>Other</v>
          </cell>
          <cell r="B12">
            <v>18.300000000000004</v>
          </cell>
          <cell r="C12">
            <v>12.8</v>
          </cell>
          <cell r="D12">
            <v>13.700000000000003</v>
          </cell>
          <cell r="E12">
            <v>15.100000000000003</v>
          </cell>
          <cell r="F12">
            <v>19.2</v>
          </cell>
          <cell r="G12">
            <v>7.4</v>
          </cell>
          <cell r="H12">
            <v>6.7000000000000011</v>
          </cell>
          <cell r="I12">
            <v>7.4</v>
          </cell>
          <cell r="J12">
            <v>6.9</v>
          </cell>
          <cell r="K12">
            <v>7.9000000000000012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nber.org/ow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http://www.ilo.org/global/research/global-reports/weso/2015/lang--en/index.htm" TargetMode="External"/><Relationship Id="rId2" Type="http://schemas.openxmlformats.org/officeDocument/2006/relationships/hyperlink" Target="https://data.un.org/" TargetMode="External"/><Relationship Id="rId1" Type="http://schemas.openxmlformats.org/officeDocument/2006/relationships/hyperlink" Target="https://data.un.org/"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tabSelected="1" workbookViewId="0">
      <selection activeCell="A8" sqref="A8"/>
    </sheetView>
  </sheetViews>
  <sheetFormatPr defaultRowHeight="12" x14ac:dyDescent="0.25"/>
  <cols>
    <col min="1" max="1" width="13.5703125" style="210" customWidth="1"/>
    <col min="2" max="2" width="14.42578125" style="210" customWidth="1"/>
    <col min="3" max="3" width="53.140625" style="210" customWidth="1"/>
    <col min="4" max="16384" width="9.140625" style="210"/>
  </cols>
  <sheetData>
    <row r="1" spans="1:3" ht="14.4" x14ac:dyDescent="0.25">
      <c r="A1" s="160" t="s">
        <v>116</v>
      </c>
      <c r="C1" s="211" t="s">
        <v>54</v>
      </c>
    </row>
    <row r="3" spans="1:3" s="212" customFormat="1" ht="19.2" customHeight="1" x14ac:dyDescent="0.25">
      <c r="A3" s="212" t="s">
        <v>117</v>
      </c>
      <c r="B3" s="212" t="s">
        <v>118</v>
      </c>
      <c r="C3" s="212" t="s">
        <v>119</v>
      </c>
    </row>
    <row r="4" spans="1:3" x14ac:dyDescent="0.25">
      <c r="A4" s="210" t="s">
        <v>120</v>
      </c>
      <c r="B4" s="210" t="s">
        <v>121</v>
      </c>
      <c r="C4" s="210" t="s">
        <v>122</v>
      </c>
    </row>
    <row r="5" spans="1:3" x14ac:dyDescent="0.25">
      <c r="A5" s="222" t="s">
        <v>123</v>
      </c>
      <c r="B5" s="222" t="s">
        <v>121</v>
      </c>
      <c r="C5" s="223" t="s">
        <v>124</v>
      </c>
    </row>
    <row r="6" spans="1:3" x14ac:dyDescent="0.25">
      <c r="A6" s="234" t="s">
        <v>125</v>
      </c>
      <c r="B6" s="222" t="s">
        <v>121</v>
      </c>
      <c r="C6" s="223" t="s">
        <v>126</v>
      </c>
    </row>
    <row r="7" spans="1:3" x14ac:dyDescent="0.25">
      <c r="A7" s="223" t="s">
        <v>129</v>
      </c>
      <c r="B7" s="222" t="s">
        <v>121</v>
      </c>
      <c r="C7" s="223" t="s">
        <v>130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12"/>
  <sheetViews>
    <sheetView showGridLines="0" workbookViewId="0">
      <selection activeCell="H30" sqref="H30"/>
    </sheetView>
  </sheetViews>
  <sheetFormatPr defaultRowHeight="12" x14ac:dyDescent="0.25"/>
  <cols>
    <col min="1" max="1" width="25.28515625" customWidth="1"/>
  </cols>
  <sheetData>
    <row r="1" spans="1:11" ht="14.4" x14ac:dyDescent="0.3">
      <c r="A1" s="473" t="s">
        <v>66</v>
      </c>
    </row>
    <row r="2" spans="1:11" x14ac:dyDescent="0.25">
      <c r="A2" s="209" t="s">
        <v>40</v>
      </c>
      <c r="B2" s="297" t="s">
        <v>139</v>
      </c>
    </row>
    <row r="4" spans="1:11" s="154" customFormat="1" x14ac:dyDescent="0.25">
      <c r="B4" s="474" t="s">
        <v>38</v>
      </c>
      <c r="C4" s="474"/>
      <c r="D4" s="474"/>
      <c r="E4" s="474"/>
      <c r="F4" s="474"/>
      <c r="G4" s="475" t="s">
        <v>39</v>
      </c>
      <c r="H4" s="475"/>
      <c r="I4" s="475"/>
      <c r="J4" s="475"/>
      <c r="K4" s="475"/>
    </row>
    <row r="5" spans="1:11" s="206" customFormat="1" x14ac:dyDescent="0.25">
      <c r="A5" s="476" t="s">
        <v>2</v>
      </c>
      <c r="B5" s="476">
        <v>1991</v>
      </c>
      <c r="C5" s="476">
        <v>2000</v>
      </c>
      <c r="D5" s="476">
        <v>2005</v>
      </c>
      <c r="E5" s="476">
        <v>2010</v>
      </c>
      <c r="F5" s="476">
        <v>2013</v>
      </c>
      <c r="G5" s="476">
        <v>1991</v>
      </c>
      <c r="H5" s="476">
        <v>2000</v>
      </c>
      <c r="I5" s="476">
        <v>2005</v>
      </c>
      <c r="J5" s="476">
        <v>2010</v>
      </c>
      <c r="K5" s="476">
        <v>2013</v>
      </c>
    </row>
    <row r="6" spans="1:11" x14ac:dyDescent="0.25">
      <c r="A6" s="477" t="s">
        <v>3</v>
      </c>
      <c r="B6" s="478">
        <v>37.5</v>
      </c>
      <c r="C6" s="478">
        <v>46.800000000000004</v>
      </c>
      <c r="D6" s="478">
        <v>43.900000000000006</v>
      </c>
      <c r="E6" s="478">
        <v>47</v>
      </c>
      <c r="F6" s="478">
        <v>37.200000000000003</v>
      </c>
      <c r="G6" s="478">
        <v>55.5</v>
      </c>
      <c r="H6" s="478">
        <v>61</v>
      </c>
      <c r="I6" s="478">
        <v>59.900000000000006</v>
      </c>
      <c r="J6" s="478">
        <v>47.7</v>
      </c>
      <c r="K6" s="478">
        <v>45.1</v>
      </c>
    </row>
    <row r="7" spans="1:11" x14ac:dyDescent="0.25">
      <c r="A7" s="477" t="s">
        <v>200</v>
      </c>
      <c r="B7" s="478">
        <v>1.9000000000000004</v>
      </c>
      <c r="C7" s="478">
        <v>1.7000000000000002</v>
      </c>
      <c r="D7" s="478">
        <v>1.7000000000000002</v>
      </c>
      <c r="E7" s="478">
        <v>2.7</v>
      </c>
      <c r="F7" s="478">
        <v>2.3000000000000003</v>
      </c>
      <c r="G7" s="478">
        <v>0.5</v>
      </c>
      <c r="H7" s="478">
        <v>0.4</v>
      </c>
      <c r="I7" s="478">
        <v>0.4</v>
      </c>
      <c r="J7" s="478">
        <v>0.70000000000000007</v>
      </c>
      <c r="K7" s="478">
        <v>0.60000000000000009</v>
      </c>
    </row>
    <row r="8" spans="1:11" x14ac:dyDescent="0.25">
      <c r="A8" s="479" t="s">
        <v>159</v>
      </c>
      <c r="B8" s="478">
        <v>12.9</v>
      </c>
      <c r="C8" s="478">
        <v>12.600000000000001</v>
      </c>
      <c r="D8" s="478">
        <v>14.700000000000001</v>
      </c>
      <c r="E8" s="478">
        <v>8.7000000000000011</v>
      </c>
      <c r="F8" s="478">
        <v>9.9</v>
      </c>
      <c r="G8" s="478">
        <v>0.8</v>
      </c>
      <c r="H8" s="478">
        <v>0.8</v>
      </c>
      <c r="I8" s="478">
        <v>1</v>
      </c>
      <c r="J8" s="478">
        <v>3.9000000000000004</v>
      </c>
      <c r="K8" s="478">
        <v>2.5</v>
      </c>
    </row>
    <row r="9" spans="1:11" x14ac:dyDescent="0.25">
      <c r="A9" s="479" t="s">
        <v>160</v>
      </c>
      <c r="B9" s="478">
        <v>2.2000000000000002</v>
      </c>
      <c r="C9" s="478">
        <v>1.9000000000000001</v>
      </c>
      <c r="D9" s="478">
        <v>2.2000000000000002</v>
      </c>
      <c r="E9" s="478">
        <v>3.9000000000000004</v>
      </c>
      <c r="F9" s="478">
        <v>5.2</v>
      </c>
      <c r="G9" s="478">
        <v>0.1</v>
      </c>
      <c r="H9" s="478">
        <v>0</v>
      </c>
      <c r="I9" s="478">
        <v>0</v>
      </c>
      <c r="J9" s="478">
        <v>0.70000000000000007</v>
      </c>
      <c r="K9" s="478">
        <v>1</v>
      </c>
    </row>
    <row r="10" spans="1:11" x14ac:dyDescent="0.25">
      <c r="A10" s="479" t="s">
        <v>161</v>
      </c>
      <c r="B10" s="478">
        <v>25.7</v>
      </c>
      <c r="C10" s="478">
        <v>23.1</v>
      </c>
      <c r="D10" s="478">
        <v>22.400000000000002</v>
      </c>
      <c r="E10" s="478">
        <v>18</v>
      </c>
      <c r="F10" s="478">
        <v>21</v>
      </c>
      <c r="G10" s="478">
        <v>35.1</v>
      </c>
      <c r="H10" s="478">
        <v>30.800000000000004</v>
      </c>
      <c r="I10" s="478">
        <v>30.8</v>
      </c>
      <c r="J10" s="478">
        <v>38.800000000000004</v>
      </c>
      <c r="K10" s="478">
        <v>41.8</v>
      </c>
    </row>
    <row r="11" spans="1:11" x14ac:dyDescent="0.25">
      <c r="A11" s="439" t="s">
        <v>162</v>
      </c>
      <c r="B11" s="478">
        <v>1.6</v>
      </c>
      <c r="C11" s="478">
        <v>1.2000000000000002</v>
      </c>
      <c r="D11" s="478">
        <v>1.3</v>
      </c>
      <c r="E11" s="478">
        <v>4.5</v>
      </c>
      <c r="F11" s="478">
        <v>5.2</v>
      </c>
      <c r="G11" s="478">
        <v>0.5</v>
      </c>
      <c r="H11" s="478">
        <v>0.30000000000000004</v>
      </c>
      <c r="I11" s="478">
        <v>0.30000000000000004</v>
      </c>
      <c r="J11" s="478">
        <v>1.1000000000000001</v>
      </c>
      <c r="K11" s="478">
        <v>1.3</v>
      </c>
    </row>
    <row r="12" spans="1:11" x14ac:dyDescent="0.25">
      <c r="A12" s="439" t="s">
        <v>163</v>
      </c>
      <c r="B12" s="478">
        <v>18.300000000000004</v>
      </c>
      <c r="C12" s="478">
        <v>12.8</v>
      </c>
      <c r="D12" s="478">
        <v>13.700000000000003</v>
      </c>
      <c r="E12" s="478">
        <v>15.100000000000003</v>
      </c>
      <c r="F12" s="478">
        <v>19.2</v>
      </c>
      <c r="G12" s="478">
        <v>7.4</v>
      </c>
      <c r="H12" s="478">
        <v>6.7000000000000011</v>
      </c>
      <c r="I12" s="478">
        <v>7.4</v>
      </c>
      <c r="J12" s="478">
        <v>6.9</v>
      </c>
      <c r="K12" s="478">
        <v>7.9000000000000012</v>
      </c>
    </row>
  </sheetData>
  <mergeCells count="2">
    <mergeCell ref="B4:F4"/>
    <mergeCell ref="G4:K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workbookViewId="0">
      <selection activeCell="F5" sqref="F5:F11"/>
    </sheetView>
  </sheetViews>
  <sheetFormatPr defaultRowHeight="12" x14ac:dyDescent="0.25"/>
  <cols>
    <col min="1" max="1" width="11.140625" style="161" bestFit="1" customWidth="1"/>
    <col min="2" max="2" width="11.140625" style="161" customWidth="1"/>
    <col min="3" max="5" width="9.42578125" style="161" customWidth="1"/>
    <col min="6" max="6" width="9.42578125" style="184" customWidth="1"/>
    <col min="7" max="9" width="9.42578125" style="161" customWidth="1"/>
    <col min="10" max="10" width="9.42578125" style="184" customWidth="1"/>
    <col min="11" max="11" width="3" style="161" customWidth="1"/>
    <col min="12" max="15" width="8" style="161" customWidth="1"/>
    <col min="16" max="16" width="6.42578125" style="161" customWidth="1"/>
    <col min="17" max="21" width="8" style="161" customWidth="1"/>
    <col min="22" max="16384" width="9.140625" style="161"/>
  </cols>
  <sheetData>
    <row r="1" spans="1:20" ht="14.4" x14ac:dyDescent="0.25">
      <c r="A1" s="160" t="s">
        <v>65</v>
      </c>
      <c r="B1" s="160"/>
    </row>
    <row r="2" spans="1:20" s="162" customFormat="1" x14ac:dyDescent="0.25">
      <c r="A2" s="162" t="s">
        <v>40</v>
      </c>
      <c r="B2" s="163" t="s">
        <v>43</v>
      </c>
      <c r="E2" s="184"/>
      <c r="I2" s="184"/>
    </row>
    <row r="3" spans="1:20" x14ac:dyDescent="0.25">
      <c r="B3" s="164" t="s">
        <v>41</v>
      </c>
      <c r="E3" s="184"/>
      <c r="F3" s="161"/>
      <c r="I3" s="184"/>
      <c r="J3" s="161"/>
    </row>
    <row r="4" spans="1:20" ht="37.200000000000003" customHeight="1" x14ac:dyDescent="0.25">
      <c r="A4" s="165" t="s">
        <v>42</v>
      </c>
      <c r="B4" s="281" t="s">
        <v>67</v>
      </c>
      <c r="C4" s="281"/>
      <c r="D4" s="281"/>
      <c r="E4" s="281"/>
      <c r="F4" s="281"/>
      <c r="G4" s="281"/>
      <c r="H4" s="281"/>
      <c r="I4" s="281"/>
      <c r="J4" s="281"/>
      <c r="K4" s="183"/>
      <c r="L4" s="183"/>
      <c r="M4" s="183"/>
      <c r="N4" s="183"/>
      <c r="O4" s="183"/>
      <c r="P4" s="183"/>
      <c r="Q4" s="183"/>
      <c r="R4" s="183"/>
      <c r="S4" s="183"/>
      <c r="T4" s="183"/>
    </row>
    <row r="5" spans="1:20" s="179" customFormat="1" x14ac:dyDescent="0.25">
      <c r="A5" s="247"/>
      <c r="B5" s="248"/>
      <c r="C5" s="282" t="s">
        <v>38</v>
      </c>
      <c r="D5" s="283"/>
      <c r="E5" s="284"/>
      <c r="F5" s="251"/>
      <c r="G5" s="282" t="s">
        <v>39</v>
      </c>
      <c r="H5" s="283"/>
      <c r="I5" s="284"/>
      <c r="J5" s="251"/>
    </row>
    <row r="6" spans="1:20" s="182" customFormat="1" x14ac:dyDescent="0.25">
      <c r="A6" s="249"/>
      <c r="B6" s="250"/>
      <c r="C6" s="250" t="s">
        <v>3</v>
      </c>
      <c r="D6" s="250" t="s">
        <v>4</v>
      </c>
      <c r="E6" s="250" t="s">
        <v>5</v>
      </c>
      <c r="F6" s="252" t="s">
        <v>31</v>
      </c>
      <c r="G6" s="250" t="s">
        <v>3</v>
      </c>
      <c r="H6" s="250" t="s">
        <v>4</v>
      </c>
      <c r="I6" s="250" t="s">
        <v>5</v>
      </c>
      <c r="J6" s="252" t="s">
        <v>31</v>
      </c>
    </row>
    <row r="7" spans="1:20" x14ac:dyDescent="0.25">
      <c r="A7" s="185">
        <v>1991</v>
      </c>
      <c r="B7" s="180" t="s">
        <v>53</v>
      </c>
      <c r="C7" s="181">
        <v>84.830467224121094</v>
      </c>
      <c r="D7" s="181">
        <v>2.4999234676361084</v>
      </c>
      <c r="E7" s="181">
        <v>12.669609069824219</v>
      </c>
      <c r="F7" s="253">
        <f>SUM(C7:E7)</f>
        <v>99.999999761581421</v>
      </c>
      <c r="G7" s="181">
        <v>77.614456176757813</v>
      </c>
      <c r="H7" s="181">
        <v>0.78202933073043823</v>
      </c>
      <c r="I7" s="181">
        <v>21.603511810302734</v>
      </c>
      <c r="J7" s="253">
        <f>SUM(G7:I7)</f>
        <v>99.999997317790985</v>
      </c>
    </row>
    <row r="8" spans="1:20" x14ac:dyDescent="0.25">
      <c r="A8" s="185">
        <v>2000</v>
      </c>
      <c r="B8" s="180" t="s">
        <v>53</v>
      </c>
      <c r="C8" s="181">
        <v>56.465187072753906</v>
      </c>
      <c r="D8" s="181">
        <v>11.132760047912598</v>
      </c>
      <c r="E8" s="181">
        <v>32.402050018310547</v>
      </c>
      <c r="F8" s="253">
        <f t="shared" ref="F8:F11" si="0">SUM(C8:E8)</f>
        <v>99.999997138977051</v>
      </c>
      <c r="G8" s="181">
        <v>55.297401428222656</v>
      </c>
      <c r="H8" s="181">
        <v>3.9195370674133301</v>
      </c>
      <c r="I8" s="181">
        <v>40.783058166503906</v>
      </c>
      <c r="J8" s="253">
        <f t="shared" ref="J8:J11" si="1">SUM(G8:I8)</f>
        <v>99.999996662139893</v>
      </c>
    </row>
    <row r="9" spans="1:20" x14ac:dyDescent="0.25">
      <c r="A9" s="185">
        <v>2005</v>
      </c>
      <c r="B9" s="180" t="s">
        <v>53</v>
      </c>
      <c r="C9" s="181">
        <v>57.337963104248047</v>
      </c>
      <c r="D9" s="181">
        <v>10.630300521850586</v>
      </c>
      <c r="E9" s="181">
        <v>32.031730651855469</v>
      </c>
      <c r="F9" s="253">
        <f t="shared" si="0"/>
        <v>99.999994277954102</v>
      </c>
      <c r="G9" s="181">
        <v>54.469718933105469</v>
      </c>
      <c r="H9" s="181">
        <v>3.5617947578430176</v>
      </c>
      <c r="I9" s="181">
        <v>41.968482971191406</v>
      </c>
      <c r="J9" s="253">
        <f t="shared" si="1"/>
        <v>99.999996662139893</v>
      </c>
    </row>
    <row r="10" spans="1:20" x14ac:dyDescent="0.25">
      <c r="A10" s="185">
        <v>2010</v>
      </c>
      <c r="B10" s="180" t="s">
        <v>53</v>
      </c>
      <c r="C10" s="181">
        <v>49.490406036376953</v>
      </c>
      <c r="D10" s="181">
        <v>13.50919246673584</v>
      </c>
      <c r="E10" s="181">
        <v>37.000400543212891</v>
      </c>
      <c r="F10" s="253">
        <f t="shared" si="0"/>
        <v>99.999999046325684</v>
      </c>
      <c r="G10" s="181">
        <v>48.339672088623047</v>
      </c>
      <c r="H10" s="181">
        <v>4.8209495544433594</v>
      </c>
      <c r="I10" s="181">
        <v>46.839374542236328</v>
      </c>
      <c r="J10" s="253">
        <f t="shared" si="1"/>
        <v>99.999996185302734</v>
      </c>
    </row>
    <row r="11" spans="1:20" x14ac:dyDescent="0.25">
      <c r="A11" s="185">
        <v>2012</v>
      </c>
      <c r="B11" s="180" t="s">
        <v>53</v>
      </c>
      <c r="C11" s="181">
        <v>46.688713073730469</v>
      </c>
      <c r="D11" s="181">
        <v>14.70142936706543</v>
      </c>
      <c r="E11" s="181">
        <v>38.609851837158203</v>
      </c>
      <c r="F11" s="253">
        <f t="shared" si="0"/>
        <v>99.999994277954102</v>
      </c>
      <c r="G11" s="181">
        <v>45.991310119628906</v>
      </c>
      <c r="H11" s="181">
        <v>5.3333015441894531</v>
      </c>
      <c r="I11" s="181">
        <v>48.675388336181641</v>
      </c>
      <c r="J11" s="253">
        <f t="shared" si="1"/>
        <v>100</v>
      </c>
    </row>
    <row r="30" spans="1:10" ht="14.4" x14ac:dyDescent="0.25">
      <c r="A30" s="160" t="s">
        <v>66</v>
      </c>
    </row>
    <row r="31" spans="1:10" x14ac:dyDescent="0.25">
      <c r="A31" s="162" t="s">
        <v>40</v>
      </c>
      <c r="B31" s="163" t="s">
        <v>55</v>
      </c>
    </row>
    <row r="32" spans="1:10" s="162" customFormat="1" x14ac:dyDescent="0.25">
      <c r="B32" s="186" t="s">
        <v>41</v>
      </c>
      <c r="F32" s="184"/>
      <c r="J32" s="184"/>
    </row>
    <row r="33" spans="1:8" ht="60" x14ac:dyDescent="0.25">
      <c r="A33" s="187" t="s">
        <v>56</v>
      </c>
      <c r="B33" s="187" t="s">
        <v>57</v>
      </c>
      <c r="C33" s="188" t="s">
        <v>58</v>
      </c>
      <c r="D33" s="189" t="s">
        <v>59</v>
      </c>
      <c r="E33" s="189" t="s">
        <v>60</v>
      </c>
      <c r="F33" s="188" t="s">
        <v>61</v>
      </c>
      <c r="G33" s="188" t="s">
        <v>62</v>
      </c>
      <c r="H33" s="190" t="s">
        <v>63</v>
      </c>
    </row>
    <row r="34" spans="1:8" x14ac:dyDescent="0.25">
      <c r="A34" s="191"/>
      <c r="B34" s="191"/>
      <c r="C34" s="192" t="s">
        <v>64</v>
      </c>
      <c r="D34" s="192" t="s">
        <v>64</v>
      </c>
      <c r="E34" s="192" t="s">
        <v>64</v>
      </c>
      <c r="F34" s="192" t="s">
        <v>64</v>
      </c>
      <c r="G34" s="192" t="s">
        <v>64</v>
      </c>
      <c r="H34" s="192" t="s">
        <v>64</v>
      </c>
    </row>
    <row r="35" spans="1:8" x14ac:dyDescent="0.25">
      <c r="A35" s="193"/>
      <c r="B35" s="193"/>
      <c r="C35" s="194"/>
      <c r="D35" s="194"/>
      <c r="E35" s="194"/>
      <c r="F35" s="194"/>
      <c r="G35" s="194"/>
      <c r="H35" s="194"/>
    </row>
    <row r="36" spans="1:8" x14ac:dyDescent="0.25">
      <c r="A36" s="195">
        <v>1991</v>
      </c>
      <c r="B36" s="196" t="s">
        <v>53</v>
      </c>
      <c r="C36" s="197">
        <v>0.54531016189297665</v>
      </c>
      <c r="D36" s="197">
        <v>0.4546898381070234</v>
      </c>
      <c r="E36" s="197">
        <v>0.7781578120088023</v>
      </c>
      <c r="F36" s="197">
        <v>0.22184255247415591</v>
      </c>
      <c r="G36" s="197">
        <v>0.39154779093794212</v>
      </c>
      <c r="H36" s="197">
        <v>0.60845266140501342</v>
      </c>
    </row>
    <row r="37" spans="1:8" x14ac:dyDescent="0.25">
      <c r="A37" s="195">
        <v>2000</v>
      </c>
      <c r="B37" s="196" t="s">
        <v>53</v>
      </c>
      <c r="C37" s="197">
        <v>0.51290463608960413</v>
      </c>
      <c r="D37" s="197">
        <v>0.48709536391039593</v>
      </c>
      <c r="E37" s="197">
        <v>0.74548021962129218</v>
      </c>
      <c r="F37" s="197">
        <v>0.25451978037870771</v>
      </c>
      <c r="G37" s="197">
        <v>0.45033579825603431</v>
      </c>
      <c r="H37" s="197">
        <v>0.5496639111604974</v>
      </c>
    </row>
    <row r="38" spans="1:8" x14ac:dyDescent="0.25">
      <c r="A38" s="195">
        <v>2005</v>
      </c>
      <c r="B38" s="196" t="s">
        <v>53</v>
      </c>
      <c r="C38" s="197">
        <v>0.52794771072410895</v>
      </c>
      <c r="D38" s="197">
        <v>0.47205228927589116</v>
      </c>
      <c r="E38" s="197">
        <v>0.76024684833352196</v>
      </c>
      <c r="F38" s="197">
        <v>0.2397531516664779</v>
      </c>
      <c r="G38" s="197">
        <v>0.44779039858964603</v>
      </c>
      <c r="H38" s="197">
        <v>0.55220960141035402</v>
      </c>
    </row>
    <row r="39" spans="1:8" x14ac:dyDescent="0.25">
      <c r="A39" s="195">
        <v>2010</v>
      </c>
      <c r="B39" s="196" t="s">
        <v>53</v>
      </c>
      <c r="C39" s="197">
        <v>0.53111874867618114</v>
      </c>
      <c r="D39" s="197">
        <v>0.46888125132381886</v>
      </c>
      <c r="E39" s="197">
        <v>0.7561176093032107</v>
      </c>
      <c r="F39" s="197">
        <v>0.24388279386602202</v>
      </c>
      <c r="G39" s="197">
        <v>0.46637936810902486</v>
      </c>
      <c r="H39" s="197">
        <v>0.53362063189097519</v>
      </c>
    </row>
    <row r="40" spans="1:8" x14ac:dyDescent="0.25">
      <c r="A40" s="195">
        <v>2012</v>
      </c>
      <c r="B40" s="196" t="s">
        <v>53</v>
      </c>
      <c r="C40" s="197">
        <v>0.52905316607933439</v>
      </c>
      <c r="D40" s="197">
        <v>0.47094683392066577</v>
      </c>
      <c r="E40" s="197">
        <v>0.75311028644403422</v>
      </c>
      <c r="F40" s="197">
        <v>0.24689005889393775</v>
      </c>
      <c r="G40" s="197">
        <v>0.46745307134644049</v>
      </c>
      <c r="H40" s="197">
        <v>0.53254692865355946</v>
      </c>
    </row>
  </sheetData>
  <mergeCells count="3">
    <mergeCell ref="B4:J4"/>
    <mergeCell ref="C5:E5"/>
    <mergeCell ref="G5:I5"/>
  </mergeCells>
  <hyperlinks>
    <hyperlink ref="B3" r:id="rId1"/>
    <hyperlink ref="B32" r:id="rId2"/>
  </hyperlinks>
  <pageMargins left="0.7" right="0.7" top="0.75" bottom="0.75" header="0.3" footer="0.3"/>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pane ySplit="7" topLeftCell="A8" activePane="bottomLeft" state="frozen"/>
      <selection pane="bottomLeft" activeCell="A8" sqref="A8"/>
    </sheetView>
  </sheetViews>
  <sheetFormatPr defaultRowHeight="12" x14ac:dyDescent="0.25"/>
  <cols>
    <col min="1" max="1" width="9.140625" style="199"/>
    <col min="2" max="2" width="40.5703125" style="198" bestFit="1" customWidth="1"/>
  </cols>
  <sheetData>
    <row r="1" spans="1:4" ht="14.4" x14ac:dyDescent="0.3">
      <c r="A1" s="235" t="s">
        <v>127</v>
      </c>
      <c r="B1" s="235"/>
    </row>
    <row r="2" spans="1:4" s="209" customFormat="1" x14ac:dyDescent="0.25">
      <c r="A2" s="236" t="s">
        <v>40</v>
      </c>
      <c r="B2" s="237" t="s">
        <v>114</v>
      </c>
    </row>
    <row r="3" spans="1:4" s="209" customFormat="1" x14ac:dyDescent="0.25">
      <c r="A3" s="236"/>
      <c r="B3" s="239" t="s">
        <v>113</v>
      </c>
    </row>
    <row r="4" spans="1:4" s="209" customFormat="1" x14ac:dyDescent="0.25">
      <c r="A4" s="236"/>
      <c r="B4" s="238" t="s">
        <v>128</v>
      </c>
    </row>
    <row r="5" spans="1:4" ht="14.4" x14ac:dyDescent="0.3">
      <c r="A5" s="208" t="s">
        <v>53</v>
      </c>
      <c r="B5" s="207"/>
    </row>
    <row r="6" spans="1:4" s="206" customFormat="1" x14ac:dyDescent="0.25">
      <c r="A6" s="243" t="s">
        <v>112</v>
      </c>
      <c r="B6" s="244" t="s">
        <v>111</v>
      </c>
      <c r="C6" s="245">
        <v>1983</v>
      </c>
      <c r="D6" s="245">
        <v>1986</v>
      </c>
    </row>
    <row r="7" spans="1:4" x14ac:dyDescent="0.25">
      <c r="A7" s="240"/>
      <c r="B7" s="241"/>
      <c r="C7" s="242"/>
      <c r="D7" s="242"/>
    </row>
    <row r="8" spans="1:4" x14ac:dyDescent="0.25">
      <c r="A8" s="205">
        <v>1</v>
      </c>
      <c r="B8" s="204" t="s">
        <v>110</v>
      </c>
      <c r="C8" s="203">
        <v>534</v>
      </c>
      <c r="D8" s="203" t="s">
        <v>74</v>
      </c>
    </row>
    <row r="9" spans="1:4" x14ac:dyDescent="0.25">
      <c r="A9" s="205">
        <v>3</v>
      </c>
      <c r="B9" s="204" t="s">
        <v>109</v>
      </c>
      <c r="C9" s="203"/>
      <c r="D9" s="203">
        <v>327</v>
      </c>
    </row>
    <row r="10" spans="1:4" x14ac:dyDescent="0.25">
      <c r="A10" s="205">
        <v>4</v>
      </c>
      <c r="B10" s="204" t="s">
        <v>108</v>
      </c>
      <c r="C10" s="203">
        <v>61</v>
      </c>
      <c r="D10" s="203">
        <v>72</v>
      </c>
    </row>
    <row r="11" spans="1:4" x14ac:dyDescent="0.25">
      <c r="A11" s="205">
        <v>7</v>
      </c>
      <c r="B11" s="204" t="s">
        <v>107</v>
      </c>
      <c r="C11" s="203">
        <v>90</v>
      </c>
      <c r="D11" s="203">
        <v>253</v>
      </c>
    </row>
    <row r="12" spans="1:4" x14ac:dyDescent="0.25">
      <c r="A12" s="205">
        <v>8</v>
      </c>
      <c r="B12" s="204" t="s">
        <v>106</v>
      </c>
      <c r="C12" s="203">
        <v>72</v>
      </c>
      <c r="D12" s="203" t="s">
        <v>74</v>
      </c>
    </row>
    <row r="13" spans="1:4" x14ac:dyDescent="0.25">
      <c r="A13" s="205">
        <v>18</v>
      </c>
      <c r="B13" s="204" t="s">
        <v>105</v>
      </c>
      <c r="C13" s="203"/>
      <c r="D13" s="203">
        <v>124</v>
      </c>
    </row>
    <row r="14" spans="1:4" x14ac:dyDescent="0.25">
      <c r="A14" s="205">
        <v>20</v>
      </c>
      <c r="B14" s="204" t="s">
        <v>104</v>
      </c>
      <c r="C14" s="203">
        <v>151</v>
      </c>
      <c r="D14" s="203">
        <v>574</v>
      </c>
    </row>
    <row r="15" spans="1:4" x14ac:dyDescent="0.25">
      <c r="A15" s="205">
        <v>23</v>
      </c>
      <c r="B15" s="204" t="s">
        <v>103</v>
      </c>
      <c r="C15" s="203">
        <v>360</v>
      </c>
      <c r="D15" s="203" t="s">
        <v>74</v>
      </c>
    </row>
    <row r="16" spans="1:4" x14ac:dyDescent="0.25">
      <c r="A16" s="205">
        <v>24</v>
      </c>
      <c r="B16" s="204" t="s">
        <v>102</v>
      </c>
      <c r="C16" s="203"/>
      <c r="D16" s="203">
        <v>77</v>
      </c>
    </row>
    <row r="17" spans="1:4" x14ac:dyDescent="0.25">
      <c r="A17" s="205">
        <v>28</v>
      </c>
      <c r="B17" s="204" t="s">
        <v>92</v>
      </c>
      <c r="C17" s="203"/>
      <c r="D17" s="203">
        <v>78</v>
      </c>
    </row>
    <row r="18" spans="1:4" x14ac:dyDescent="0.25">
      <c r="A18" s="205">
        <v>29</v>
      </c>
      <c r="B18" s="204" t="s">
        <v>101</v>
      </c>
      <c r="C18" s="203">
        <v>128</v>
      </c>
      <c r="D18" s="203">
        <v>258</v>
      </c>
    </row>
    <row r="19" spans="1:4" x14ac:dyDescent="0.25">
      <c r="A19" s="205">
        <v>30</v>
      </c>
      <c r="B19" s="204" t="s">
        <v>100</v>
      </c>
      <c r="C19" s="203"/>
      <c r="D19" s="203">
        <v>172</v>
      </c>
    </row>
    <row r="20" spans="1:4" x14ac:dyDescent="0.25">
      <c r="A20" s="205">
        <v>36</v>
      </c>
      <c r="B20" s="204" t="s">
        <v>99</v>
      </c>
      <c r="C20" s="203">
        <v>174</v>
      </c>
      <c r="D20" s="203">
        <v>206</v>
      </c>
    </row>
    <row r="21" spans="1:4" x14ac:dyDescent="0.25">
      <c r="A21" s="205">
        <v>38</v>
      </c>
      <c r="B21" s="204" t="s">
        <v>98</v>
      </c>
      <c r="C21" s="203">
        <v>157</v>
      </c>
      <c r="D21" s="203" t="s">
        <v>74</v>
      </c>
    </row>
    <row r="22" spans="1:4" x14ac:dyDescent="0.25">
      <c r="A22" s="205">
        <v>39</v>
      </c>
      <c r="B22" s="204" t="s">
        <v>97</v>
      </c>
      <c r="C22" s="203"/>
      <c r="D22" s="203">
        <v>258</v>
      </c>
    </row>
    <row r="23" spans="1:4" x14ac:dyDescent="0.25">
      <c r="A23" s="205">
        <v>40</v>
      </c>
      <c r="B23" s="204" t="s">
        <v>96</v>
      </c>
      <c r="C23" s="203"/>
      <c r="D23" s="203">
        <v>218</v>
      </c>
    </row>
    <row r="24" spans="1:4" x14ac:dyDescent="0.25">
      <c r="A24" s="205">
        <v>47</v>
      </c>
      <c r="B24" s="204" t="s">
        <v>95</v>
      </c>
      <c r="C24" s="203"/>
      <c r="D24" s="203">
        <v>129</v>
      </c>
    </row>
    <row r="25" spans="1:4" x14ac:dyDescent="0.25">
      <c r="A25" s="205">
        <v>52</v>
      </c>
      <c r="B25" s="204" t="s">
        <v>94</v>
      </c>
      <c r="C25" s="203">
        <v>1422</v>
      </c>
      <c r="D25" s="203" t="s">
        <v>74</v>
      </c>
    </row>
    <row r="26" spans="1:4" x14ac:dyDescent="0.25">
      <c r="A26" s="205">
        <v>53</v>
      </c>
      <c r="B26" s="204" t="s">
        <v>93</v>
      </c>
      <c r="C26" s="203"/>
      <c r="D26" s="203">
        <v>515</v>
      </c>
    </row>
    <row r="27" spans="1:4" x14ac:dyDescent="0.25">
      <c r="A27" s="205">
        <v>59</v>
      </c>
      <c r="B27" s="204" t="s">
        <v>92</v>
      </c>
      <c r="C27" s="203"/>
      <c r="D27" s="203">
        <v>78</v>
      </c>
    </row>
    <row r="28" spans="1:4" x14ac:dyDescent="0.25">
      <c r="A28" s="205">
        <v>66</v>
      </c>
      <c r="B28" s="204" t="s">
        <v>91</v>
      </c>
      <c r="C28" s="203">
        <v>155</v>
      </c>
      <c r="D28" s="203" t="s">
        <v>74</v>
      </c>
    </row>
    <row r="29" spans="1:4" x14ac:dyDescent="0.25">
      <c r="A29" s="205">
        <v>81</v>
      </c>
      <c r="B29" s="204" t="s">
        <v>90</v>
      </c>
      <c r="C29" s="203"/>
      <c r="D29" s="203">
        <v>362</v>
      </c>
    </row>
    <row r="30" spans="1:4" x14ac:dyDescent="0.25">
      <c r="A30" s="205">
        <v>82</v>
      </c>
      <c r="B30" s="204" t="s">
        <v>89</v>
      </c>
      <c r="C30" s="203"/>
      <c r="D30" s="203">
        <v>244</v>
      </c>
    </row>
    <row r="31" spans="1:4" x14ac:dyDescent="0.25">
      <c r="A31" s="205">
        <v>84</v>
      </c>
      <c r="B31" s="204" t="s">
        <v>88</v>
      </c>
      <c r="C31" s="203"/>
      <c r="D31" s="203">
        <v>110</v>
      </c>
    </row>
    <row r="32" spans="1:4" x14ac:dyDescent="0.25">
      <c r="A32" s="205">
        <v>85</v>
      </c>
      <c r="B32" s="204" t="s">
        <v>87</v>
      </c>
      <c r="C32" s="203"/>
      <c r="D32" s="203">
        <v>77</v>
      </c>
    </row>
    <row r="33" spans="1:4" x14ac:dyDescent="0.25">
      <c r="A33" s="205">
        <v>91</v>
      </c>
      <c r="B33" s="204" t="s">
        <v>86</v>
      </c>
      <c r="C33" s="203"/>
      <c r="D33" s="203">
        <v>232</v>
      </c>
    </row>
    <row r="34" spans="1:4" x14ac:dyDescent="0.25">
      <c r="A34" s="205">
        <v>93</v>
      </c>
      <c r="B34" s="204" t="s">
        <v>83</v>
      </c>
      <c r="C34" s="203">
        <v>327</v>
      </c>
      <c r="D34" s="203" t="s">
        <v>74</v>
      </c>
    </row>
    <row r="35" spans="1:4" x14ac:dyDescent="0.25">
      <c r="A35" s="205">
        <v>94</v>
      </c>
      <c r="B35" s="204" t="s">
        <v>85</v>
      </c>
      <c r="C35" s="203">
        <v>277</v>
      </c>
      <c r="D35" s="203" t="s">
        <v>74</v>
      </c>
    </row>
    <row r="36" spans="1:4" x14ac:dyDescent="0.25">
      <c r="A36" s="205">
        <v>95</v>
      </c>
      <c r="B36" s="204" t="s">
        <v>84</v>
      </c>
      <c r="C36" s="203">
        <v>303</v>
      </c>
      <c r="D36" s="203">
        <v>215</v>
      </c>
    </row>
    <row r="37" spans="1:4" x14ac:dyDescent="0.25">
      <c r="A37" s="205">
        <v>96</v>
      </c>
      <c r="B37" s="204" t="s">
        <v>83</v>
      </c>
      <c r="C37" s="203"/>
      <c r="D37" s="203">
        <v>215</v>
      </c>
    </row>
    <row r="38" spans="1:4" x14ac:dyDescent="0.25">
      <c r="A38" s="205">
        <v>97</v>
      </c>
      <c r="B38" s="204" t="s">
        <v>82</v>
      </c>
      <c r="C38" s="203">
        <v>191</v>
      </c>
      <c r="D38" s="203">
        <v>272</v>
      </c>
    </row>
    <row r="39" spans="1:4" x14ac:dyDescent="0.25">
      <c r="A39" s="205">
        <v>98</v>
      </c>
      <c r="B39" s="204" t="s">
        <v>81</v>
      </c>
      <c r="C39" s="203">
        <v>146</v>
      </c>
      <c r="D39" s="203">
        <v>189</v>
      </c>
    </row>
    <row r="40" spans="1:4" x14ac:dyDescent="0.25">
      <c r="A40" s="205">
        <v>99</v>
      </c>
      <c r="B40" s="204" t="s">
        <v>80</v>
      </c>
      <c r="C40" s="203">
        <v>130</v>
      </c>
      <c r="D40" s="203">
        <v>231</v>
      </c>
    </row>
    <row r="41" spans="1:4" x14ac:dyDescent="0.25">
      <c r="A41" s="205">
        <v>100</v>
      </c>
      <c r="B41" s="204" t="s">
        <v>79</v>
      </c>
      <c r="C41" s="203">
        <v>108</v>
      </c>
      <c r="D41" s="203">
        <v>211</v>
      </c>
    </row>
    <row r="42" spans="1:4" x14ac:dyDescent="0.25">
      <c r="A42" s="205">
        <v>108</v>
      </c>
      <c r="B42" s="204" t="s">
        <v>78</v>
      </c>
      <c r="C42" s="203">
        <v>263</v>
      </c>
      <c r="D42" s="203" t="s">
        <v>74</v>
      </c>
    </row>
    <row r="43" spans="1:4" x14ac:dyDescent="0.25">
      <c r="A43" s="205">
        <v>113</v>
      </c>
      <c r="B43" s="204" t="s">
        <v>77</v>
      </c>
      <c r="C43" s="203">
        <v>143</v>
      </c>
      <c r="D43" s="203" t="s">
        <v>74</v>
      </c>
    </row>
    <row r="44" spans="1:4" x14ac:dyDescent="0.25">
      <c r="A44" s="205">
        <v>116</v>
      </c>
      <c r="B44" s="204" t="s">
        <v>76</v>
      </c>
      <c r="C44" s="203">
        <v>227</v>
      </c>
      <c r="D44" s="203" t="s">
        <v>74</v>
      </c>
    </row>
    <row r="45" spans="1:4" x14ac:dyDescent="0.25">
      <c r="A45" s="205">
        <v>117</v>
      </c>
      <c r="B45" s="204" t="s">
        <v>75</v>
      </c>
      <c r="C45" s="203">
        <v>122</v>
      </c>
      <c r="D45" s="203" t="s">
        <v>74</v>
      </c>
    </row>
    <row r="46" spans="1:4" x14ac:dyDescent="0.25">
      <c r="A46" s="205">
        <v>129</v>
      </c>
      <c r="B46" s="204" t="s">
        <v>73</v>
      </c>
      <c r="C46" s="203">
        <v>1173</v>
      </c>
      <c r="D46" s="203">
        <v>451</v>
      </c>
    </row>
    <row r="47" spans="1:4" x14ac:dyDescent="0.25">
      <c r="A47" s="205">
        <v>131</v>
      </c>
      <c r="B47" s="204" t="s">
        <v>72</v>
      </c>
      <c r="C47" s="203"/>
      <c r="D47" s="203">
        <v>372</v>
      </c>
    </row>
    <row r="48" spans="1:4" x14ac:dyDescent="0.25">
      <c r="A48" s="205">
        <v>132</v>
      </c>
      <c r="B48" s="204" t="s">
        <v>71</v>
      </c>
      <c r="C48" s="203"/>
      <c r="D48" s="203">
        <v>310</v>
      </c>
    </row>
    <row r="49" spans="1:4" x14ac:dyDescent="0.25">
      <c r="A49" s="205">
        <v>133</v>
      </c>
      <c r="B49" s="204" t="s">
        <v>70</v>
      </c>
      <c r="C49" s="203"/>
      <c r="D49" s="203">
        <v>595</v>
      </c>
    </row>
    <row r="50" spans="1:4" x14ac:dyDescent="0.25">
      <c r="A50" s="205">
        <v>135</v>
      </c>
      <c r="B50" s="204" t="s">
        <v>69</v>
      </c>
      <c r="C50" s="203"/>
      <c r="D50" s="203">
        <v>287</v>
      </c>
    </row>
    <row r="51" spans="1:4" s="154" customFormat="1" x14ac:dyDescent="0.25">
      <c r="A51" s="202" t="s">
        <v>68</v>
      </c>
      <c r="B51" s="201"/>
      <c r="C51" s="200">
        <v>292</v>
      </c>
      <c r="D51" s="200">
        <v>249</v>
      </c>
    </row>
  </sheetData>
  <autoFilter ref="A7:D7"/>
  <hyperlinks>
    <hyperlink ref="B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30"/>
  <sheetViews>
    <sheetView showGridLines="0" workbookViewId="0">
      <pane xSplit="2" topLeftCell="E1" activePane="topRight" state="frozen"/>
      <selection activeCell="G30" sqref="G30:G52"/>
      <selection pane="topRight" activeCell="A3" sqref="A3:Y4"/>
    </sheetView>
  </sheetViews>
  <sheetFormatPr defaultColWidth="11.7109375" defaultRowHeight="12" x14ac:dyDescent="0.25"/>
  <cols>
    <col min="1" max="1" width="30.28515625" style="3" customWidth="1"/>
    <col min="2" max="2" width="17.7109375" style="37" customWidth="1"/>
    <col min="3" max="3" width="15.85546875" style="3" bestFit="1" customWidth="1"/>
    <col min="4" max="6" width="15.28515625" style="3" bestFit="1" customWidth="1"/>
    <col min="7" max="7" width="11.140625" style="3" customWidth="1"/>
    <col min="8" max="11" width="10.85546875" style="3" customWidth="1"/>
    <col min="12" max="12" width="9.5703125" style="3" bestFit="1" customWidth="1"/>
    <col min="13" max="14" width="9" style="3" bestFit="1" customWidth="1"/>
    <col min="15" max="15" width="7.7109375" style="3" bestFit="1" customWidth="1"/>
    <col min="16" max="17" width="7" style="3" bestFit="1" customWidth="1"/>
    <col min="18" max="19" width="7.7109375" style="3" bestFit="1" customWidth="1"/>
    <col min="20" max="20" width="7.85546875" style="3" customWidth="1"/>
    <col min="21" max="25" width="9.7109375" style="4" customWidth="1"/>
    <col min="26" max="16384" width="11.7109375" style="3"/>
  </cols>
  <sheetData>
    <row r="1" spans="1:25" ht="14.4" x14ac:dyDescent="0.25">
      <c r="A1" s="1" t="s">
        <v>0</v>
      </c>
      <c r="B1" s="2"/>
    </row>
    <row r="2" spans="1:25" s="7" customFormat="1" ht="14.4" x14ac:dyDescent="0.25">
      <c r="A2" s="5" t="s">
        <v>54</v>
      </c>
      <c r="B2" s="6"/>
      <c r="C2" s="174"/>
      <c r="D2" s="175"/>
      <c r="E2" s="175"/>
      <c r="F2" s="175"/>
      <c r="G2" s="175"/>
      <c r="H2" s="175"/>
      <c r="I2" s="39"/>
      <c r="J2" s="259"/>
      <c r="K2" s="254"/>
      <c r="L2" s="254"/>
      <c r="M2" s="254"/>
      <c r="N2" s="254"/>
      <c r="O2" s="254"/>
      <c r="P2" s="39"/>
      <c r="Q2" s="259"/>
      <c r="R2" s="254"/>
      <c r="S2" s="254"/>
      <c r="T2" s="254"/>
      <c r="U2" s="254"/>
      <c r="V2" s="254"/>
      <c r="W2" s="254"/>
      <c r="X2" s="254"/>
      <c r="Y2" s="254"/>
    </row>
    <row r="3" spans="1:25" s="7" customFormat="1" x14ac:dyDescent="0.25">
      <c r="A3" s="285" t="s">
        <v>131</v>
      </c>
      <c r="B3" s="285"/>
      <c r="C3" s="285"/>
      <c r="D3" s="285"/>
      <c r="E3" s="285"/>
      <c r="F3" s="287"/>
      <c r="G3" s="287"/>
      <c r="H3" s="287"/>
      <c r="I3" s="287"/>
      <c r="J3" s="287"/>
      <c r="K3" s="287"/>
      <c r="L3" s="287"/>
      <c r="M3" s="287"/>
      <c r="N3" s="287"/>
      <c r="O3" s="287"/>
      <c r="P3" s="287"/>
      <c r="Q3" s="287"/>
      <c r="R3" s="287"/>
      <c r="S3" s="287"/>
      <c r="T3" s="287"/>
      <c r="U3" s="287"/>
      <c r="V3" s="287"/>
      <c r="W3" s="287"/>
      <c r="X3" s="287"/>
      <c r="Y3" s="287"/>
    </row>
    <row r="4" spans="1:25" s="7" customFormat="1" x14ac:dyDescent="0.25">
      <c r="A4" s="285" t="s">
        <v>132</v>
      </c>
      <c r="B4" s="285"/>
      <c r="C4" s="285"/>
      <c r="D4" s="285"/>
      <c r="E4" s="285"/>
      <c r="F4" s="285"/>
      <c r="G4" s="285"/>
      <c r="H4" s="285"/>
      <c r="I4" s="285"/>
      <c r="J4" s="285"/>
      <c r="K4" s="285"/>
      <c r="L4" s="285"/>
      <c r="M4" s="285"/>
      <c r="N4" s="285"/>
      <c r="O4" s="285"/>
      <c r="P4" s="287"/>
      <c r="Q4" s="287"/>
      <c r="R4" s="287"/>
      <c r="S4" s="287"/>
      <c r="T4" s="287"/>
      <c r="U4" s="287"/>
      <c r="V4" s="287"/>
      <c r="W4" s="287"/>
      <c r="X4" s="287"/>
      <c r="Y4" s="287"/>
    </row>
    <row r="5" spans="1:25" s="7" customFormat="1" x14ac:dyDescent="0.25">
      <c r="A5" s="8" t="s">
        <v>1</v>
      </c>
      <c r="B5" s="9"/>
      <c r="C5" s="254"/>
      <c r="D5" s="254"/>
      <c r="E5" s="254"/>
      <c r="F5" s="254"/>
      <c r="G5" s="254"/>
      <c r="H5" s="254"/>
      <c r="I5" s="39"/>
      <c r="U5" s="254"/>
      <c r="V5" s="254"/>
      <c r="W5" s="254"/>
      <c r="X5" s="254"/>
      <c r="Y5" s="254"/>
    </row>
    <row r="6" spans="1:25" s="10" customFormat="1" ht="25.5" customHeight="1" x14ac:dyDescent="0.25">
      <c r="A6" s="257" t="s">
        <v>2</v>
      </c>
      <c r="B6" s="255" t="s">
        <v>15</v>
      </c>
      <c r="C6" s="269" t="s">
        <v>12</v>
      </c>
      <c r="D6" s="269"/>
      <c r="E6" s="269"/>
      <c r="F6" s="270"/>
      <c r="G6" s="255" t="s">
        <v>15</v>
      </c>
      <c r="H6" s="263" t="s">
        <v>23</v>
      </c>
      <c r="I6" s="264"/>
      <c r="J6" s="264"/>
      <c r="K6" s="265"/>
      <c r="L6" s="271" t="s">
        <v>34</v>
      </c>
      <c r="M6" s="272"/>
      <c r="N6" s="272"/>
      <c r="O6" s="273"/>
    </row>
    <row r="7" spans="1:25" s="11" customFormat="1" ht="12.6" customHeight="1" x14ac:dyDescent="0.25">
      <c r="A7" s="258"/>
      <c r="B7" s="256"/>
      <c r="C7" s="132">
        <v>2000</v>
      </c>
      <c r="D7" s="132">
        <v>2004</v>
      </c>
      <c r="E7" s="132">
        <v>2007</v>
      </c>
      <c r="F7" s="137">
        <v>2010</v>
      </c>
      <c r="G7" s="256"/>
      <c r="H7" s="140"/>
      <c r="I7" s="133"/>
      <c r="J7" s="133">
        <v>2007</v>
      </c>
      <c r="K7" s="133">
        <v>2010</v>
      </c>
      <c r="L7" s="134"/>
      <c r="M7" s="134"/>
      <c r="N7" s="134">
        <v>2007</v>
      </c>
      <c r="O7" s="134">
        <v>2010</v>
      </c>
    </row>
    <row r="8" spans="1:25" s="16" customFormat="1" x14ac:dyDescent="0.25">
      <c r="A8" s="12"/>
      <c r="B8" s="14"/>
      <c r="C8" s="13"/>
      <c r="D8" s="13"/>
      <c r="E8" s="13"/>
      <c r="F8" s="138"/>
      <c r="G8" s="144"/>
      <c r="H8" s="141"/>
      <c r="I8" s="13"/>
      <c r="J8" s="13"/>
      <c r="K8" s="13"/>
      <c r="L8" s="15"/>
      <c r="M8" s="15"/>
      <c r="N8" s="15"/>
      <c r="O8" s="15"/>
    </row>
    <row r="9" spans="1:25" s="18" customFormat="1" x14ac:dyDescent="0.25">
      <c r="A9" s="38" t="s">
        <v>3</v>
      </c>
      <c r="B9" s="17" t="s">
        <v>13</v>
      </c>
      <c r="C9" s="173">
        <v>408462253.010387</v>
      </c>
      <c r="D9" s="173">
        <v>338303239.30595601</v>
      </c>
      <c r="E9" s="173">
        <v>435127681.27950901</v>
      </c>
      <c r="F9" s="173">
        <v>611346544.48229098</v>
      </c>
      <c r="G9" s="145"/>
      <c r="H9" s="41">
        <f t="shared" ref="H9:K11" si="0">+H$12*(H17/100)</f>
        <v>0</v>
      </c>
      <c r="I9" s="41">
        <f t="shared" si="0"/>
        <v>0</v>
      </c>
      <c r="J9" s="41">
        <f t="shared" si="0"/>
        <v>545.53700895211273</v>
      </c>
      <c r="K9" s="41">
        <f t="shared" si="0"/>
        <v>646.22015589469663</v>
      </c>
      <c r="L9" s="49"/>
      <c r="M9" s="49"/>
      <c r="N9" s="49">
        <f t="shared" ref="L9:O12" si="1">E9/(J9*1000)</f>
        <v>797.61349668158721</v>
      </c>
      <c r="O9" s="49">
        <f t="shared" si="1"/>
        <v>946.03447278099395</v>
      </c>
      <c r="P9" s="177"/>
    </row>
    <row r="10" spans="1:25" s="18" customFormat="1" x14ac:dyDescent="0.25">
      <c r="A10" s="38" t="s">
        <v>4</v>
      </c>
      <c r="B10" s="17" t="s">
        <v>13</v>
      </c>
      <c r="C10" s="173">
        <v>23939853.932089601</v>
      </c>
      <c r="D10" s="173">
        <v>35502398.4806749</v>
      </c>
      <c r="E10" s="173">
        <v>58481699.8304336</v>
      </c>
      <c r="F10" s="173">
        <v>74504613.9206862</v>
      </c>
      <c r="G10" s="145"/>
      <c r="H10" s="41">
        <f t="shared" si="0"/>
        <v>0</v>
      </c>
      <c r="I10" s="41">
        <f t="shared" si="0"/>
        <v>0</v>
      </c>
      <c r="J10" s="41">
        <f t="shared" si="0"/>
        <v>28.652154750000001</v>
      </c>
      <c r="K10" s="41">
        <f t="shared" si="0"/>
        <v>121.57924591941293</v>
      </c>
      <c r="L10" s="49"/>
      <c r="M10" s="49"/>
      <c r="N10" s="49">
        <f t="shared" si="1"/>
        <v>2041.0925579840934</v>
      </c>
      <c r="O10" s="49">
        <f t="shared" si="1"/>
        <v>612.80700794994664</v>
      </c>
      <c r="P10" s="177"/>
    </row>
    <row r="11" spans="1:25" s="18" customFormat="1" x14ac:dyDescent="0.25">
      <c r="A11" s="38" t="s">
        <v>5</v>
      </c>
      <c r="B11" s="17" t="s">
        <v>13</v>
      </c>
      <c r="C11" s="173">
        <v>72647732.270055801</v>
      </c>
      <c r="D11" s="173">
        <v>123047541.889878</v>
      </c>
      <c r="E11" s="173">
        <v>189359853.48811501</v>
      </c>
      <c r="F11" s="173">
        <v>265812577.06138501</v>
      </c>
      <c r="G11" s="145"/>
      <c r="H11" s="41">
        <f t="shared" si="0"/>
        <v>0</v>
      </c>
      <c r="I11" s="41">
        <f t="shared" si="0"/>
        <v>0</v>
      </c>
      <c r="J11" s="41">
        <f t="shared" si="0"/>
        <v>170.76683793802843</v>
      </c>
      <c r="K11" s="41">
        <f t="shared" si="0"/>
        <v>553.71420599469661</v>
      </c>
      <c r="L11" s="49"/>
      <c r="M11" s="49"/>
      <c r="N11" s="49">
        <f t="shared" si="1"/>
        <v>1108.879544615296</v>
      </c>
      <c r="O11" s="49">
        <f t="shared" si="1"/>
        <v>480.05374285797342</v>
      </c>
      <c r="P11" s="177"/>
    </row>
    <row r="12" spans="1:25" s="10" customFormat="1" x14ac:dyDescent="0.25">
      <c r="A12" s="48" t="s">
        <v>14</v>
      </c>
      <c r="B12" s="167" t="s">
        <v>45</v>
      </c>
      <c r="C12" s="72">
        <f t="shared" ref="C12:F12" si="2">+C9+C10+C11</f>
        <v>505049839.2125324</v>
      </c>
      <c r="D12" s="72">
        <f t="shared" si="2"/>
        <v>496853179.6765089</v>
      </c>
      <c r="E12" s="72">
        <f t="shared" si="2"/>
        <v>682969234.59805763</v>
      </c>
      <c r="F12" s="139">
        <f t="shared" si="2"/>
        <v>951663735.46436226</v>
      </c>
      <c r="G12" s="166" t="s">
        <v>44</v>
      </c>
      <c r="H12" s="142"/>
      <c r="I12" s="50"/>
      <c r="J12" s="50">
        <v>1146.08619</v>
      </c>
      <c r="K12" s="50">
        <v>1321.5135699999998</v>
      </c>
      <c r="L12" s="51" t="e">
        <f t="shared" si="1"/>
        <v>#DIV/0!</v>
      </c>
      <c r="M12" s="51" t="e">
        <f t="shared" si="1"/>
        <v>#DIV/0!</v>
      </c>
      <c r="N12" s="51">
        <f t="shared" si="1"/>
        <v>595.91437411706158</v>
      </c>
      <c r="O12" s="51">
        <f t="shared" si="1"/>
        <v>720.13164077033457</v>
      </c>
    </row>
    <row r="13" spans="1:25" s="20" customFormat="1" x14ac:dyDescent="0.25">
      <c r="A13" s="168"/>
      <c r="B13" s="169"/>
      <c r="C13" s="170"/>
      <c r="D13" s="170"/>
      <c r="E13" s="170"/>
      <c r="F13" s="170"/>
      <c r="G13" s="143"/>
      <c r="H13" s="52">
        <f>SUM(H9:H11)</f>
        <v>0</v>
      </c>
      <c r="I13" s="52">
        <f>SUM(I9:I11)</f>
        <v>0</v>
      </c>
      <c r="J13" s="52">
        <f>SUM(J9:J11)</f>
        <v>744.95600164014115</v>
      </c>
      <c r="K13" s="52">
        <f>SUM(K9:K11)</f>
        <v>1321.5136078088062</v>
      </c>
      <c r="L13" s="53"/>
      <c r="M13" s="53"/>
      <c r="N13" s="53"/>
      <c r="O13" s="53"/>
      <c r="P13" s="52"/>
    </row>
    <row r="14" spans="1:25" s="20" customFormat="1" x14ac:dyDescent="0.25">
      <c r="B14" s="22"/>
      <c r="C14" s="23"/>
      <c r="D14" s="23"/>
      <c r="E14" s="23"/>
      <c r="F14" s="23"/>
      <c r="G14" s="23"/>
      <c r="H14" s="23"/>
      <c r="I14" s="23"/>
      <c r="J14" s="23"/>
      <c r="K14" s="24"/>
      <c r="L14" s="24"/>
      <c r="M14" s="24"/>
      <c r="N14" s="24"/>
    </row>
    <row r="15" spans="1:25" s="20" customFormat="1" ht="30.6" customHeight="1" x14ac:dyDescent="0.25">
      <c r="A15" s="25" t="s">
        <v>46</v>
      </c>
      <c r="B15" s="26" t="s">
        <v>15</v>
      </c>
      <c r="C15" s="266" t="s">
        <v>32</v>
      </c>
      <c r="D15" s="267"/>
      <c r="E15" s="267"/>
      <c r="F15" s="267"/>
      <c r="G15" s="268"/>
      <c r="H15" s="263" t="s">
        <v>48</v>
      </c>
      <c r="I15" s="264"/>
      <c r="J15" s="264"/>
      <c r="K15" s="265"/>
      <c r="L15" s="274" t="s">
        <v>33</v>
      </c>
      <c r="M15" s="274"/>
      <c r="N15" s="274"/>
      <c r="O15" s="274"/>
      <c r="P15" s="24"/>
      <c r="Q15" s="24"/>
    </row>
    <row r="16" spans="1:25" s="21" customFormat="1" x14ac:dyDescent="0.25">
      <c r="A16" s="42" t="s">
        <v>8</v>
      </c>
      <c r="B16" s="26"/>
      <c r="C16" s="132">
        <v>1991</v>
      </c>
      <c r="D16" s="132">
        <v>2000</v>
      </c>
      <c r="E16" s="132">
        <v>2007</v>
      </c>
      <c r="F16" s="132">
        <v>2010</v>
      </c>
      <c r="G16" s="132">
        <v>2012</v>
      </c>
      <c r="H16" s="133"/>
      <c r="I16" s="133"/>
      <c r="J16" s="133">
        <v>2007</v>
      </c>
      <c r="K16" s="133">
        <v>2010</v>
      </c>
      <c r="L16" s="135"/>
      <c r="M16" s="135"/>
      <c r="N16" s="135">
        <v>2007</v>
      </c>
      <c r="O16" s="135">
        <v>2010</v>
      </c>
      <c r="P16" s="43"/>
      <c r="Q16" s="43"/>
    </row>
    <row r="17" spans="1:25" s="20" customFormat="1" x14ac:dyDescent="0.25">
      <c r="A17" s="171" t="s">
        <v>3</v>
      </c>
      <c r="B17" s="26" t="s">
        <v>13</v>
      </c>
      <c r="C17" s="178">
        <v>55.6034482758621</v>
      </c>
      <c r="D17" s="178">
        <v>76.073844296815906</v>
      </c>
      <c r="E17" s="178">
        <v>65.597868878170999</v>
      </c>
      <c r="F17" s="178">
        <v>44.8</v>
      </c>
      <c r="G17" s="178">
        <v>38.839409459335997</v>
      </c>
      <c r="H17" s="44"/>
      <c r="I17" s="44"/>
      <c r="J17" s="44">
        <v>47.599998474121101</v>
      </c>
      <c r="K17" s="44">
        <v>48.900001525878899</v>
      </c>
      <c r="L17" s="61"/>
      <c r="M17" s="61"/>
      <c r="N17" s="61">
        <f t="shared" ref="L17:O20" si="3">+N9/N$12</f>
        <v>1.338469973749792</v>
      </c>
      <c r="O17" s="61">
        <f t="shared" si="3"/>
        <v>1.3136965788213499</v>
      </c>
      <c r="P17" s="24"/>
      <c r="Q17" s="24"/>
    </row>
    <row r="18" spans="1:25" s="20" customFormat="1" x14ac:dyDescent="0.25">
      <c r="A18" s="172" t="s">
        <v>4</v>
      </c>
      <c r="B18" s="26" t="s">
        <v>13</v>
      </c>
      <c r="C18" s="178">
        <v>16.752873563218401</v>
      </c>
      <c r="D18" s="178">
        <v>4.2467069995473103</v>
      </c>
      <c r="E18" s="178">
        <v>7.9287703192089598</v>
      </c>
      <c r="F18" s="178">
        <v>5</v>
      </c>
      <c r="G18" s="178">
        <v>16.412453866018598</v>
      </c>
      <c r="H18" s="44"/>
      <c r="I18" s="44"/>
      <c r="J18" s="44">
        <v>2.5</v>
      </c>
      <c r="K18" s="44">
        <v>9.1999998092651403</v>
      </c>
      <c r="L18" s="61"/>
      <c r="M18" s="61"/>
      <c r="N18" s="61">
        <f t="shared" si="3"/>
        <v>3.4251440251097898</v>
      </c>
      <c r="O18" s="61">
        <f t="shared" si="3"/>
        <v>0.85096525864968064</v>
      </c>
      <c r="P18" s="24"/>
      <c r="Q18" s="24"/>
    </row>
    <row r="19" spans="1:25" s="20" customFormat="1" x14ac:dyDescent="0.25">
      <c r="A19" s="47" t="s">
        <v>5</v>
      </c>
      <c r="B19" s="26" t="s">
        <v>13</v>
      </c>
      <c r="C19" s="178">
        <v>27.643678160919499</v>
      </c>
      <c r="D19" s="178">
        <v>19.679448703636801</v>
      </c>
      <c r="E19" s="178">
        <v>26.4733608026201</v>
      </c>
      <c r="F19" s="178">
        <v>50.2</v>
      </c>
      <c r="G19" s="178">
        <v>44.748136674645501</v>
      </c>
      <c r="H19" s="44"/>
      <c r="I19" s="44"/>
      <c r="J19" s="44">
        <v>14.8999996185303</v>
      </c>
      <c r="K19" s="44">
        <v>41.900001525878899</v>
      </c>
      <c r="L19" s="61"/>
      <c r="M19" s="61"/>
      <c r="N19" s="61">
        <f t="shared" si="3"/>
        <v>1.8608034858334654</v>
      </c>
      <c r="O19" s="61">
        <f t="shared" si="3"/>
        <v>0.66661942855955258</v>
      </c>
      <c r="P19" s="24"/>
      <c r="Q19" s="24"/>
    </row>
    <row r="20" spans="1:25" s="69" customFormat="1" x14ac:dyDescent="0.25">
      <c r="A20" s="48" t="s">
        <v>14</v>
      </c>
      <c r="B20" s="65"/>
      <c r="C20" s="62">
        <f t="shared" ref="C20:K20" si="4">SUM(C17:C19)</f>
        <v>100</v>
      </c>
      <c r="D20" s="62">
        <f t="shared" si="4"/>
        <v>100.00000000000003</v>
      </c>
      <c r="E20" s="62">
        <f t="shared" si="4"/>
        <v>100.00000000000006</v>
      </c>
      <c r="F20" s="62">
        <f t="shared" si="4"/>
        <v>100</v>
      </c>
      <c r="G20" s="62">
        <f t="shared" si="4"/>
        <v>100.00000000000009</v>
      </c>
      <c r="H20" s="66">
        <f t="shared" si="4"/>
        <v>0</v>
      </c>
      <c r="I20" s="66">
        <f t="shared" si="4"/>
        <v>0</v>
      </c>
      <c r="J20" s="66">
        <f t="shared" si="4"/>
        <v>64.999998092651396</v>
      </c>
      <c r="K20" s="66">
        <f t="shared" si="4"/>
        <v>100.00000286102295</v>
      </c>
      <c r="L20" s="67" t="e">
        <f t="shared" si="3"/>
        <v>#DIV/0!</v>
      </c>
      <c r="M20" s="67" t="e">
        <f t="shared" si="3"/>
        <v>#DIV/0!</v>
      </c>
      <c r="N20" s="67">
        <f t="shared" si="3"/>
        <v>1</v>
      </c>
      <c r="O20" s="67">
        <f t="shared" si="3"/>
        <v>1</v>
      </c>
      <c r="P20" s="68"/>
      <c r="Q20" s="68"/>
    </row>
    <row r="21" spans="1:25" s="20" customFormat="1" x14ac:dyDescent="0.25">
      <c r="A21" s="149"/>
      <c r="B21" s="148"/>
      <c r="C21" s="150"/>
      <c r="D21" s="150"/>
      <c r="E21" s="150"/>
      <c r="F21" s="150"/>
      <c r="G21" s="150"/>
      <c r="H21" s="56"/>
      <c r="I21" s="56"/>
      <c r="J21" s="56"/>
      <c r="K21" s="56"/>
      <c r="L21" s="56">
        <f>SUM(L17:L19)</f>
        <v>0</v>
      </c>
      <c r="M21" s="56">
        <f>SUM(M17:M19)</f>
        <v>0</v>
      </c>
      <c r="N21" s="56">
        <f>SUM(N17:N19)</f>
        <v>6.6244174846930477</v>
      </c>
      <c r="O21" s="56">
        <f>SUM(O17:O19)</f>
        <v>2.8312812660305831</v>
      </c>
      <c r="P21" s="23"/>
      <c r="Q21" s="23"/>
    </row>
    <row r="22" spans="1:25" s="20" customFormat="1" x14ac:dyDescent="0.25">
      <c r="A22" s="55" t="s">
        <v>7</v>
      </c>
      <c r="B22" s="54"/>
      <c r="C22" s="56"/>
      <c r="D22" s="57"/>
      <c r="E22" s="57"/>
      <c r="F22" s="57"/>
      <c r="G22" s="57"/>
      <c r="H22" s="57"/>
      <c r="I22" s="57"/>
      <c r="J22" s="57"/>
      <c r="K22" s="57"/>
      <c r="L22" s="57"/>
      <c r="M22" s="57"/>
      <c r="N22" s="57"/>
      <c r="O22" s="57"/>
      <c r="P22" s="57"/>
      <c r="Q22" s="57"/>
      <c r="R22" s="57"/>
      <c r="S22" s="57"/>
      <c r="T22" s="29"/>
      <c r="U22" s="24"/>
      <c r="V22" s="24"/>
      <c r="W22" s="24"/>
      <c r="X22" s="24"/>
      <c r="Y22" s="24"/>
    </row>
    <row r="23" spans="1:25" s="20" customFormat="1" x14ac:dyDescent="0.25">
      <c r="A23" s="30" t="s">
        <v>7</v>
      </c>
      <c r="B23" s="26"/>
      <c r="C23" s="58"/>
      <c r="D23" s="59"/>
      <c r="E23" s="59"/>
      <c r="F23" s="60" t="s">
        <v>9</v>
      </c>
      <c r="G23" s="63"/>
      <c r="H23" s="63"/>
      <c r="I23" s="63"/>
      <c r="J23" s="146">
        <v>3</v>
      </c>
      <c r="L23" s="23"/>
      <c r="M23" s="23"/>
      <c r="N23" s="23"/>
      <c r="O23" s="23"/>
      <c r="P23" s="23"/>
      <c r="Q23" s="23"/>
      <c r="R23" s="23"/>
      <c r="S23" s="24"/>
      <c r="T23" s="24"/>
      <c r="U23" s="24"/>
      <c r="V23" s="24"/>
      <c r="W23" s="24"/>
    </row>
    <row r="24" spans="1:25" s="20" customFormat="1" ht="14.4" x14ac:dyDescent="0.25">
      <c r="A24" s="25" t="s">
        <v>47</v>
      </c>
      <c r="B24" s="26"/>
      <c r="C24" s="275" t="s">
        <v>35</v>
      </c>
      <c r="D24" s="276"/>
      <c r="E24" s="276"/>
      <c r="F24" s="277"/>
      <c r="G24" s="260" t="s">
        <v>10</v>
      </c>
      <c r="H24" s="261"/>
      <c r="I24" s="261"/>
      <c r="J24" s="262"/>
      <c r="K24" s="31"/>
      <c r="L24" s="31"/>
      <c r="M24" s="23"/>
      <c r="N24" s="23"/>
      <c r="O24" s="23"/>
      <c r="P24" s="23"/>
      <c r="Q24" s="23"/>
      <c r="R24" s="23"/>
      <c r="S24" s="24"/>
      <c r="T24" s="24"/>
      <c r="U24" s="24"/>
    </row>
    <row r="25" spans="1:25" s="20" customFormat="1" ht="24" x14ac:dyDescent="0.25">
      <c r="A25" s="32" t="s">
        <v>11</v>
      </c>
      <c r="B25" s="26"/>
      <c r="C25" s="136"/>
      <c r="D25" s="136"/>
      <c r="E25" s="136">
        <v>2007</v>
      </c>
      <c r="F25" s="176">
        <v>2010</v>
      </c>
      <c r="G25" s="64"/>
      <c r="H25" s="64"/>
      <c r="I25" s="64"/>
      <c r="J25" s="64" t="s">
        <v>49</v>
      </c>
      <c r="K25" s="33"/>
      <c r="L25" s="33"/>
      <c r="M25" s="23"/>
      <c r="N25" s="23"/>
      <c r="O25" s="23"/>
      <c r="P25" s="23"/>
      <c r="Q25" s="23"/>
      <c r="R25" s="23"/>
      <c r="S25" s="24"/>
      <c r="T25" s="24"/>
      <c r="U25" s="24"/>
    </row>
    <row r="26" spans="1:25" s="20" customFormat="1" x14ac:dyDescent="0.25">
      <c r="A26" s="45" t="s">
        <v>3</v>
      </c>
      <c r="B26" s="26"/>
      <c r="C26" s="27"/>
      <c r="D26" s="27"/>
      <c r="E26" s="27">
        <f>(+N9/N9)*100</f>
        <v>100</v>
      </c>
      <c r="F26" s="27">
        <f>(+O9/$N9)*100</f>
        <v>118.60813247480158</v>
      </c>
      <c r="G26" s="34"/>
      <c r="H26" s="34"/>
      <c r="I26" s="34"/>
      <c r="J26" s="34">
        <f>EXP(LN(O9/N9)/J$23)-1</f>
        <v>5.8534025697766223E-2</v>
      </c>
      <c r="K26" s="23"/>
      <c r="L26" s="23"/>
      <c r="M26" s="23"/>
      <c r="N26" s="23"/>
      <c r="O26" s="23"/>
      <c r="P26" s="23"/>
      <c r="Q26" s="23"/>
      <c r="R26" s="23"/>
      <c r="S26" s="24"/>
      <c r="T26" s="24"/>
      <c r="U26" s="24"/>
    </row>
    <row r="27" spans="1:25" s="20" customFormat="1" x14ac:dyDescent="0.25">
      <c r="A27" s="46" t="s">
        <v>4</v>
      </c>
      <c r="B27" s="26"/>
      <c r="C27" s="27"/>
      <c r="D27" s="27"/>
      <c r="E27" s="27">
        <f>(+N10/N10)*100</f>
        <v>100</v>
      </c>
      <c r="F27" s="27">
        <f>(+O10/$N10)*100</f>
        <v>30.023479609136</v>
      </c>
      <c r="G27" s="34"/>
      <c r="H27" s="34"/>
      <c r="I27" s="34"/>
      <c r="J27" s="34">
        <f>EXP(LN(O10/N10)/J$23)-1</f>
        <v>-0.33039245074890644</v>
      </c>
      <c r="K27" s="23"/>
      <c r="L27" s="23"/>
      <c r="M27" s="23"/>
      <c r="N27" s="23"/>
      <c r="O27" s="23"/>
      <c r="P27" s="23"/>
      <c r="Q27" s="23"/>
      <c r="R27" s="23"/>
      <c r="S27" s="24"/>
      <c r="T27" s="24"/>
      <c r="U27" s="24"/>
    </row>
    <row r="28" spans="1:25" s="20" customFormat="1" x14ac:dyDescent="0.25">
      <c r="A28" s="28" t="s">
        <v>5</v>
      </c>
      <c r="B28" s="26"/>
      <c r="C28" s="27"/>
      <c r="D28" s="27"/>
      <c r="E28" s="27">
        <f>(+N11/N11)*100</f>
        <v>100</v>
      </c>
      <c r="F28" s="27">
        <f>(+O11/$N11)*100</f>
        <v>43.291784503475412</v>
      </c>
      <c r="G28" s="34"/>
      <c r="H28" s="34"/>
      <c r="I28" s="34"/>
      <c r="J28" s="34">
        <f>EXP(LN(O11/N11)/J$23)-1</f>
        <v>-0.24351237272137827</v>
      </c>
      <c r="K28" s="23"/>
      <c r="L28" s="23"/>
      <c r="M28" s="23"/>
      <c r="N28" s="23"/>
      <c r="O28" s="23"/>
      <c r="P28" s="23"/>
      <c r="Q28" s="23"/>
      <c r="R28" s="23"/>
      <c r="S28" s="24"/>
      <c r="T28" s="24"/>
      <c r="U28" s="24"/>
    </row>
    <row r="29" spans="1:25" s="69" customFormat="1" x14ac:dyDescent="0.25">
      <c r="A29" s="35" t="s">
        <v>6</v>
      </c>
      <c r="B29" s="65"/>
      <c r="C29" s="66"/>
      <c r="D29" s="66"/>
      <c r="E29" s="66">
        <f>(+N12/N12)*100</f>
        <v>100</v>
      </c>
      <c r="F29" s="66">
        <f>(+O12/$N12)*100</f>
        <v>120.84481798871187</v>
      </c>
      <c r="G29" s="70"/>
      <c r="H29" s="70"/>
      <c r="I29" s="70"/>
      <c r="J29" s="70">
        <f>EXP(LN(O12/N12)/J$23)-1</f>
        <v>6.5146498361912109E-2</v>
      </c>
      <c r="K29" s="71"/>
      <c r="L29" s="71"/>
      <c r="M29" s="71"/>
      <c r="N29" s="71"/>
      <c r="O29" s="71"/>
      <c r="P29" s="71"/>
      <c r="Q29" s="71"/>
      <c r="R29" s="71"/>
      <c r="S29" s="68"/>
      <c r="T29" s="68"/>
      <c r="U29" s="68"/>
    </row>
    <row r="30" spans="1:25" s="20" customFormat="1" x14ac:dyDescent="0.25">
      <c r="B30" s="22"/>
      <c r="C30" s="36"/>
      <c r="D30" s="23"/>
      <c r="E30" s="23"/>
      <c r="F30" s="23"/>
      <c r="G30" s="23"/>
      <c r="H30" s="147">
        <f>SUM(H26:H29)</f>
        <v>0</v>
      </c>
      <c r="I30" s="147">
        <f>SUM(I26:I29)</f>
        <v>0</v>
      </c>
      <c r="J30" s="147">
        <f>SUM(J26:J29)</f>
        <v>-0.45022429941060638</v>
      </c>
      <c r="K30" s="23"/>
      <c r="L30" s="23"/>
      <c r="M30" s="23"/>
      <c r="N30" s="23"/>
      <c r="O30" s="23"/>
      <c r="P30" s="23"/>
      <c r="Q30" s="23"/>
      <c r="R30" s="23"/>
      <c r="S30" s="23"/>
      <c r="T30" s="23"/>
      <c r="U30" s="24"/>
      <c r="V30" s="24"/>
      <c r="W30" s="24"/>
      <c r="X30" s="24"/>
      <c r="Y30" s="24"/>
    </row>
  </sheetData>
  <autoFilter ref="A8:AE29"/>
  <mergeCells count="16">
    <mergeCell ref="G24:J24"/>
    <mergeCell ref="H6:K6"/>
    <mergeCell ref="C15:G15"/>
    <mergeCell ref="C6:F6"/>
    <mergeCell ref="L6:O6"/>
    <mergeCell ref="H15:K15"/>
    <mergeCell ref="L15:O15"/>
    <mergeCell ref="C24:F24"/>
    <mergeCell ref="U2:Y2"/>
    <mergeCell ref="C5:H5"/>
    <mergeCell ref="U5:Y5"/>
    <mergeCell ref="G6:G7"/>
    <mergeCell ref="A6:A7"/>
    <mergeCell ref="B6:B7"/>
    <mergeCell ref="J2:O2"/>
    <mergeCell ref="Q2:T2"/>
  </mergeCell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0"/>
  <sheetViews>
    <sheetView showGridLines="0" workbookViewId="0">
      <selection activeCell="A2" sqref="A2"/>
    </sheetView>
  </sheetViews>
  <sheetFormatPr defaultRowHeight="12" x14ac:dyDescent="0.25"/>
  <cols>
    <col min="1" max="1" width="24.140625" customWidth="1"/>
  </cols>
  <sheetData>
    <row r="1" spans="1:16" ht="14.4" x14ac:dyDescent="0.25">
      <c r="A1" s="73" t="s">
        <v>16</v>
      </c>
      <c r="B1" s="74"/>
      <c r="C1" s="74"/>
      <c r="D1" s="74"/>
      <c r="E1" s="74"/>
      <c r="F1" s="74"/>
      <c r="G1" s="74"/>
      <c r="H1" s="3"/>
      <c r="I1" s="3"/>
      <c r="J1" s="3"/>
      <c r="K1" s="7"/>
      <c r="L1" s="3"/>
      <c r="M1" s="3"/>
      <c r="N1" s="3"/>
      <c r="O1" s="3"/>
      <c r="P1" s="3"/>
    </row>
    <row r="2" spans="1:16" x14ac:dyDescent="0.25">
      <c r="A2" s="288" t="s">
        <v>134</v>
      </c>
      <c r="B2" s="3"/>
      <c r="C2" s="3"/>
      <c r="D2" s="3"/>
      <c r="E2" s="3"/>
      <c r="F2" s="3"/>
      <c r="G2" s="3"/>
      <c r="H2" s="3"/>
      <c r="I2" s="3"/>
      <c r="J2" s="3"/>
      <c r="K2" s="7"/>
      <c r="L2" s="3"/>
      <c r="M2" s="3"/>
      <c r="N2" s="3"/>
      <c r="O2" s="3"/>
      <c r="P2" s="3"/>
    </row>
    <row r="3" spans="1:16" x14ac:dyDescent="0.25">
      <c r="A3" s="3"/>
      <c r="B3" s="80"/>
      <c r="C3" s="3"/>
      <c r="D3" s="3"/>
      <c r="E3" s="3"/>
      <c r="F3" s="3"/>
      <c r="G3" s="3"/>
      <c r="H3" s="3"/>
      <c r="I3" s="3"/>
      <c r="J3" s="3"/>
      <c r="K3" s="7"/>
      <c r="L3" s="3"/>
      <c r="M3" s="3"/>
      <c r="N3" s="3"/>
      <c r="O3" s="3"/>
      <c r="P3" s="3"/>
    </row>
    <row r="4" spans="1:16" ht="51" x14ac:dyDescent="0.25">
      <c r="A4" s="87" t="s">
        <v>49</v>
      </c>
      <c r="B4" s="81" t="s">
        <v>17</v>
      </c>
      <c r="C4" s="82" t="s">
        <v>18</v>
      </c>
      <c r="D4" s="278" t="s">
        <v>19</v>
      </c>
      <c r="E4" s="278"/>
      <c r="F4" s="278" t="s">
        <v>20</v>
      </c>
      <c r="G4" s="278"/>
      <c r="H4" s="20"/>
      <c r="I4" s="20"/>
      <c r="J4" s="20"/>
      <c r="K4" s="79"/>
      <c r="L4" s="20"/>
      <c r="M4" s="20"/>
      <c r="N4" s="20"/>
      <c r="O4" s="20"/>
      <c r="P4" s="20"/>
    </row>
    <row r="5" spans="1:16" x14ac:dyDescent="0.25">
      <c r="A5" s="75"/>
      <c r="B5" s="83" t="s">
        <v>49</v>
      </c>
      <c r="C5" s="84">
        <v>2010</v>
      </c>
      <c r="D5" s="85">
        <v>2007</v>
      </c>
      <c r="E5" s="84">
        <v>2010</v>
      </c>
      <c r="F5" s="85">
        <v>2007</v>
      </c>
      <c r="G5" s="84">
        <v>2010</v>
      </c>
      <c r="H5" s="3"/>
      <c r="I5" s="3"/>
      <c r="J5" s="3"/>
      <c r="K5" s="7"/>
      <c r="L5" s="3"/>
      <c r="M5" s="3"/>
      <c r="N5" s="3"/>
      <c r="O5" s="3"/>
      <c r="P5" s="3"/>
    </row>
    <row r="6" spans="1:16" x14ac:dyDescent="0.25">
      <c r="A6" s="76" t="s">
        <v>3</v>
      </c>
      <c r="B6" s="92">
        <f t="shared" ref="B6:B9" si="0">+G6-F6</f>
        <v>1.3000030517577983</v>
      </c>
      <c r="C6" s="77">
        <f>+'GVA-productivity1'!O17</f>
        <v>1.3136965788213499</v>
      </c>
      <c r="D6" s="19">
        <f>+'GVA-productivity1'!J9</f>
        <v>545.53700895211273</v>
      </c>
      <c r="E6" s="19">
        <f>+'GVA-productivity1'!K9</f>
        <v>646.22015589469663</v>
      </c>
      <c r="F6" s="77">
        <f>+'GVA-productivity1'!J17</f>
        <v>47.599998474121101</v>
      </c>
      <c r="G6" s="77">
        <f>+'GVA-productivity1'!K17</f>
        <v>48.900001525878899</v>
      </c>
      <c r="H6" s="3"/>
      <c r="I6" s="3"/>
      <c r="J6" s="3"/>
      <c r="K6" s="7"/>
      <c r="L6" s="3"/>
      <c r="M6" s="3"/>
      <c r="N6" s="3"/>
      <c r="O6" s="3"/>
      <c r="P6" s="3"/>
    </row>
    <row r="7" spans="1:16" x14ac:dyDescent="0.25">
      <c r="A7" s="76" t="s">
        <v>4</v>
      </c>
      <c r="B7" s="92">
        <f t="shared" si="0"/>
        <v>6.6999998092651403</v>
      </c>
      <c r="C7" s="77">
        <f>+'GVA-productivity1'!O18</f>
        <v>0.85096525864968064</v>
      </c>
      <c r="D7" s="19">
        <f>+'GVA-productivity1'!J10</f>
        <v>28.652154750000001</v>
      </c>
      <c r="E7" s="19">
        <f>+'GVA-productivity1'!K10</f>
        <v>121.57924591941293</v>
      </c>
      <c r="F7" s="77">
        <f>+'GVA-productivity1'!J18</f>
        <v>2.5</v>
      </c>
      <c r="G7" s="77">
        <f>+'GVA-productivity1'!K18</f>
        <v>9.1999998092651403</v>
      </c>
      <c r="H7" s="3"/>
      <c r="I7" s="3"/>
      <c r="J7" s="3"/>
      <c r="K7" s="7"/>
      <c r="L7" s="3"/>
      <c r="M7" s="3"/>
      <c r="N7" s="3"/>
      <c r="O7" s="3"/>
      <c r="P7" s="3"/>
    </row>
    <row r="8" spans="1:16" x14ac:dyDescent="0.25">
      <c r="A8" s="76" t="s">
        <v>5</v>
      </c>
      <c r="B8" s="92">
        <f t="shared" si="0"/>
        <v>27.000001907348597</v>
      </c>
      <c r="C8" s="77">
        <f>+'GVA-productivity1'!O19</f>
        <v>0.66661942855955258</v>
      </c>
      <c r="D8" s="19">
        <f>+'GVA-productivity1'!J11</f>
        <v>170.76683793802843</v>
      </c>
      <c r="E8" s="19">
        <f>+'GVA-productivity1'!K11</f>
        <v>553.71420599469661</v>
      </c>
      <c r="F8" s="77">
        <f>+'GVA-productivity1'!J19</f>
        <v>14.8999996185303</v>
      </c>
      <c r="G8" s="77">
        <f>+'GVA-productivity1'!K19</f>
        <v>41.900001525878899</v>
      </c>
      <c r="H8" s="3"/>
      <c r="I8" s="3"/>
      <c r="J8" s="3"/>
      <c r="K8" s="7"/>
      <c r="L8" s="3"/>
      <c r="M8" s="3"/>
      <c r="N8" s="3"/>
      <c r="O8" s="3"/>
      <c r="P8" s="3"/>
    </row>
    <row r="9" spans="1:16" s="154" customFormat="1" x14ac:dyDescent="0.25">
      <c r="A9" s="78" t="s">
        <v>21</v>
      </c>
      <c r="B9" s="151">
        <f t="shared" si="0"/>
        <v>35.000004768371554</v>
      </c>
      <c r="C9" s="155">
        <f>+'GVA-productivity1'!O21</f>
        <v>2.8312812660305831</v>
      </c>
      <c r="D9" s="153">
        <f>+'GVA-productivity1'!J12</f>
        <v>1146.08619</v>
      </c>
      <c r="E9" s="153">
        <f>+'GVA-productivity1'!K12</f>
        <v>1321.5135699999998</v>
      </c>
      <c r="F9" s="152">
        <f>+'GVA-productivity1'!J20</f>
        <v>64.999998092651396</v>
      </c>
      <c r="G9" s="152">
        <f>+'GVA-productivity1'!K20</f>
        <v>100.00000286102295</v>
      </c>
      <c r="H9" s="10"/>
      <c r="I9" s="10"/>
      <c r="J9" s="10"/>
      <c r="K9" s="18"/>
      <c r="L9" s="10"/>
      <c r="M9" s="10"/>
      <c r="N9" s="10"/>
      <c r="O9" s="10"/>
      <c r="P9" s="10"/>
    </row>
    <row r="10" spans="1:16" x14ac:dyDescent="0.25">
      <c r="A10" s="86" t="s">
        <v>22</v>
      </c>
      <c r="B10" s="91">
        <v>-3.1225022567582528E-16</v>
      </c>
      <c r="C10" s="89">
        <f>SUM(C6:C8)</f>
        <v>2.8312812660305831</v>
      </c>
      <c r="D10" s="88">
        <f>SUM(D6:D8)</f>
        <v>744.95600164014115</v>
      </c>
      <c r="E10" s="88">
        <f>SUM(E6:E8)</f>
        <v>1321.5136078088062</v>
      </c>
      <c r="F10" s="90">
        <f>SUM(F6:F8)</f>
        <v>64.999998092651396</v>
      </c>
      <c r="G10" s="90">
        <f>SUM(G6:G8)</f>
        <v>100.00000286102295</v>
      </c>
      <c r="H10" s="3"/>
      <c r="I10" s="3"/>
      <c r="J10" s="3"/>
      <c r="K10" s="7"/>
      <c r="L10" s="3"/>
      <c r="M10" s="3"/>
      <c r="N10" s="3"/>
      <c r="O10" s="3"/>
      <c r="P10" s="3"/>
    </row>
  </sheetData>
  <mergeCells count="2">
    <mergeCell ref="D4:E4"/>
    <mergeCell ref="F4:G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6"/>
  <sheetViews>
    <sheetView showGridLines="0" workbookViewId="0">
      <selection activeCell="A2" sqref="A2"/>
    </sheetView>
  </sheetViews>
  <sheetFormatPr defaultRowHeight="12" x14ac:dyDescent="0.25"/>
  <cols>
    <col min="1" max="1" width="28.140625" customWidth="1"/>
    <col min="2" max="7" width="12.85546875" customWidth="1"/>
    <col min="8" max="8" width="3.42578125" customWidth="1"/>
  </cols>
  <sheetData>
    <row r="1" spans="1:7" ht="14.4" x14ac:dyDescent="0.3">
      <c r="A1" s="93" t="s">
        <v>24</v>
      </c>
      <c r="B1" s="94"/>
      <c r="C1" s="40"/>
      <c r="D1" s="40"/>
      <c r="E1" s="40"/>
      <c r="F1" s="40"/>
      <c r="G1" s="40"/>
    </row>
    <row r="2" spans="1:7" ht="11.25" customHeight="1" x14ac:dyDescent="0.25">
      <c r="A2" s="237" t="s">
        <v>134</v>
      </c>
      <c r="B2" s="94"/>
      <c r="C2" s="40"/>
      <c r="D2" s="40"/>
      <c r="E2" s="40"/>
      <c r="F2" s="40"/>
      <c r="G2" s="40"/>
    </row>
    <row r="3" spans="1:7" ht="24" x14ac:dyDescent="0.3">
      <c r="A3" s="95"/>
      <c r="B3" s="94"/>
      <c r="C3" s="40"/>
      <c r="D3" s="40"/>
      <c r="E3" s="96"/>
      <c r="F3" s="97" t="s">
        <v>25</v>
      </c>
      <c r="G3" s="97" t="s">
        <v>26</v>
      </c>
    </row>
    <row r="4" spans="1:7" ht="11.25" customHeight="1" x14ac:dyDescent="0.3">
      <c r="A4" s="95"/>
      <c r="B4" s="94"/>
      <c r="C4" s="40"/>
      <c r="D4" s="40"/>
      <c r="E4" s="98" t="s">
        <v>49</v>
      </c>
      <c r="F4" s="99">
        <f>+F15</f>
        <v>-1.668095853630373E-2</v>
      </c>
      <c r="G4" s="233">
        <f>+B11-F4</f>
        <v>8.1827456898215842E-2</v>
      </c>
    </row>
    <row r="5" spans="1:7" ht="11.25" customHeight="1" x14ac:dyDescent="0.3">
      <c r="A5" s="95"/>
      <c r="B5" s="94"/>
      <c r="C5" s="40"/>
      <c r="D5" s="40"/>
      <c r="E5" s="226"/>
      <c r="F5" s="227"/>
      <c r="G5" s="227"/>
    </row>
    <row r="6" spans="1:7" ht="11.25" customHeight="1" x14ac:dyDescent="0.3">
      <c r="A6" s="95"/>
      <c r="B6" s="94"/>
      <c r="C6" s="40"/>
      <c r="D6" s="40"/>
      <c r="E6" s="103"/>
      <c r="F6" s="103"/>
      <c r="G6" s="103"/>
    </row>
    <row r="7" spans="1:7" ht="11.25" customHeight="1" x14ac:dyDescent="0.3">
      <c r="A7" s="95"/>
      <c r="B7" s="94"/>
      <c r="C7" s="40"/>
      <c r="D7" s="40"/>
      <c r="E7" s="226"/>
      <c r="F7" s="227"/>
      <c r="G7" s="227"/>
    </row>
    <row r="8" spans="1:7" s="103" customFormat="1" ht="11.25" customHeight="1" x14ac:dyDescent="0.3">
      <c r="A8" s="100"/>
      <c r="B8" s="101"/>
      <c r="C8" s="102"/>
      <c r="D8" s="102"/>
      <c r="E8" s="224"/>
      <c r="F8" s="225"/>
      <c r="G8" s="227"/>
    </row>
    <row r="9" spans="1:7" ht="49.8" customHeight="1" x14ac:dyDescent="0.25">
      <c r="A9" s="104"/>
      <c r="B9" s="105" t="s">
        <v>27</v>
      </c>
      <c r="C9" s="105" t="s">
        <v>28</v>
      </c>
      <c r="D9" s="105" t="s">
        <v>28</v>
      </c>
      <c r="E9" s="105" t="s">
        <v>29</v>
      </c>
      <c r="F9" s="106" t="s">
        <v>25</v>
      </c>
      <c r="G9" s="228"/>
    </row>
    <row r="10" spans="1:7" x14ac:dyDescent="0.25">
      <c r="A10" s="104"/>
      <c r="B10" s="107" t="s">
        <v>49</v>
      </c>
      <c r="C10" s="107">
        <v>2007</v>
      </c>
      <c r="D10" s="107">
        <v>2010</v>
      </c>
      <c r="E10" s="107" t="s">
        <v>49</v>
      </c>
      <c r="F10" s="97" t="s">
        <v>115</v>
      </c>
      <c r="G10" s="229"/>
    </row>
    <row r="11" spans="1:7" x14ac:dyDescent="0.25">
      <c r="A11" s="108" t="s">
        <v>6</v>
      </c>
      <c r="B11" s="114">
        <f>+'GVA-productivity1'!J29</f>
        <v>6.5146498361912109E-2</v>
      </c>
      <c r="C11" s="114">
        <f>+'GVA-productivity1'!J20/100</f>
        <v>0.64999998092651401</v>
      </c>
      <c r="D11" s="114">
        <f>+'GVA-productivity1'!K20/100</f>
        <v>1.0000000286102295</v>
      </c>
      <c r="E11" s="114">
        <f>+D11-C11</f>
        <v>0.35000004768371551</v>
      </c>
      <c r="F11" s="110"/>
      <c r="G11" s="230"/>
    </row>
    <row r="12" spans="1:7" x14ac:dyDescent="0.25">
      <c r="A12" s="111" t="s">
        <v>3</v>
      </c>
      <c r="B12" s="109">
        <f>+'GVA-productivity1'!J26</f>
        <v>5.8534025697766223E-2</v>
      </c>
      <c r="C12" s="109">
        <f>+'GVA-productivity1'!J17/100</f>
        <v>0.47599998474121102</v>
      </c>
      <c r="D12" s="109">
        <f>+'GVA-productivity1'!K17/100</f>
        <v>0.489000015258789</v>
      </c>
      <c r="E12" s="109">
        <f>+D12-C12</f>
        <v>1.3000030517577976E-2</v>
      </c>
      <c r="F12" s="112">
        <f t="shared" ref="F12:F14" si="0">+B12*C12</f>
        <v>2.7862195338978376E-2</v>
      </c>
      <c r="G12" s="231"/>
    </row>
    <row r="13" spans="1:7" x14ac:dyDescent="0.25">
      <c r="A13" s="113" t="s">
        <v>4</v>
      </c>
      <c r="B13" s="109">
        <f>+'GVA-productivity1'!J27</f>
        <v>-0.33039245074890644</v>
      </c>
      <c r="C13" s="109">
        <f>+'GVA-productivity1'!J18/100</f>
        <v>2.5000000000000001E-2</v>
      </c>
      <c r="D13" s="109">
        <f>+'GVA-productivity1'!K18/100</f>
        <v>9.19999980926514E-2</v>
      </c>
      <c r="E13" s="109">
        <f>+D13-C13</f>
        <v>6.6999998092651392E-2</v>
      </c>
      <c r="F13" s="112">
        <f t="shared" si="0"/>
        <v>-8.259811268722661E-3</v>
      </c>
      <c r="G13" s="231"/>
    </row>
    <row r="14" spans="1:7" x14ac:dyDescent="0.25">
      <c r="A14" s="113" t="s">
        <v>5</v>
      </c>
      <c r="B14" s="109">
        <f>+'GVA-productivity1'!J28</f>
        <v>-0.24351237272137827</v>
      </c>
      <c r="C14" s="109">
        <f>+'GVA-productivity1'!J19/100</f>
        <v>0.14899999618530299</v>
      </c>
      <c r="D14" s="109">
        <f>+'GVA-productivity1'!K19/100</f>
        <v>0.41900001525878899</v>
      </c>
      <c r="E14" s="109">
        <f>+D14-C14</f>
        <v>0.27000001907348603</v>
      </c>
      <c r="F14" s="112">
        <f t="shared" si="0"/>
        <v>-3.6283342606559445E-2</v>
      </c>
      <c r="G14" s="231"/>
    </row>
    <row r="15" spans="1:7" ht="24" x14ac:dyDescent="0.25">
      <c r="A15" s="156" t="s">
        <v>36</v>
      </c>
      <c r="B15" s="157">
        <f>SUM(B11:B14)</f>
        <v>-0.45022429941060638</v>
      </c>
      <c r="C15" s="157">
        <f>SUM(C12:C14)</f>
        <v>0.64999998092651401</v>
      </c>
      <c r="D15" s="157">
        <f>SUM(D12:D14)</f>
        <v>1.0000000286102293</v>
      </c>
      <c r="E15" s="115"/>
      <c r="F15" s="99">
        <f>SUM(F12:F14)</f>
        <v>-1.668095853630373E-2</v>
      </c>
      <c r="G15" s="232"/>
    </row>
    <row r="16" spans="1:7" x14ac:dyDescent="0.25">
      <c r="A16" s="116"/>
      <c r="B16" s="117">
        <f>+'GVA-productivity1'!J30</f>
        <v>-0.45022429941060638</v>
      </c>
      <c r="C16" s="117">
        <f>+('GVA-productivity1'!J20)/100</f>
        <v>0.64999998092651401</v>
      </c>
      <c r="D16" s="117">
        <f>+('GVA-productivity1'!K20)/100</f>
        <v>1.0000000286102295</v>
      </c>
      <c r="E16" s="96"/>
      <c r="F16" s="118"/>
      <c r="G16" s="118"/>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6"/>
  <sheetViews>
    <sheetView showGridLines="0" workbookViewId="0">
      <selection activeCell="C2" sqref="C2"/>
    </sheetView>
  </sheetViews>
  <sheetFormatPr defaultRowHeight="12" x14ac:dyDescent="0.25"/>
  <cols>
    <col min="2" max="2" width="29.5703125" customWidth="1"/>
    <col min="3" max="6" width="14.140625" customWidth="1"/>
  </cols>
  <sheetData>
    <row r="1" spans="1:11" ht="14.4" x14ac:dyDescent="0.25">
      <c r="A1" s="119" t="s">
        <v>50</v>
      </c>
    </row>
    <row r="2" spans="1:11" x14ac:dyDescent="0.25">
      <c r="A2" s="237" t="s">
        <v>134</v>
      </c>
    </row>
    <row r="3" spans="1:11" x14ac:dyDescent="0.25">
      <c r="A3" s="289"/>
      <c r="C3" s="289"/>
      <c r="D3" s="289"/>
      <c r="E3" s="289"/>
      <c r="F3" s="279"/>
    </row>
    <row r="4" spans="1:11" x14ac:dyDescent="0.25">
      <c r="A4" s="290"/>
      <c r="B4" s="40"/>
      <c r="C4" s="290"/>
      <c r="D4" s="291" t="s">
        <v>135</v>
      </c>
      <c r="E4" s="290"/>
      <c r="F4" s="280"/>
    </row>
    <row r="5" spans="1:11" ht="36" x14ac:dyDescent="0.25">
      <c r="A5" s="120" t="s">
        <v>30</v>
      </c>
      <c r="B5" s="121" t="s">
        <v>2</v>
      </c>
      <c r="C5" s="122" t="s">
        <v>51</v>
      </c>
      <c r="D5" s="122" t="s">
        <v>52</v>
      </c>
      <c r="E5" s="122" t="s">
        <v>37</v>
      </c>
      <c r="F5" s="122" t="str">
        <f>+D5</f>
        <v>Relative productivity 2010</v>
      </c>
      <c r="H5" s="120"/>
      <c r="I5" s="120" t="s">
        <v>5</v>
      </c>
      <c r="J5" s="213" t="s">
        <v>4</v>
      </c>
      <c r="K5" s="120" t="s">
        <v>3</v>
      </c>
    </row>
    <row r="6" spans="1:11" x14ac:dyDescent="0.25">
      <c r="A6" s="123">
        <v>3</v>
      </c>
      <c r="B6" s="126" t="s">
        <v>5</v>
      </c>
      <c r="C6" s="158">
        <f>(VLOOKUP($B6,'GVA-productivity1'!$A$17:$O$19,11,FALSE)/100)</f>
        <v>0.41900001525878899</v>
      </c>
      <c r="D6" s="125">
        <f>VLOOKUP($B6,'GVA-productivity1'!$A$17:$O$19,15,FALSE)</f>
        <v>0.66661942855955258</v>
      </c>
      <c r="E6" s="125">
        <f>+C6</f>
        <v>0.41900001525878899</v>
      </c>
      <c r="F6" s="125">
        <f>+D6</f>
        <v>0.66661942855955258</v>
      </c>
      <c r="H6" s="214">
        <v>0</v>
      </c>
      <c r="I6" s="215">
        <v>0</v>
      </c>
      <c r="J6" s="215"/>
      <c r="K6" s="215"/>
    </row>
    <row r="7" spans="1:11" x14ac:dyDescent="0.25">
      <c r="A7" s="123">
        <v>2</v>
      </c>
      <c r="B7" s="124" t="s">
        <v>4</v>
      </c>
      <c r="C7" s="158">
        <f>(VLOOKUP($B7,'GVA-productivity1'!$A$17:$O$19,11,FALSE)/100)</f>
        <v>9.19999980926514E-2</v>
      </c>
      <c r="D7" s="125">
        <f>VLOOKUP($B7,'GVA-productivity1'!$A$17:$O$19,15,FALSE)</f>
        <v>0.85096525864968064</v>
      </c>
      <c r="E7" s="125">
        <f>+E6+C7</f>
        <v>0.51100001335144041</v>
      </c>
      <c r="F7" s="125">
        <f>+D7</f>
        <v>0.85096525864968064</v>
      </c>
      <c r="H7" s="214">
        <v>0</v>
      </c>
      <c r="I7" s="216">
        <f>+$F$6</f>
        <v>0.66661942855955258</v>
      </c>
      <c r="J7" s="215"/>
      <c r="K7" s="215"/>
    </row>
    <row r="8" spans="1:11" x14ac:dyDescent="0.25">
      <c r="A8" s="123">
        <v>1</v>
      </c>
      <c r="B8" s="124" t="s">
        <v>3</v>
      </c>
      <c r="C8" s="158">
        <f>(VLOOKUP($B8,'GVA-productivity1'!$A$17:$O$19,11,FALSE)/100)</f>
        <v>0.489000015258789</v>
      </c>
      <c r="D8" s="125">
        <f>VLOOKUP($B8,'GVA-productivity1'!$A$17:$O$19,15,FALSE)</f>
        <v>1.3136965788213499</v>
      </c>
      <c r="E8" s="125">
        <f>+E7+C8</f>
        <v>1.0000000286102293</v>
      </c>
      <c r="F8" s="125">
        <f>+D8</f>
        <v>1.3136965788213499</v>
      </c>
      <c r="H8" s="214">
        <f>AVERAGE(H7,H9)</f>
        <v>20.95000076293945</v>
      </c>
      <c r="I8" s="216">
        <f>+$F$6</f>
        <v>0.66661942855955258</v>
      </c>
      <c r="J8" s="215"/>
      <c r="K8" s="215"/>
    </row>
    <row r="9" spans="1:11" x14ac:dyDescent="0.25">
      <c r="B9" s="127" t="s">
        <v>31</v>
      </c>
      <c r="C9" s="131">
        <f>SUM(C6:C8)</f>
        <v>1.0000000286102293</v>
      </c>
      <c r="D9" s="128">
        <f>SUM(D6:D8)</f>
        <v>2.8312812660305831</v>
      </c>
      <c r="E9" s="129"/>
      <c r="F9" s="129"/>
      <c r="H9" s="214">
        <f>+$E$6*100</f>
        <v>41.900001525878899</v>
      </c>
      <c r="I9" s="216">
        <f>+$F$6</f>
        <v>0.66661942855955258</v>
      </c>
      <c r="J9" s="215">
        <v>0</v>
      </c>
      <c r="K9" s="217"/>
    </row>
    <row r="10" spans="1:11" x14ac:dyDescent="0.25">
      <c r="H10" s="214">
        <f>+$E$6*100</f>
        <v>41.900001525878899</v>
      </c>
      <c r="I10" s="215">
        <v>0</v>
      </c>
      <c r="J10" s="218">
        <f>+$F$7</f>
        <v>0.85096525864968064</v>
      </c>
      <c r="K10" s="217"/>
    </row>
    <row r="11" spans="1:11" x14ac:dyDescent="0.25">
      <c r="A11" s="159"/>
      <c r="B11" s="130"/>
      <c r="H11" s="214">
        <f>AVERAGE(H10,H12)</f>
        <v>46.500001430511475</v>
      </c>
      <c r="I11" s="215"/>
      <c r="J11" s="218">
        <f>+$F$7</f>
        <v>0.85096525864968064</v>
      </c>
      <c r="K11" s="215"/>
    </row>
    <row r="12" spans="1:11" x14ac:dyDescent="0.25">
      <c r="H12" s="214">
        <f>+$E$7*100</f>
        <v>51.100001335144043</v>
      </c>
      <c r="I12" s="215"/>
      <c r="J12" s="218">
        <f>+$F$7</f>
        <v>0.85096525864968064</v>
      </c>
      <c r="K12" s="215">
        <v>0</v>
      </c>
    </row>
    <row r="13" spans="1:11" x14ac:dyDescent="0.25">
      <c r="H13" s="214">
        <f>+$E$7*100</f>
        <v>51.100001335144043</v>
      </c>
      <c r="I13" s="215"/>
      <c r="J13" s="215">
        <v>0</v>
      </c>
      <c r="K13" s="218">
        <f>+$F$8</f>
        <v>1.3136965788213499</v>
      </c>
    </row>
    <row r="14" spans="1:11" x14ac:dyDescent="0.25">
      <c r="H14" s="214">
        <f>AVERAGE(H13,H15)</f>
        <v>75.550002098083496</v>
      </c>
      <c r="I14" s="215"/>
      <c r="J14" s="215"/>
      <c r="K14" s="218">
        <f>+$F$8</f>
        <v>1.3136965788213499</v>
      </c>
    </row>
    <row r="15" spans="1:11" x14ac:dyDescent="0.25">
      <c r="H15" s="219">
        <f>+$E$8*100</f>
        <v>100.00000286102294</v>
      </c>
      <c r="I15" s="220"/>
      <c r="J15" s="220"/>
      <c r="K15" s="221">
        <f>+$F$8</f>
        <v>1.3136965788213499</v>
      </c>
    </row>
    <row r="16" spans="1:11" x14ac:dyDescent="0.25">
      <c r="H16" s="214">
        <f>+$E$8*100</f>
        <v>100.00000286102294</v>
      </c>
      <c r="I16" s="215"/>
      <c r="J16" s="215"/>
      <c r="K16" s="215">
        <v>0</v>
      </c>
    </row>
  </sheetData>
  <sortState ref="A6:F8">
    <sortCondition ref="D6:D8"/>
  </sortState>
  <mergeCells count="1">
    <mergeCell ref="F3:F4"/>
  </mergeCells>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102"/>
  <sheetViews>
    <sheetView showGridLines="0" workbookViewId="0">
      <selection activeCell="H32" sqref="H32"/>
    </sheetView>
  </sheetViews>
  <sheetFormatPr defaultRowHeight="12" x14ac:dyDescent="0.25"/>
  <cols>
    <col min="1" max="1" width="10.42578125" style="294" customWidth="1"/>
    <col min="2" max="2" width="39" style="294" customWidth="1"/>
    <col min="3" max="3" width="4" style="294" customWidth="1"/>
    <col min="4" max="4" width="10.85546875" style="294" customWidth="1"/>
    <col min="5" max="5" width="10.85546875" style="295" customWidth="1"/>
    <col min="6" max="6" width="10.85546875" style="294" customWidth="1"/>
    <col min="7" max="9" width="11.5703125" style="294" bestFit="1" customWidth="1"/>
    <col min="10" max="11" width="8.5703125" style="294" customWidth="1"/>
    <col min="12" max="12" width="8.5703125" style="296" customWidth="1"/>
    <col min="13" max="15" width="8.5703125" style="294" customWidth="1"/>
    <col min="16" max="16384" width="9.140625" style="294"/>
  </cols>
  <sheetData>
    <row r="1" spans="1:15" ht="14.4" x14ac:dyDescent="0.25">
      <c r="A1" s="292" t="s">
        <v>136</v>
      </c>
      <c r="B1" s="293"/>
      <c r="C1" s="293"/>
    </row>
    <row r="2" spans="1:15" s="295" customFormat="1" x14ac:dyDescent="0.25">
      <c r="A2" s="295" t="s">
        <v>137</v>
      </c>
      <c r="B2" s="297" t="s">
        <v>138</v>
      </c>
      <c r="C2" s="297"/>
      <c r="L2" s="296"/>
    </row>
    <row r="3" spans="1:15" s="295" customFormat="1" x14ac:dyDescent="0.25">
      <c r="B3" s="297" t="s">
        <v>139</v>
      </c>
      <c r="C3" s="297"/>
      <c r="L3" s="296"/>
    </row>
    <row r="4" spans="1:15" s="300" customFormat="1" x14ac:dyDescent="0.25">
      <c r="A4" s="298" t="s">
        <v>140</v>
      </c>
      <c r="B4" s="299" t="s">
        <v>141</v>
      </c>
      <c r="C4" s="298"/>
      <c r="L4" s="301"/>
    </row>
    <row r="5" spans="1:15" s="300" customFormat="1" x14ac:dyDescent="0.25">
      <c r="A5" s="302" t="s">
        <v>142</v>
      </c>
      <c r="B5" s="298" t="s">
        <v>143</v>
      </c>
      <c r="C5" s="298"/>
      <c r="L5" s="301"/>
    </row>
    <row r="6" spans="1:15" s="300" customFormat="1" ht="12" customHeight="1" x14ac:dyDescent="0.25">
      <c r="A6" s="302" t="s">
        <v>144</v>
      </c>
      <c r="B6" s="303" t="s">
        <v>145</v>
      </c>
      <c r="C6" s="116"/>
      <c r="L6" s="301"/>
    </row>
    <row r="7" spans="1:15" s="300" customFormat="1" ht="12" customHeight="1" x14ac:dyDescent="0.25">
      <c r="A7" s="302"/>
      <c r="B7" s="304" t="s">
        <v>146</v>
      </c>
      <c r="C7" s="305" t="s">
        <v>147</v>
      </c>
      <c r="L7" s="301"/>
    </row>
    <row r="8" spans="1:15" s="300" customFormat="1" ht="11.4" customHeight="1" x14ac:dyDescent="0.25">
      <c r="A8" s="302" t="s">
        <v>148</v>
      </c>
      <c r="B8" s="306" t="s">
        <v>149</v>
      </c>
      <c r="C8" s="116"/>
      <c r="L8" s="301"/>
    </row>
    <row r="9" spans="1:15" s="300" customFormat="1" x14ac:dyDescent="0.25">
      <c r="A9" s="307">
        <v>2</v>
      </c>
      <c r="B9" s="299" t="s">
        <v>150</v>
      </c>
      <c r="C9" s="298"/>
      <c r="L9" s="301"/>
    </row>
    <row r="10" spans="1:15" s="300" customFormat="1" x14ac:dyDescent="0.25">
      <c r="A10" s="302" t="s">
        <v>142</v>
      </c>
      <c r="B10" s="298" t="s">
        <v>151</v>
      </c>
      <c r="C10" s="298"/>
      <c r="L10" s="301"/>
    </row>
    <row r="11" spans="1:15" s="300" customFormat="1" x14ac:dyDescent="0.25">
      <c r="A11" s="302" t="s">
        <v>144</v>
      </c>
      <c r="B11" s="306" t="s">
        <v>152</v>
      </c>
      <c r="C11" s="298"/>
      <c r="L11" s="301"/>
    </row>
    <row r="12" spans="1:15" s="317" customFormat="1" ht="14.4" customHeight="1" x14ac:dyDescent="0.25">
      <c r="A12" s="308" t="s">
        <v>153</v>
      </c>
      <c r="B12" s="309"/>
      <c r="C12" s="310"/>
      <c r="D12" s="311" t="s">
        <v>154</v>
      </c>
      <c r="E12" s="312"/>
      <c r="F12" s="312"/>
      <c r="G12" s="312"/>
      <c r="H12" s="312"/>
      <c r="I12" s="313"/>
      <c r="J12" s="314" t="s">
        <v>155</v>
      </c>
      <c r="K12" s="315"/>
      <c r="L12" s="315"/>
      <c r="M12" s="315"/>
      <c r="N12" s="315"/>
      <c r="O12" s="316"/>
    </row>
    <row r="13" spans="1:15" ht="15.6" customHeight="1" x14ac:dyDescent="0.25">
      <c r="A13" s="318"/>
      <c r="B13" s="319"/>
      <c r="C13" s="320"/>
      <c r="D13" s="321" t="s">
        <v>156</v>
      </c>
      <c r="E13" s="322"/>
      <c r="F13" s="322"/>
      <c r="G13" s="322"/>
      <c r="H13" s="322"/>
      <c r="I13" s="323"/>
      <c r="J13" s="324" t="s">
        <v>157</v>
      </c>
      <c r="K13" s="325"/>
      <c r="L13" s="325"/>
      <c r="M13" s="325"/>
      <c r="N13" s="325"/>
      <c r="O13" s="326"/>
    </row>
    <row r="14" spans="1:15" s="332" customFormat="1" x14ac:dyDescent="0.25">
      <c r="A14" s="327"/>
      <c r="B14" s="328"/>
      <c r="C14" s="329"/>
      <c r="D14" s="330">
        <v>1975</v>
      </c>
      <c r="E14" s="330">
        <v>1991</v>
      </c>
      <c r="F14" s="330">
        <v>2000</v>
      </c>
      <c r="G14" s="330">
        <v>2005</v>
      </c>
      <c r="H14" s="330">
        <v>2010</v>
      </c>
      <c r="I14" s="330">
        <v>2013</v>
      </c>
      <c r="J14" s="331">
        <v>1975</v>
      </c>
      <c r="K14" s="331">
        <v>1991</v>
      </c>
      <c r="L14" s="331">
        <v>2000</v>
      </c>
      <c r="M14" s="331">
        <v>2005</v>
      </c>
      <c r="N14" s="331">
        <v>2010</v>
      </c>
      <c r="O14" s="331">
        <v>2013</v>
      </c>
    </row>
    <row r="15" spans="1:15" x14ac:dyDescent="0.25">
      <c r="A15" s="333" t="s">
        <v>3</v>
      </c>
      <c r="B15" s="334"/>
      <c r="C15" s="123">
        <v>1</v>
      </c>
      <c r="D15" s="335">
        <v>52259.692999999999</v>
      </c>
      <c r="E15" s="335">
        <v>229680.87299999999</v>
      </c>
      <c r="F15" s="335">
        <v>353909.94699999999</v>
      </c>
      <c r="G15" s="335">
        <v>404000</v>
      </c>
      <c r="H15" s="335">
        <v>696000</v>
      </c>
      <c r="I15" s="335">
        <v>1262541.5160000001</v>
      </c>
      <c r="J15" s="336">
        <f t="shared" ref="J15:O22" si="0">(+D15/D$24)*100</f>
        <v>11.113083686783639</v>
      </c>
      <c r="K15" s="336">
        <f t="shared" si="0"/>
        <v>54.753820008457346</v>
      </c>
      <c r="L15" s="336">
        <f t="shared" si="0"/>
        <v>71.780705071805812</v>
      </c>
      <c r="M15" s="336">
        <f t="shared" si="0"/>
        <v>68.7893751064192</v>
      </c>
      <c r="N15" s="336">
        <f t="shared" si="0"/>
        <v>70.020120724346086</v>
      </c>
      <c r="O15" s="336">
        <f t="shared" si="0"/>
        <v>70.083565422809585</v>
      </c>
    </row>
    <row r="16" spans="1:15" x14ac:dyDescent="0.25">
      <c r="A16" s="337" t="s">
        <v>158</v>
      </c>
      <c r="B16" s="334"/>
      <c r="C16" s="123">
        <v>2</v>
      </c>
      <c r="D16" s="335">
        <v>200607.095</v>
      </c>
      <c r="E16" s="335">
        <v>8308.8690000000006</v>
      </c>
      <c r="F16" s="335">
        <v>950</v>
      </c>
      <c r="G16" s="335">
        <v>5300</v>
      </c>
      <c r="H16" s="335">
        <v>29000</v>
      </c>
      <c r="I16" s="335">
        <v>53191.336000000003</v>
      </c>
      <c r="J16" s="336">
        <f t="shared" si="0"/>
        <v>42.659328957358319</v>
      </c>
      <c r="K16" s="336">
        <f t="shared" si="0"/>
        <v>1.9807583964549413</v>
      </c>
      <c r="L16" s="336">
        <f t="shared" si="0"/>
        <v>0.19268085114944655</v>
      </c>
      <c r="M16" s="336">
        <f t="shared" si="0"/>
        <v>0.90243487144559853</v>
      </c>
      <c r="N16" s="336">
        <f t="shared" si="0"/>
        <v>2.9175050301810868</v>
      </c>
      <c r="O16" s="336">
        <f t="shared" si="0"/>
        <v>2.9526462530065798</v>
      </c>
    </row>
    <row r="17" spans="1:15" x14ac:dyDescent="0.25">
      <c r="A17" s="337" t="s">
        <v>159</v>
      </c>
      <c r="B17" s="334"/>
      <c r="C17" s="123">
        <v>3</v>
      </c>
      <c r="D17" s="335">
        <v>30303.942999999999</v>
      </c>
      <c r="E17" s="335">
        <v>47716.646999999997</v>
      </c>
      <c r="F17" s="335">
        <v>1600</v>
      </c>
      <c r="G17" s="335">
        <v>33000</v>
      </c>
      <c r="H17" s="335">
        <v>57000</v>
      </c>
      <c r="I17" s="335">
        <v>103371.841</v>
      </c>
      <c r="J17" s="336">
        <f t="shared" si="0"/>
        <v>6.4441682540791287</v>
      </c>
      <c r="K17" s="336">
        <f t="shared" si="0"/>
        <v>11.375212341887503</v>
      </c>
      <c r="L17" s="336">
        <f t="shared" si="0"/>
        <v>0.32451511772538366</v>
      </c>
      <c r="M17" s="336">
        <f t="shared" si="0"/>
        <v>5.6189341052273116</v>
      </c>
      <c r="N17" s="336">
        <f t="shared" si="0"/>
        <v>5.7344064386317912</v>
      </c>
      <c r="O17" s="336">
        <f t="shared" si="0"/>
        <v>5.7381615493741673</v>
      </c>
    </row>
    <row r="18" spans="1:15" x14ac:dyDescent="0.25">
      <c r="A18" s="337" t="s">
        <v>160</v>
      </c>
      <c r="B18" s="334"/>
      <c r="C18" s="123">
        <v>4</v>
      </c>
      <c r="D18" s="335">
        <v>24042.797999999999</v>
      </c>
      <c r="E18" s="335">
        <v>13175.492</v>
      </c>
      <c r="F18" s="335">
        <v>690</v>
      </c>
      <c r="G18" s="335">
        <v>19000</v>
      </c>
      <c r="H18" s="335">
        <v>26000</v>
      </c>
      <c r="I18" s="335">
        <v>47169.675000000003</v>
      </c>
      <c r="J18" s="336">
        <f t="shared" si="0"/>
        <v>5.112728584885379</v>
      </c>
      <c r="K18" s="336">
        <f t="shared" si="0"/>
        <v>3.1409168211010314</v>
      </c>
      <c r="L18" s="336">
        <f t="shared" si="0"/>
        <v>0.13994714451907173</v>
      </c>
      <c r="M18" s="336">
        <f t="shared" si="0"/>
        <v>3.2351438787672397</v>
      </c>
      <c r="N18" s="336">
        <f t="shared" si="0"/>
        <v>2.6156941649899399</v>
      </c>
      <c r="O18" s="336">
        <f t="shared" si="0"/>
        <v>2.6183843952385053</v>
      </c>
    </row>
    <row r="19" spans="1:15" x14ac:dyDescent="0.25">
      <c r="A19" s="337" t="s">
        <v>161</v>
      </c>
      <c r="B19" s="334"/>
      <c r="C19" s="123">
        <v>5</v>
      </c>
      <c r="D19" s="335">
        <v>41073.112999999998</v>
      </c>
      <c r="E19" s="335">
        <v>25876.190999999999</v>
      </c>
      <c r="F19" s="335">
        <v>81592.039999999994</v>
      </c>
      <c r="G19" s="335">
        <v>29000</v>
      </c>
      <c r="H19" s="335">
        <v>50000</v>
      </c>
      <c r="I19" s="335">
        <v>89321.3</v>
      </c>
      <c r="J19" s="336">
        <f t="shared" si="0"/>
        <v>8.7342446126830673</v>
      </c>
      <c r="K19" s="336">
        <f t="shared" si="0"/>
        <v>6.1686473323290789</v>
      </c>
      <c r="L19" s="336">
        <f t="shared" si="0"/>
        <v>16.548656541283883</v>
      </c>
      <c r="M19" s="336">
        <f t="shared" si="0"/>
        <v>4.9378511833815768</v>
      </c>
      <c r="N19" s="336">
        <f t="shared" si="0"/>
        <v>5.0301810865191152</v>
      </c>
      <c r="O19" s="336">
        <f t="shared" si="0"/>
        <v>4.9582172885952067</v>
      </c>
    </row>
    <row r="20" spans="1:15" x14ac:dyDescent="0.25">
      <c r="A20" s="337" t="s">
        <v>162</v>
      </c>
      <c r="B20" s="334"/>
      <c r="C20" s="123">
        <v>6</v>
      </c>
      <c r="D20" s="335">
        <v>33977.148000000001</v>
      </c>
      <c r="E20" s="335">
        <v>39526.476000000002</v>
      </c>
      <c r="F20" s="335">
        <v>23000</v>
      </c>
      <c r="G20" s="335">
        <v>39000</v>
      </c>
      <c r="H20" s="335">
        <v>54000</v>
      </c>
      <c r="I20" s="335">
        <v>98353.790999999997</v>
      </c>
      <c r="J20" s="336">
        <f t="shared" si="0"/>
        <v>7.225279512496054</v>
      </c>
      <c r="K20" s="336">
        <f t="shared" si="0"/>
        <v>9.4227504633030943</v>
      </c>
      <c r="L20" s="336">
        <f t="shared" si="0"/>
        <v>4.664904817302391</v>
      </c>
      <c r="M20" s="336">
        <f t="shared" si="0"/>
        <v>6.6405584879959134</v>
      </c>
      <c r="N20" s="336">
        <f t="shared" si="0"/>
        <v>5.4325955734406444</v>
      </c>
      <c r="O20" s="336">
        <f t="shared" si="0"/>
        <v>5.4596100474923634</v>
      </c>
    </row>
    <row r="21" spans="1:15" x14ac:dyDescent="0.25">
      <c r="A21" s="337" t="s">
        <v>163</v>
      </c>
      <c r="B21" s="334"/>
      <c r="C21" s="123">
        <v>7</v>
      </c>
      <c r="D21" s="335">
        <v>87989.962</v>
      </c>
      <c r="E21" s="335">
        <v>55194.627999999997</v>
      </c>
      <c r="F21" s="335">
        <v>31301.298999999999</v>
      </c>
      <c r="G21" s="335">
        <v>58000</v>
      </c>
      <c r="H21" s="335">
        <v>82000</v>
      </c>
      <c r="I21" s="335">
        <v>147530.68599999999</v>
      </c>
      <c r="J21" s="336">
        <f t="shared" si="0"/>
        <v>18.7111663917144</v>
      </c>
      <c r="K21" s="336">
        <f t="shared" si="0"/>
        <v>13.157894636467008</v>
      </c>
      <c r="L21" s="336">
        <f t="shared" si="0"/>
        <v>6.3485904562140218</v>
      </c>
      <c r="M21" s="336">
        <f t="shared" si="0"/>
        <v>9.8757023667631536</v>
      </c>
      <c r="N21" s="336">
        <f t="shared" si="0"/>
        <v>8.2494969818913475</v>
      </c>
      <c r="O21" s="336">
        <f t="shared" si="0"/>
        <v>8.1894150434835904</v>
      </c>
    </row>
    <row r="22" spans="1:15" s="343" customFormat="1" x14ac:dyDescent="0.25">
      <c r="A22" s="338" t="s">
        <v>164</v>
      </c>
      <c r="B22" s="339"/>
      <c r="C22" s="340"/>
      <c r="D22" s="341">
        <v>470253.75199999998</v>
      </c>
      <c r="E22" s="341">
        <v>419479.17599999998</v>
      </c>
      <c r="F22" s="341">
        <v>493043.28499999997</v>
      </c>
      <c r="G22" s="341">
        <v>587300</v>
      </c>
      <c r="H22" s="341">
        <v>994000</v>
      </c>
      <c r="I22" s="341">
        <v>1801480.1440000001</v>
      </c>
      <c r="J22" s="342">
        <f t="shared" si="0"/>
        <v>99.999999999999986</v>
      </c>
      <c r="K22" s="342">
        <f t="shared" si="0"/>
        <v>100</v>
      </c>
      <c r="L22" s="342">
        <f t="shared" si="0"/>
        <v>99.999999797178049</v>
      </c>
      <c r="M22" s="342">
        <f t="shared" si="0"/>
        <v>100</v>
      </c>
      <c r="N22" s="342">
        <f t="shared" si="0"/>
        <v>100</v>
      </c>
      <c r="O22" s="342">
        <f t="shared" si="0"/>
        <v>99.999999944490099</v>
      </c>
    </row>
    <row r="23" spans="1:15" s="349" customFormat="1" x14ac:dyDescent="0.25">
      <c r="A23" s="344" t="s">
        <v>165</v>
      </c>
      <c r="B23" s="345"/>
      <c r="C23" s="346"/>
      <c r="D23" s="347"/>
      <c r="E23" s="347"/>
      <c r="F23" s="347"/>
      <c r="G23" s="347"/>
      <c r="H23" s="347"/>
      <c r="I23" s="347"/>
      <c r="J23" s="348"/>
      <c r="K23" s="348"/>
      <c r="L23" s="348"/>
      <c r="M23" s="348"/>
      <c r="N23" s="348"/>
      <c r="O23" s="348"/>
    </row>
    <row r="24" spans="1:15" s="349" customFormat="1" x14ac:dyDescent="0.25">
      <c r="A24" s="350" t="s">
        <v>166</v>
      </c>
      <c r="B24" s="351"/>
      <c r="C24" s="352"/>
      <c r="D24" s="353">
        <f>SUM(D15:D21)</f>
        <v>470253.75200000004</v>
      </c>
      <c r="E24" s="353">
        <f t="shared" ref="E24:I24" si="1">SUM(E15:E21)</f>
        <v>419479.17599999998</v>
      </c>
      <c r="F24" s="353">
        <f t="shared" si="1"/>
        <v>493043.28599999996</v>
      </c>
      <c r="G24" s="353">
        <f t="shared" si="1"/>
        <v>587300</v>
      </c>
      <c r="H24" s="353">
        <f t="shared" si="1"/>
        <v>994000</v>
      </c>
      <c r="I24" s="353">
        <f t="shared" si="1"/>
        <v>1801480.145</v>
      </c>
      <c r="J24" s="354">
        <f>SUM(J15:J21)</f>
        <v>100</v>
      </c>
      <c r="K24" s="354">
        <f t="shared" ref="K24:O24" si="2">SUM(K15:K21)</f>
        <v>99.999999999999986</v>
      </c>
      <c r="L24" s="354">
        <f t="shared" si="2"/>
        <v>100</v>
      </c>
      <c r="M24" s="354">
        <f t="shared" si="2"/>
        <v>100</v>
      </c>
      <c r="N24" s="354">
        <f t="shared" si="2"/>
        <v>100.00000000000003</v>
      </c>
      <c r="O24" s="354">
        <f t="shared" si="2"/>
        <v>100</v>
      </c>
    </row>
    <row r="26" spans="1:15" s="317" customFormat="1" ht="14.4" x14ac:dyDescent="0.25">
      <c r="A26" s="308" t="s">
        <v>153</v>
      </c>
      <c r="B26" s="309"/>
      <c r="C26" s="355"/>
      <c r="D26" s="356" t="s">
        <v>167</v>
      </c>
      <c r="E26" s="357"/>
      <c r="F26" s="357"/>
      <c r="G26" s="357"/>
      <c r="H26" s="357"/>
      <c r="I26" s="357"/>
      <c r="J26" s="358" t="s">
        <v>168</v>
      </c>
      <c r="K26" s="359"/>
      <c r="L26" s="359"/>
      <c r="M26" s="359"/>
      <c r="N26" s="359"/>
      <c r="O26" s="359"/>
    </row>
    <row r="27" spans="1:15" x14ac:dyDescent="0.25">
      <c r="A27" s="318"/>
      <c r="B27" s="319"/>
      <c r="C27" s="320"/>
      <c r="D27" s="321" t="s">
        <v>156</v>
      </c>
      <c r="E27" s="322"/>
      <c r="F27" s="322"/>
      <c r="G27" s="322"/>
      <c r="H27" s="322"/>
      <c r="I27" s="323"/>
      <c r="J27" s="324" t="s">
        <v>157</v>
      </c>
      <c r="K27" s="325"/>
      <c r="L27" s="325"/>
      <c r="M27" s="325"/>
      <c r="N27" s="325"/>
      <c r="O27" s="326"/>
    </row>
    <row r="28" spans="1:15" x14ac:dyDescent="0.25">
      <c r="A28" s="327"/>
      <c r="B28" s="328"/>
      <c r="C28" s="329"/>
      <c r="D28" s="360">
        <v>1975</v>
      </c>
      <c r="E28" s="360">
        <v>1991</v>
      </c>
      <c r="F28" s="360">
        <v>2000</v>
      </c>
      <c r="G28" s="361">
        <v>2005</v>
      </c>
      <c r="H28" s="361">
        <v>2010</v>
      </c>
      <c r="I28" s="361">
        <v>2013</v>
      </c>
      <c r="J28" s="362">
        <v>1975</v>
      </c>
      <c r="K28" s="362">
        <v>1991</v>
      </c>
      <c r="L28" s="362">
        <v>2000</v>
      </c>
      <c r="M28" s="363">
        <v>2005</v>
      </c>
      <c r="N28" s="363">
        <v>2010</v>
      </c>
      <c r="O28" s="363">
        <v>2013</v>
      </c>
    </row>
    <row r="29" spans="1:15" x14ac:dyDescent="0.25">
      <c r="A29" s="333" t="s">
        <v>3</v>
      </c>
      <c r="B29" s="334"/>
      <c r="C29" s="123">
        <v>1</v>
      </c>
      <c r="D29" s="335">
        <v>245575.43400000001</v>
      </c>
      <c r="E29" s="335">
        <v>186601.136</v>
      </c>
      <c r="F29" s="335">
        <v>362785.30300000001</v>
      </c>
      <c r="G29" s="335">
        <v>404000</v>
      </c>
      <c r="H29" s="335">
        <v>707421</v>
      </c>
      <c r="I29" s="335">
        <v>879863.54200000002</v>
      </c>
      <c r="J29" s="336">
        <f t="shared" ref="J29:O36" si="3">(+D29/D$38)*100</f>
        <v>30.998022809930042</v>
      </c>
      <c r="K29" s="336">
        <f t="shared" si="3"/>
        <v>54.753819756968689</v>
      </c>
      <c r="L29" s="336">
        <f t="shared" si="3"/>
        <v>71.780705043253306</v>
      </c>
      <c r="M29" s="336">
        <f t="shared" si="3"/>
        <v>68.7893751064192</v>
      </c>
      <c r="N29" s="336">
        <f t="shared" si="3"/>
        <v>69.936708860759495</v>
      </c>
      <c r="O29" s="336">
        <f t="shared" si="3"/>
        <v>70.094134755042035</v>
      </c>
    </row>
    <row r="30" spans="1:15" x14ac:dyDescent="0.25">
      <c r="A30" s="337" t="s">
        <v>158</v>
      </c>
      <c r="B30" s="334"/>
      <c r="C30" s="123">
        <v>2</v>
      </c>
      <c r="D30" s="335">
        <v>159667.666</v>
      </c>
      <c r="E30" s="335">
        <v>6750.4290000000001</v>
      </c>
      <c r="F30" s="335">
        <v>973.82399999999996</v>
      </c>
      <c r="G30" s="335">
        <v>5300</v>
      </c>
      <c r="H30" s="335">
        <v>29876</v>
      </c>
      <c r="I30" s="335">
        <v>37266.947</v>
      </c>
      <c r="J30" s="336">
        <f t="shared" si="3"/>
        <v>20.154222562328002</v>
      </c>
      <c r="K30" s="336">
        <f t="shared" si="3"/>
        <v>1.9807584276883203</v>
      </c>
      <c r="L30" s="336">
        <f t="shared" si="3"/>
        <v>0.19268083003914049</v>
      </c>
      <c r="M30" s="336">
        <f t="shared" si="3"/>
        <v>0.90243487144559853</v>
      </c>
      <c r="N30" s="336">
        <f t="shared" si="3"/>
        <v>2.9535864978902953</v>
      </c>
      <c r="O30" s="336">
        <f t="shared" si="3"/>
        <v>2.9688631023275307</v>
      </c>
    </row>
    <row r="31" spans="1:15" x14ac:dyDescent="0.25">
      <c r="A31" s="337" t="s">
        <v>159</v>
      </c>
      <c r="B31" s="334"/>
      <c r="C31" s="123">
        <v>3</v>
      </c>
      <c r="D31" s="335">
        <v>49589.794000000002</v>
      </c>
      <c r="E31" s="335">
        <v>38766.748</v>
      </c>
      <c r="F31" s="335">
        <v>1640.125</v>
      </c>
      <c r="G31" s="335">
        <v>33000</v>
      </c>
      <c r="H31" s="335">
        <v>57618</v>
      </c>
      <c r="I31" s="335">
        <v>71807.044999999998</v>
      </c>
      <c r="J31" s="336">
        <f t="shared" si="3"/>
        <v>6.2595249879584118</v>
      </c>
      <c r="K31" s="336">
        <f t="shared" si="3"/>
        <v>11.375212273926492</v>
      </c>
      <c r="L31" s="336">
        <f t="shared" si="3"/>
        <v>0.32451515506697859</v>
      </c>
      <c r="M31" s="336">
        <f t="shared" si="3"/>
        <v>5.6189341052273116</v>
      </c>
      <c r="N31" s="336">
        <f t="shared" si="3"/>
        <v>5.6962025316455698</v>
      </c>
      <c r="O31" s="336">
        <f t="shared" si="3"/>
        <v>5.7204923812962889</v>
      </c>
    </row>
    <row r="32" spans="1:15" x14ac:dyDescent="0.25">
      <c r="A32" s="337" t="s">
        <v>160</v>
      </c>
      <c r="B32" s="334"/>
      <c r="C32" s="123">
        <v>4</v>
      </c>
      <c r="D32" s="335">
        <v>39267.137999999999</v>
      </c>
      <c r="E32" s="335">
        <v>10704.251</v>
      </c>
      <c r="F32" s="335">
        <v>707.30399999999997</v>
      </c>
      <c r="G32" s="335">
        <v>19000</v>
      </c>
      <c r="H32" s="335">
        <v>26675</v>
      </c>
      <c r="I32" s="335">
        <v>32722.198</v>
      </c>
      <c r="J32" s="336">
        <f t="shared" si="3"/>
        <v>4.956536651808058</v>
      </c>
      <c r="K32" s="336">
        <f t="shared" si="3"/>
        <v>3.1409167299354057</v>
      </c>
      <c r="L32" s="336">
        <f t="shared" si="3"/>
        <v>0.1399471791720108</v>
      </c>
      <c r="M32" s="336">
        <f t="shared" si="3"/>
        <v>3.2351438787672397</v>
      </c>
      <c r="N32" s="336">
        <f t="shared" si="3"/>
        <v>2.6371308016877637</v>
      </c>
      <c r="O32" s="336">
        <f t="shared" si="3"/>
        <v>2.6068066769530573</v>
      </c>
    </row>
    <row r="33" spans="1:15" x14ac:dyDescent="0.25">
      <c r="A33" s="337" t="s">
        <v>161</v>
      </c>
      <c r="B33" s="334"/>
      <c r="C33" s="123">
        <v>5</v>
      </c>
      <c r="D33" s="335">
        <v>96274.703999999998</v>
      </c>
      <c r="E33" s="335">
        <v>21022.763999999999</v>
      </c>
      <c r="F33" s="335">
        <v>83638.206000000006</v>
      </c>
      <c r="G33" s="335">
        <v>29000</v>
      </c>
      <c r="H33" s="335">
        <v>51216</v>
      </c>
      <c r="I33" s="335">
        <v>61808.595999999998</v>
      </c>
      <c r="J33" s="336">
        <f t="shared" si="3"/>
        <v>12.15237787429203</v>
      </c>
      <c r="K33" s="336">
        <f t="shared" si="3"/>
        <v>6.1686474987445425</v>
      </c>
      <c r="L33" s="336">
        <f t="shared" si="3"/>
        <v>16.54865658996351</v>
      </c>
      <c r="M33" s="336">
        <f t="shared" si="3"/>
        <v>4.9378511833815768</v>
      </c>
      <c r="N33" s="336">
        <f t="shared" si="3"/>
        <v>5.0632911392405067</v>
      </c>
      <c r="O33" s="336">
        <f t="shared" si="3"/>
        <v>4.923968149874713</v>
      </c>
    </row>
    <row r="34" spans="1:15" x14ac:dyDescent="0.25">
      <c r="A34" s="337" t="s">
        <v>162</v>
      </c>
      <c r="B34" s="334"/>
      <c r="C34" s="123">
        <v>6</v>
      </c>
      <c r="D34" s="335">
        <v>117927.033</v>
      </c>
      <c r="E34" s="335">
        <v>32112.754000000001</v>
      </c>
      <c r="F34" s="335">
        <v>23576.794000000002</v>
      </c>
      <c r="G34" s="335">
        <v>39000</v>
      </c>
      <c r="H34" s="335">
        <v>56551</v>
      </c>
      <c r="I34" s="335">
        <v>68171.244999999995</v>
      </c>
      <c r="J34" s="336">
        <f t="shared" si="3"/>
        <v>14.885466348565519</v>
      </c>
      <c r="K34" s="336">
        <f t="shared" si="3"/>
        <v>9.422750483233262</v>
      </c>
      <c r="L34" s="336">
        <f t="shared" si="3"/>
        <v>4.6649047852402781</v>
      </c>
      <c r="M34" s="336">
        <f t="shared" si="3"/>
        <v>6.6405584879959134</v>
      </c>
      <c r="N34" s="336">
        <f t="shared" si="3"/>
        <v>5.590717299578059</v>
      </c>
      <c r="O34" s="336">
        <f t="shared" si="3"/>
        <v>5.4308471772648863</v>
      </c>
    </row>
    <row r="35" spans="1:15" x14ac:dyDescent="0.25">
      <c r="A35" s="337" t="s">
        <v>163</v>
      </c>
      <c r="B35" s="334"/>
      <c r="C35" s="123">
        <v>7</v>
      </c>
      <c r="D35" s="335">
        <v>83927.578999999998</v>
      </c>
      <c r="E35" s="335">
        <v>44842.133999999998</v>
      </c>
      <c r="F35" s="335">
        <v>32086.273000000001</v>
      </c>
      <c r="G35" s="335">
        <v>58000</v>
      </c>
      <c r="H35" s="335">
        <v>82159</v>
      </c>
      <c r="I35" s="335">
        <v>103620.29300000001</v>
      </c>
      <c r="J35" s="336">
        <f t="shared" si="3"/>
        <v>10.593848765117952</v>
      </c>
      <c r="K35" s="336">
        <f t="shared" si="3"/>
        <v>13.157894829503276</v>
      </c>
      <c r="L35" s="336">
        <f t="shared" si="3"/>
        <v>6.348590417264786</v>
      </c>
      <c r="M35" s="336">
        <f t="shared" si="3"/>
        <v>9.8757023667631536</v>
      </c>
      <c r="N35" s="336">
        <f t="shared" si="3"/>
        <v>8.1223628691983123</v>
      </c>
      <c r="O35" s="336">
        <f t="shared" si="3"/>
        <v>8.2548877572414963</v>
      </c>
    </row>
    <row r="36" spans="1:15" s="343" customFormat="1" x14ac:dyDescent="0.25">
      <c r="A36" s="338" t="s">
        <v>164</v>
      </c>
      <c r="B36" s="339"/>
      <c r="C36" s="340"/>
      <c r="D36" s="341">
        <v>792229.34699999995</v>
      </c>
      <c r="E36" s="341">
        <v>340800.21299999999</v>
      </c>
      <c r="F36" s="341">
        <v>505407.82799999998</v>
      </c>
      <c r="G36" s="341">
        <v>587300</v>
      </c>
      <c r="H36" s="341">
        <v>1011516</v>
      </c>
      <c r="I36" s="341">
        <v>1255259.8670000001</v>
      </c>
      <c r="J36" s="342">
        <f t="shared" si="3"/>
        <v>99.99999987377393</v>
      </c>
      <c r="K36" s="342">
        <f t="shared" si="3"/>
        <v>99.999999119718865</v>
      </c>
      <c r="L36" s="342">
        <f t="shared" si="3"/>
        <v>99.999999802139968</v>
      </c>
      <c r="M36" s="342">
        <f t="shared" si="3"/>
        <v>100</v>
      </c>
      <c r="N36" s="342">
        <f t="shared" si="3"/>
        <v>100</v>
      </c>
      <c r="O36" s="342">
        <f t="shared" si="3"/>
        <v>100.00000007966479</v>
      </c>
    </row>
    <row r="37" spans="1:15" x14ac:dyDescent="0.25">
      <c r="A37" s="344" t="s">
        <v>165</v>
      </c>
      <c r="B37" s="345"/>
      <c r="C37" s="346"/>
      <c r="D37" s="364"/>
      <c r="E37" s="364"/>
      <c r="F37" s="364"/>
      <c r="G37" s="364"/>
      <c r="H37" s="364"/>
      <c r="I37" s="364"/>
      <c r="J37" s="365"/>
      <c r="K37" s="365"/>
      <c r="L37" s="365"/>
      <c r="M37" s="365"/>
      <c r="N37" s="365"/>
      <c r="O37" s="365"/>
    </row>
    <row r="38" spans="1:15" x14ac:dyDescent="0.25">
      <c r="A38" s="350" t="s">
        <v>166</v>
      </c>
      <c r="B38" s="351"/>
      <c r="C38" s="352"/>
      <c r="D38" s="353">
        <f t="shared" ref="D38:I38" si="4">SUM(D29:D35)</f>
        <v>792229.34799999988</v>
      </c>
      <c r="E38" s="353">
        <f t="shared" si="4"/>
        <v>340800.21600000001</v>
      </c>
      <c r="F38" s="353">
        <f t="shared" si="4"/>
        <v>505407.82900000003</v>
      </c>
      <c r="G38" s="353">
        <f t="shared" si="4"/>
        <v>587300</v>
      </c>
      <c r="H38" s="353">
        <f t="shared" si="4"/>
        <v>1011516</v>
      </c>
      <c r="I38" s="353">
        <f t="shared" si="4"/>
        <v>1255259.8659999999</v>
      </c>
      <c r="J38" s="354">
        <f t="shared" ref="J38:O38" si="5">SUM(J29:J35)</f>
        <v>100.00000000000001</v>
      </c>
      <c r="K38" s="354">
        <f t="shared" si="5"/>
        <v>100</v>
      </c>
      <c r="L38" s="354">
        <f t="shared" si="5"/>
        <v>100.00000000000001</v>
      </c>
      <c r="M38" s="354">
        <f t="shared" si="5"/>
        <v>100</v>
      </c>
      <c r="N38" s="354">
        <f t="shared" si="5"/>
        <v>100</v>
      </c>
      <c r="O38" s="354">
        <f t="shared" si="5"/>
        <v>99.999999999999986</v>
      </c>
    </row>
    <row r="40" spans="1:15" s="317" customFormat="1" ht="14.4" x14ac:dyDescent="0.25">
      <c r="A40" s="308" t="s">
        <v>153</v>
      </c>
      <c r="B40" s="309"/>
      <c r="C40" s="355"/>
      <c r="D40" s="356" t="s">
        <v>169</v>
      </c>
      <c r="E40" s="357"/>
      <c r="F40" s="357"/>
      <c r="G40" s="357"/>
      <c r="H40" s="357"/>
      <c r="I40" s="357"/>
      <c r="J40" s="358" t="s">
        <v>170</v>
      </c>
      <c r="K40" s="359"/>
      <c r="L40" s="359"/>
      <c r="M40" s="359"/>
      <c r="N40" s="359"/>
      <c r="O40" s="359"/>
    </row>
    <row r="41" spans="1:15" x14ac:dyDescent="0.25">
      <c r="A41" s="318"/>
      <c r="B41" s="319"/>
      <c r="C41" s="320"/>
      <c r="D41" s="366" t="s">
        <v>171</v>
      </c>
      <c r="E41" s="367"/>
      <c r="F41" s="367"/>
      <c r="G41" s="367"/>
      <c r="H41" s="367"/>
      <c r="I41" s="368"/>
      <c r="J41" s="324" t="s">
        <v>157</v>
      </c>
      <c r="K41" s="325"/>
      <c r="L41" s="325"/>
      <c r="M41" s="325"/>
      <c r="N41" s="325"/>
      <c r="O41" s="326"/>
    </row>
    <row r="42" spans="1:15" x14ac:dyDescent="0.25">
      <c r="A42" s="327"/>
      <c r="B42" s="328"/>
      <c r="C42" s="329"/>
      <c r="D42" s="360">
        <v>1975</v>
      </c>
      <c r="E42" s="369">
        <v>1991</v>
      </c>
      <c r="F42" s="369">
        <v>2000</v>
      </c>
      <c r="G42" s="369">
        <v>2005</v>
      </c>
      <c r="H42" s="369">
        <v>2010</v>
      </c>
      <c r="I42" s="369">
        <v>2013</v>
      </c>
      <c r="J42" s="362">
        <v>1975</v>
      </c>
      <c r="K42" s="370">
        <v>1991</v>
      </c>
      <c r="L42" s="370">
        <v>2000</v>
      </c>
      <c r="M42" s="370">
        <v>2005</v>
      </c>
      <c r="N42" s="370">
        <v>2010</v>
      </c>
      <c r="O42" s="370">
        <v>2013</v>
      </c>
    </row>
    <row r="43" spans="1:15" x14ac:dyDescent="0.25">
      <c r="A43" s="333" t="s">
        <v>3</v>
      </c>
      <c r="B43" s="334"/>
      <c r="C43" s="123">
        <v>1</v>
      </c>
      <c r="D43" s="371" t="s">
        <v>172</v>
      </c>
      <c r="E43" s="372">
        <v>304</v>
      </c>
      <c r="F43" s="372">
        <v>509</v>
      </c>
      <c r="G43" s="372">
        <v>553</v>
      </c>
      <c r="H43" s="372">
        <v>626</v>
      </c>
      <c r="I43" s="372">
        <v>595</v>
      </c>
      <c r="J43" s="373" t="s">
        <v>172</v>
      </c>
      <c r="K43" s="374">
        <f t="shared" ref="K43:O49" si="6">(+E43/E$51)*100</f>
        <v>46.060606060606062</v>
      </c>
      <c r="L43" s="374">
        <f t="shared" si="6"/>
        <v>53.691983122362871</v>
      </c>
      <c r="M43" s="374">
        <f t="shared" si="6"/>
        <v>51.779026217228463</v>
      </c>
      <c r="N43" s="374">
        <f t="shared" si="6"/>
        <v>47.352496217851744</v>
      </c>
      <c r="O43" s="374">
        <f t="shared" si="6"/>
        <v>40.921595598349384</v>
      </c>
    </row>
    <row r="44" spans="1:15" x14ac:dyDescent="0.25">
      <c r="A44" s="337" t="s">
        <v>158</v>
      </c>
      <c r="B44" s="334"/>
      <c r="C44" s="123">
        <v>2</v>
      </c>
      <c r="D44" s="371" t="s">
        <v>172</v>
      </c>
      <c r="E44" s="372">
        <v>8</v>
      </c>
      <c r="F44" s="372">
        <v>10</v>
      </c>
      <c r="G44" s="372">
        <v>12</v>
      </c>
      <c r="H44" s="372">
        <v>23</v>
      </c>
      <c r="I44" s="372">
        <v>21</v>
      </c>
      <c r="J44" s="373" t="s">
        <v>172</v>
      </c>
      <c r="K44" s="374">
        <f t="shared" si="6"/>
        <v>1.2121212121212122</v>
      </c>
      <c r="L44" s="374">
        <f t="shared" si="6"/>
        <v>1.0548523206751055</v>
      </c>
      <c r="M44" s="374">
        <f t="shared" si="6"/>
        <v>1.1235955056179776</v>
      </c>
      <c r="N44" s="374">
        <f t="shared" si="6"/>
        <v>1.739788199697428</v>
      </c>
      <c r="O44" s="374">
        <f t="shared" si="6"/>
        <v>1.4442916093535076</v>
      </c>
    </row>
    <row r="45" spans="1:15" x14ac:dyDescent="0.25">
      <c r="A45" s="337" t="s">
        <v>159</v>
      </c>
      <c r="B45" s="334"/>
      <c r="C45" s="123">
        <v>3</v>
      </c>
      <c r="D45" s="371" t="s">
        <v>172</v>
      </c>
      <c r="E45" s="372">
        <v>47</v>
      </c>
      <c r="F45" s="372">
        <v>65</v>
      </c>
      <c r="G45" s="372">
        <v>86</v>
      </c>
      <c r="H45" s="372">
        <v>85</v>
      </c>
      <c r="I45" s="372">
        <v>94</v>
      </c>
      <c r="J45" s="373" t="s">
        <v>172</v>
      </c>
      <c r="K45" s="374">
        <f t="shared" si="6"/>
        <v>7.1212121212121211</v>
      </c>
      <c r="L45" s="374">
        <f t="shared" si="6"/>
        <v>6.8565400843881852</v>
      </c>
      <c r="M45" s="374">
        <f t="shared" si="6"/>
        <v>8.0524344569288395</v>
      </c>
      <c r="N45" s="374">
        <f t="shared" si="6"/>
        <v>6.4296520423600612</v>
      </c>
      <c r="O45" s="374">
        <f t="shared" si="6"/>
        <v>6.4649243466299868</v>
      </c>
    </row>
    <row r="46" spans="1:15" x14ac:dyDescent="0.25">
      <c r="A46" s="337" t="s">
        <v>160</v>
      </c>
      <c r="B46" s="334"/>
      <c r="C46" s="123">
        <v>4</v>
      </c>
      <c r="D46" s="371" t="s">
        <v>172</v>
      </c>
      <c r="E46" s="372">
        <v>8</v>
      </c>
      <c r="F46" s="372">
        <v>9</v>
      </c>
      <c r="G46" s="372">
        <v>12</v>
      </c>
      <c r="H46" s="372">
        <v>32</v>
      </c>
      <c r="I46" s="372">
        <v>46</v>
      </c>
      <c r="J46" s="373" t="s">
        <v>172</v>
      </c>
      <c r="K46" s="374">
        <f t="shared" si="6"/>
        <v>1.2121212121212122</v>
      </c>
      <c r="L46" s="374">
        <f t="shared" si="6"/>
        <v>0.949367088607595</v>
      </c>
      <c r="M46" s="374">
        <f t="shared" si="6"/>
        <v>1.1235955056179776</v>
      </c>
      <c r="N46" s="374">
        <f t="shared" si="6"/>
        <v>2.4205748865355523</v>
      </c>
      <c r="O46" s="374">
        <f t="shared" si="6"/>
        <v>3.1636863823933976</v>
      </c>
    </row>
    <row r="47" spans="1:15" x14ac:dyDescent="0.25">
      <c r="A47" s="337" t="s">
        <v>161</v>
      </c>
      <c r="B47" s="334"/>
      <c r="C47" s="123">
        <v>5</v>
      </c>
      <c r="D47" s="371" t="s">
        <v>172</v>
      </c>
      <c r="E47" s="372">
        <v>199</v>
      </c>
      <c r="F47" s="372">
        <v>255</v>
      </c>
      <c r="G47" s="372">
        <v>283</v>
      </c>
      <c r="H47" s="372">
        <v>369</v>
      </c>
      <c r="I47" s="372">
        <v>449</v>
      </c>
      <c r="J47" s="373" t="s">
        <v>172</v>
      </c>
      <c r="K47" s="374">
        <f t="shared" si="6"/>
        <v>30.151515151515152</v>
      </c>
      <c r="L47" s="374">
        <f t="shared" si="6"/>
        <v>26.898734177215189</v>
      </c>
      <c r="M47" s="374">
        <f t="shared" si="6"/>
        <v>26.498127340823967</v>
      </c>
      <c r="N47" s="374">
        <f t="shared" si="6"/>
        <v>27.912254160363087</v>
      </c>
      <c r="O47" s="374">
        <f t="shared" si="6"/>
        <v>30.880330123796423</v>
      </c>
    </row>
    <row r="48" spans="1:15" x14ac:dyDescent="0.25">
      <c r="A48" s="337" t="s">
        <v>162</v>
      </c>
      <c r="B48" s="334"/>
      <c r="C48" s="123">
        <v>6</v>
      </c>
      <c r="D48" s="371" t="s">
        <v>172</v>
      </c>
      <c r="E48" s="375">
        <v>7</v>
      </c>
      <c r="F48" s="375">
        <v>7</v>
      </c>
      <c r="G48" s="375">
        <v>9</v>
      </c>
      <c r="H48" s="375">
        <v>38</v>
      </c>
      <c r="I48" s="375">
        <v>49</v>
      </c>
      <c r="J48" s="373" t="s">
        <v>172</v>
      </c>
      <c r="K48" s="374">
        <f t="shared" si="6"/>
        <v>1.0606060606060608</v>
      </c>
      <c r="L48" s="374">
        <f t="shared" si="6"/>
        <v>0.73839662447257381</v>
      </c>
      <c r="M48" s="374">
        <f t="shared" si="6"/>
        <v>0.84269662921348309</v>
      </c>
      <c r="N48" s="374">
        <f t="shared" si="6"/>
        <v>2.8744326777609683</v>
      </c>
      <c r="O48" s="374">
        <f t="shared" si="6"/>
        <v>3.3700137551581841</v>
      </c>
    </row>
    <row r="49" spans="1:15" x14ac:dyDescent="0.25">
      <c r="A49" s="337" t="s">
        <v>163</v>
      </c>
      <c r="B49" s="334"/>
      <c r="C49" s="123">
        <v>7</v>
      </c>
      <c r="D49" s="371" t="s">
        <v>172</v>
      </c>
      <c r="E49" s="375">
        <v>87</v>
      </c>
      <c r="F49" s="375">
        <v>93</v>
      </c>
      <c r="G49" s="375">
        <v>113</v>
      </c>
      <c r="H49" s="375">
        <v>149</v>
      </c>
      <c r="I49" s="375">
        <v>200</v>
      </c>
      <c r="J49" s="373" t="s">
        <v>172</v>
      </c>
      <c r="K49" s="374">
        <f t="shared" si="6"/>
        <v>13.18181818181818</v>
      </c>
      <c r="L49" s="374">
        <f t="shared" si="6"/>
        <v>9.81012658227848</v>
      </c>
      <c r="M49" s="374">
        <f t="shared" si="6"/>
        <v>10.580524344569287</v>
      </c>
      <c r="N49" s="374">
        <f t="shared" si="6"/>
        <v>11.270801815431165</v>
      </c>
      <c r="O49" s="374">
        <f t="shared" si="6"/>
        <v>13.75515818431912</v>
      </c>
    </row>
    <row r="50" spans="1:15" x14ac:dyDescent="0.25">
      <c r="A50" s="344" t="s">
        <v>165</v>
      </c>
      <c r="B50" s="345"/>
      <c r="C50" s="346"/>
      <c r="D50" s="376"/>
      <c r="E50" s="364"/>
      <c r="F50" s="364"/>
      <c r="G50" s="364"/>
      <c r="H50" s="364"/>
      <c r="I50" s="364"/>
      <c r="J50" s="377"/>
      <c r="K50" s="365"/>
      <c r="L50" s="365"/>
      <c r="M50" s="365"/>
      <c r="N50" s="365"/>
      <c r="O50" s="365"/>
    </row>
    <row r="51" spans="1:15" x14ac:dyDescent="0.25">
      <c r="A51" s="350" t="s">
        <v>166</v>
      </c>
      <c r="B51" s="351"/>
      <c r="C51" s="352"/>
      <c r="D51" s="378" t="s">
        <v>172</v>
      </c>
      <c r="E51" s="353">
        <f t="shared" ref="E51:I51" si="7">SUM(E43:E49)</f>
        <v>660</v>
      </c>
      <c r="F51" s="353">
        <f t="shared" si="7"/>
        <v>948</v>
      </c>
      <c r="G51" s="353">
        <f t="shared" si="7"/>
        <v>1068</v>
      </c>
      <c r="H51" s="353">
        <f t="shared" si="7"/>
        <v>1322</v>
      </c>
      <c r="I51" s="353">
        <f t="shared" si="7"/>
        <v>1454</v>
      </c>
      <c r="J51" s="379" t="s">
        <v>172</v>
      </c>
      <c r="K51" s="380">
        <f t="shared" ref="K51:O51" si="8">SUM(K43:K49)</f>
        <v>100</v>
      </c>
      <c r="L51" s="380">
        <f t="shared" si="8"/>
        <v>100</v>
      </c>
      <c r="M51" s="380">
        <f t="shared" si="8"/>
        <v>99.999999999999986</v>
      </c>
      <c r="N51" s="380">
        <f t="shared" si="8"/>
        <v>100.00000000000001</v>
      </c>
      <c r="O51" s="380">
        <f t="shared" si="8"/>
        <v>100</v>
      </c>
    </row>
    <row r="53" spans="1:15" s="317" customFormat="1" ht="46.05" customHeight="1" x14ac:dyDescent="0.25">
      <c r="A53" s="308" t="s">
        <v>153</v>
      </c>
      <c r="B53" s="309"/>
      <c r="C53" s="355"/>
      <c r="D53" s="381" t="s">
        <v>173</v>
      </c>
      <c r="E53" s="381"/>
      <c r="F53" s="381"/>
      <c r="G53" s="381"/>
      <c r="H53" s="381"/>
      <c r="I53" s="381"/>
      <c r="J53" s="382" t="s">
        <v>174</v>
      </c>
      <c r="K53" s="383"/>
      <c r="L53" s="383"/>
      <c r="M53" s="383"/>
      <c r="N53" s="383"/>
      <c r="O53" s="384"/>
    </row>
    <row r="54" spans="1:15" x14ac:dyDescent="0.25">
      <c r="A54" s="318"/>
      <c r="B54" s="319"/>
      <c r="C54" s="320"/>
      <c r="D54" s="385" t="s">
        <v>157</v>
      </c>
      <c r="E54" s="386"/>
      <c r="F54" s="386"/>
      <c r="G54" s="386"/>
      <c r="H54" s="386"/>
      <c r="I54" s="387"/>
      <c r="J54" s="385" t="s">
        <v>157</v>
      </c>
      <c r="K54" s="386"/>
      <c r="L54" s="386"/>
      <c r="M54" s="386"/>
      <c r="N54" s="386"/>
      <c r="O54" s="387"/>
    </row>
    <row r="55" spans="1:15" x14ac:dyDescent="0.25">
      <c r="A55" s="327"/>
      <c r="B55" s="328"/>
      <c r="C55" s="329"/>
      <c r="D55" s="362">
        <v>1975</v>
      </c>
      <c r="E55" s="370">
        <v>1991</v>
      </c>
      <c r="F55" s="370">
        <v>2000</v>
      </c>
      <c r="G55" s="370">
        <v>2005</v>
      </c>
      <c r="H55" s="370">
        <v>2010</v>
      </c>
      <c r="I55" s="370">
        <v>2013</v>
      </c>
      <c r="J55" s="362">
        <v>1975</v>
      </c>
      <c r="K55" s="370">
        <v>1991</v>
      </c>
      <c r="L55" s="370">
        <v>2000</v>
      </c>
      <c r="M55" s="370">
        <v>2005</v>
      </c>
      <c r="N55" s="370">
        <v>2010</v>
      </c>
      <c r="O55" s="370">
        <v>2013</v>
      </c>
    </row>
    <row r="56" spans="1:15" x14ac:dyDescent="0.25">
      <c r="A56" s="333" t="s">
        <v>3</v>
      </c>
      <c r="B56" s="334"/>
      <c r="C56" s="123">
        <v>1</v>
      </c>
      <c r="D56" s="373" t="s">
        <v>172</v>
      </c>
      <c r="E56" s="388">
        <f t="shared" ref="E56:I62" si="9">(E29*1000)/(E43*1000)</f>
        <v>613.81952631578952</v>
      </c>
      <c r="F56" s="388">
        <f t="shared" si="9"/>
        <v>712.74126326129669</v>
      </c>
      <c r="G56" s="388">
        <f t="shared" si="9"/>
        <v>730.56057866184449</v>
      </c>
      <c r="H56" s="388">
        <f t="shared" si="9"/>
        <v>1130.0654952076677</v>
      </c>
      <c r="I56" s="388">
        <f t="shared" si="9"/>
        <v>1478.7622554621848</v>
      </c>
      <c r="J56" s="373" t="s">
        <v>172</v>
      </c>
      <c r="K56" s="374">
        <f t="shared" ref="K56:O62" si="10">+E56/E$64</f>
        <v>1.1887342447236626</v>
      </c>
      <c r="L56" s="374">
        <f t="shared" si="10"/>
        <v>1.3368980035560731</v>
      </c>
      <c r="M56" s="374">
        <f t="shared" si="10"/>
        <v>1.328518130445854</v>
      </c>
      <c r="N56" s="374">
        <f t="shared" si="10"/>
        <v>1.4769381647591699</v>
      </c>
      <c r="O56" s="374">
        <f t="shared" si="10"/>
        <v>1.7128886039299345</v>
      </c>
    </row>
    <row r="57" spans="1:15" x14ac:dyDescent="0.25">
      <c r="A57" s="337" t="s">
        <v>158</v>
      </c>
      <c r="B57" s="334"/>
      <c r="C57" s="123">
        <v>2</v>
      </c>
      <c r="D57" s="373" t="s">
        <v>172</v>
      </c>
      <c r="E57" s="388">
        <f t="shared" si="9"/>
        <v>843.80362500000001</v>
      </c>
      <c r="F57" s="388">
        <f t="shared" si="9"/>
        <v>97.382400000000004</v>
      </c>
      <c r="G57" s="388">
        <f t="shared" si="9"/>
        <v>441.66666666666669</v>
      </c>
      <c r="H57" s="388">
        <f t="shared" si="9"/>
        <v>1298.9565217391305</v>
      </c>
      <c r="I57" s="388">
        <f t="shared" si="9"/>
        <v>1774.6165238095239</v>
      </c>
      <c r="J57" s="373" t="s">
        <v>172</v>
      </c>
      <c r="K57" s="374">
        <f t="shared" si="10"/>
        <v>1.6341257028428642</v>
      </c>
      <c r="L57" s="374">
        <f t="shared" si="10"/>
        <v>0.18266142687710524</v>
      </c>
      <c r="M57" s="374">
        <f t="shared" si="10"/>
        <v>0.80316703558658276</v>
      </c>
      <c r="N57" s="374">
        <f t="shared" si="10"/>
        <v>1.6976701522656392</v>
      </c>
      <c r="O57" s="374">
        <f t="shared" si="10"/>
        <v>2.0555842622782046</v>
      </c>
    </row>
    <row r="58" spans="1:15" x14ac:dyDescent="0.25">
      <c r="A58" s="337" t="s">
        <v>159</v>
      </c>
      <c r="B58" s="334"/>
      <c r="C58" s="123">
        <v>3</v>
      </c>
      <c r="D58" s="373" t="s">
        <v>172</v>
      </c>
      <c r="E58" s="388">
        <f t="shared" si="9"/>
        <v>824.82442553191493</v>
      </c>
      <c r="F58" s="388">
        <f t="shared" si="9"/>
        <v>25.232692307692307</v>
      </c>
      <c r="G58" s="388">
        <f t="shared" si="9"/>
        <v>383.72093023255815</v>
      </c>
      <c r="H58" s="388">
        <f t="shared" si="9"/>
        <v>677.85882352941178</v>
      </c>
      <c r="I58" s="388">
        <f t="shared" si="9"/>
        <v>763.90473404255317</v>
      </c>
      <c r="J58" s="373" t="s">
        <v>172</v>
      </c>
      <c r="K58" s="374">
        <f t="shared" si="10"/>
        <v>1.5973702342109544</v>
      </c>
      <c r="L58" s="374">
        <f t="shared" si="10"/>
        <v>4.7329287231307034E-2</v>
      </c>
      <c r="M58" s="374">
        <f t="shared" si="10"/>
        <v>0.69779321213753132</v>
      </c>
      <c r="N58" s="374">
        <f t="shared" si="10"/>
        <v>0.88592702903946385</v>
      </c>
      <c r="O58" s="374">
        <f t="shared" si="10"/>
        <v>0.88485063004306419</v>
      </c>
    </row>
    <row r="59" spans="1:15" x14ac:dyDescent="0.25">
      <c r="A59" s="337" t="s">
        <v>160</v>
      </c>
      <c r="B59" s="334"/>
      <c r="C59" s="123">
        <v>4</v>
      </c>
      <c r="D59" s="373" t="s">
        <v>172</v>
      </c>
      <c r="E59" s="388">
        <f t="shared" si="9"/>
        <v>1338.031375</v>
      </c>
      <c r="F59" s="388">
        <f t="shared" si="9"/>
        <v>78.589333333333329</v>
      </c>
      <c r="G59" s="388">
        <f t="shared" si="9"/>
        <v>1583.3333333333333</v>
      </c>
      <c r="H59" s="388">
        <f t="shared" si="9"/>
        <v>833.59375</v>
      </c>
      <c r="I59" s="388">
        <f t="shared" si="9"/>
        <v>711.35213043478257</v>
      </c>
      <c r="J59" s="373" t="s">
        <v>172</v>
      </c>
      <c r="K59" s="374">
        <f t="shared" si="10"/>
        <v>2.5912563021967099</v>
      </c>
      <c r="L59" s="374">
        <f t="shared" si="10"/>
        <v>0.14741102872785136</v>
      </c>
      <c r="M59" s="374">
        <f t="shared" si="10"/>
        <v>2.8792780521028436</v>
      </c>
      <c r="N59" s="374">
        <f t="shared" si="10"/>
        <v>1.0894646624472573</v>
      </c>
      <c r="O59" s="374">
        <f t="shared" si="10"/>
        <v>0.82397758875864024</v>
      </c>
    </row>
    <row r="60" spans="1:15" x14ac:dyDescent="0.25">
      <c r="A60" s="337" t="s">
        <v>161</v>
      </c>
      <c r="B60" s="334"/>
      <c r="C60" s="123">
        <v>5</v>
      </c>
      <c r="D60" s="373" t="s">
        <v>172</v>
      </c>
      <c r="E60" s="388">
        <f t="shared" si="9"/>
        <v>105.64203015075377</v>
      </c>
      <c r="F60" s="388">
        <f t="shared" si="9"/>
        <v>327.99296470588234</v>
      </c>
      <c r="G60" s="388">
        <f t="shared" si="9"/>
        <v>102.47349823321555</v>
      </c>
      <c r="H60" s="388">
        <f t="shared" si="9"/>
        <v>138.79674796747966</v>
      </c>
      <c r="I60" s="388">
        <f t="shared" si="9"/>
        <v>137.65834298440981</v>
      </c>
      <c r="J60" s="373" t="s">
        <v>172</v>
      </c>
      <c r="K60" s="374">
        <f t="shared" si="10"/>
        <v>0.20458830900358785</v>
      </c>
      <c r="L60" s="374">
        <f t="shared" si="10"/>
        <v>0.61522064499158458</v>
      </c>
      <c r="M60" s="374">
        <f t="shared" si="10"/>
        <v>0.18634717540111395</v>
      </c>
      <c r="N60" s="374">
        <f t="shared" si="10"/>
        <v>0.18140029501560836</v>
      </c>
      <c r="O60" s="374">
        <f t="shared" si="10"/>
        <v>0.15945322249260208</v>
      </c>
    </row>
    <row r="61" spans="1:15" x14ac:dyDescent="0.25">
      <c r="A61" s="337" t="s">
        <v>162</v>
      </c>
      <c r="B61" s="334"/>
      <c r="C61" s="123">
        <v>6</v>
      </c>
      <c r="D61" s="373" t="s">
        <v>172</v>
      </c>
      <c r="E61" s="388">
        <f t="shared" si="9"/>
        <v>4587.5362857142854</v>
      </c>
      <c r="F61" s="388">
        <f t="shared" si="9"/>
        <v>3368.1134285714284</v>
      </c>
      <c r="G61" s="388">
        <f t="shared" si="9"/>
        <v>4333.333333333333</v>
      </c>
      <c r="H61" s="388">
        <f t="shared" si="9"/>
        <v>1488.1842105263158</v>
      </c>
      <c r="I61" s="388">
        <f t="shared" si="9"/>
        <v>1391.2498979591837</v>
      </c>
      <c r="J61" s="373" t="s">
        <v>172</v>
      </c>
      <c r="K61" s="374">
        <f t="shared" si="10"/>
        <v>8.8843075984770739</v>
      </c>
      <c r="L61" s="374">
        <f t="shared" si="10"/>
        <v>6.3176139091539758</v>
      </c>
      <c r="M61" s="374">
        <f t="shared" si="10"/>
        <v>7.8801294057551505</v>
      </c>
      <c r="N61" s="374">
        <f t="shared" si="10"/>
        <v>1.9449811236953141</v>
      </c>
      <c r="O61" s="374">
        <f t="shared" si="10"/>
        <v>1.6115207746414584</v>
      </c>
    </row>
    <row r="62" spans="1:15" x14ac:dyDescent="0.25">
      <c r="A62" s="337" t="s">
        <v>163</v>
      </c>
      <c r="B62" s="334"/>
      <c r="C62" s="123">
        <v>7</v>
      </c>
      <c r="D62" s="373" t="s">
        <v>172</v>
      </c>
      <c r="E62" s="388">
        <f t="shared" si="9"/>
        <v>515.42682758620685</v>
      </c>
      <c r="F62" s="388">
        <f t="shared" si="9"/>
        <v>345.01368817204303</v>
      </c>
      <c r="G62" s="388">
        <f t="shared" si="9"/>
        <v>513.27433628318579</v>
      </c>
      <c r="H62" s="388">
        <f t="shared" si="9"/>
        <v>551.40268456375838</v>
      </c>
      <c r="I62" s="388">
        <f t="shared" si="9"/>
        <v>518.10146499999996</v>
      </c>
      <c r="J62" s="373" t="s">
        <v>172</v>
      </c>
      <c r="K62" s="374">
        <f t="shared" si="10"/>
        <v>0.99818512499680012</v>
      </c>
      <c r="L62" s="374">
        <f t="shared" si="10"/>
        <v>0.64714663608247502</v>
      </c>
      <c r="M62" s="374">
        <f t="shared" si="10"/>
        <v>0.93338496705336704</v>
      </c>
      <c r="N62" s="374">
        <f t="shared" si="10"/>
        <v>0.72065528275705826</v>
      </c>
      <c r="O62" s="374">
        <f t="shared" si="10"/>
        <v>0.6001303399514567</v>
      </c>
    </row>
    <row r="63" spans="1:15" s="391" customFormat="1" x14ac:dyDescent="0.25">
      <c r="A63" s="344" t="s">
        <v>165</v>
      </c>
      <c r="B63" s="345"/>
      <c r="C63" s="346"/>
      <c r="D63" s="377"/>
      <c r="E63" s="389"/>
      <c r="F63" s="389"/>
      <c r="G63" s="389"/>
      <c r="H63" s="389"/>
      <c r="I63" s="389"/>
      <c r="J63" s="377"/>
      <c r="K63" s="390"/>
      <c r="L63" s="390"/>
      <c r="M63" s="390"/>
      <c r="N63" s="390"/>
      <c r="O63" s="390"/>
    </row>
    <row r="64" spans="1:15" s="391" customFormat="1" x14ac:dyDescent="0.25">
      <c r="A64" s="350" t="s">
        <v>166</v>
      </c>
      <c r="B64" s="351"/>
      <c r="C64" s="352"/>
      <c r="D64" s="379" t="s">
        <v>172</v>
      </c>
      <c r="E64" s="392">
        <f>(E38*1000)/(E51*1000)</f>
        <v>516.36396363636368</v>
      </c>
      <c r="F64" s="392">
        <f>(F38*1000)/(F51*1000)</f>
        <v>533.13062130801688</v>
      </c>
      <c r="G64" s="392">
        <f>(G38*1000)/(G51*1000)</f>
        <v>549.90636704119845</v>
      </c>
      <c r="H64" s="392">
        <f>(H38*1000)/(H51*1000)</f>
        <v>765.14069591527993</v>
      </c>
      <c r="I64" s="392">
        <f>(I38*1000)/(I51*1000)</f>
        <v>863.31490096286109</v>
      </c>
      <c r="J64" s="379" t="s">
        <v>172</v>
      </c>
      <c r="K64" s="393">
        <f>+E64/E$64</f>
        <v>1</v>
      </c>
      <c r="L64" s="393">
        <f>+F64/F$64</f>
        <v>1</v>
      </c>
      <c r="M64" s="393">
        <f>+G64/G$64</f>
        <v>1</v>
      </c>
      <c r="N64" s="393">
        <f>+H64/H$64</f>
        <v>1</v>
      </c>
      <c r="O64" s="393">
        <f>+I64/I$64</f>
        <v>1</v>
      </c>
    </row>
    <row r="65" spans="1:15" x14ac:dyDescent="0.25">
      <c r="A65" s="394"/>
      <c r="B65" s="394"/>
      <c r="C65" s="394"/>
      <c r="D65" s="395"/>
      <c r="E65" s="396"/>
      <c r="F65" s="396"/>
      <c r="G65" s="396"/>
      <c r="H65" s="396"/>
      <c r="I65" s="396"/>
      <c r="J65" s="395"/>
      <c r="K65" s="397"/>
      <c r="L65" s="397"/>
      <c r="M65" s="397"/>
      <c r="N65" s="397"/>
      <c r="O65" s="397"/>
    </row>
    <row r="66" spans="1:15" x14ac:dyDescent="0.25">
      <c r="D66" s="398"/>
      <c r="E66" s="398"/>
      <c r="F66" s="398"/>
      <c r="G66" s="398"/>
      <c r="H66" s="398"/>
      <c r="J66" s="399">
        <v>22</v>
      </c>
      <c r="K66" s="399">
        <v>9</v>
      </c>
      <c r="L66" s="399">
        <v>5</v>
      </c>
      <c r="M66" s="399">
        <v>5</v>
      </c>
      <c r="N66" s="399">
        <v>3</v>
      </c>
      <c r="O66" s="400" t="s">
        <v>175</v>
      </c>
    </row>
    <row r="67" spans="1:15" s="317" customFormat="1" ht="28.05" customHeight="1" x14ac:dyDescent="0.25">
      <c r="A67" s="308" t="s">
        <v>153</v>
      </c>
      <c r="B67" s="309"/>
      <c r="C67" s="355"/>
      <c r="D67" s="401" t="s">
        <v>176</v>
      </c>
      <c r="E67" s="401"/>
      <c r="F67" s="401"/>
      <c r="G67" s="401"/>
      <c r="H67" s="401"/>
      <c r="I67" s="401"/>
      <c r="J67" s="402" t="s">
        <v>177</v>
      </c>
      <c r="K67" s="403"/>
      <c r="L67" s="403"/>
      <c r="M67" s="403"/>
      <c r="N67" s="404"/>
    </row>
    <row r="68" spans="1:15" x14ac:dyDescent="0.25">
      <c r="A68" s="318"/>
      <c r="B68" s="319"/>
      <c r="C68" s="405"/>
      <c r="D68" s="406" t="s">
        <v>157</v>
      </c>
      <c r="E68" s="406"/>
      <c r="F68" s="406"/>
      <c r="G68" s="406"/>
      <c r="H68" s="406"/>
      <c r="I68" s="406"/>
      <c r="J68" s="406" t="s">
        <v>157</v>
      </c>
      <c r="K68" s="406"/>
      <c r="L68" s="406"/>
      <c r="M68" s="406"/>
      <c r="N68" s="406"/>
    </row>
    <row r="69" spans="1:15" ht="24" x14ac:dyDescent="0.25">
      <c r="A69" s="327"/>
      <c r="B69" s="328"/>
      <c r="C69" s="329"/>
      <c r="D69" s="329"/>
      <c r="E69" s="370">
        <v>1991</v>
      </c>
      <c r="F69" s="370">
        <v>2000</v>
      </c>
      <c r="G69" s="370">
        <v>2005</v>
      </c>
      <c r="H69" s="370">
        <v>2010</v>
      </c>
      <c r="I69" s="370">
        <v>2013</v>
      </c>
      <c r="J69" s="407" t="s">
        <v>178</v>
      </c>
      <c r="K69" s="407" t="s">
        <v>179</v>
      </c>
      <c r="L69" s="407" t="s">
        <v>180</v>
      </c>
      <c r="M69" s="407" t="s">
        <v>181</v>
      </c>
      <c r="N69" s="407" t="s">
        <v>182</v>
      </c>
    </row>
    <row r="70" spans="1:15" x14ac:dyDescent="0.25">
      <c r="A70" s="333" t="s">
        <v>3</v>
      </c>
      <c r="B70" s="334"/>
      <c r="C70" s="123">
        <v>1</v>
      </c>
      <c r="D70" s="408"/>
      <c r="E70" s="409">
        <f t="shared" ref="E70:I76" si="11">(E56/$E56)*100</f>
        <v>100</v>
      </c>
      <c r="F70" s="410">
        <f t="shared" si="11"/>
        <v>116.11576900123168</v>
      </c>
      <c r="G70" s="410">
        <f t="shared" si="11"/>
        <v>119.0187909216162</v>
      </c>
      <c r="H70" s="410">
        <f t="shared" si="11"/>
        <v>184.10386876912207</v>
      </c>
      <c r="I70" s="410">
        <f t="shared" si="11"/>
        <v>240.9115696168667</v>
      </c>
      <c r="J70" s="411">
        <f t="shared" ref="J70:J76" si="12">EXP(LN(I56/E56)/J$66)-1</f>
        <v>4.0775753822701821E-2</v>
      </c>
      <c r="K70" s="411">
        <f t="shared" ref="K70:N76" si="13">EXP(LN(F56/E56)/K$66)-1</f>
        <v>1.6740524366080534E-2</v>
      </c>
      <c r="L70" s="411">
        <f t="shared" si="13"/>
        <v>4.9509527621136584E-3</v>
      </c>
      <c r="M70" s="411">
        <f t="shared" si="13"/>
        <v>9.1162610548459089E-2</v>
      </c>
      <c r="N70" s="411">
        <f t="shared" si="13"/>
        <v>9.3784036760521827E-2</v>
      </c>
    </row>
    <row r="71" spans="1:15" x14ac:dyDescent="0.25">
      <c r="A71" s="337" t="s">
        <v>158</v>
      </c>
      <c r="B71" s="334"/>
      <c r="C71" s="123">
        <v>2</v>
      </c>
      <c r="D71" s="408"/>
      <c r="E71" s="409">
        <f t="shared" si="11"/>
        <v>100</v>
      </c>
      <c r="F71" s="410">
        <f t="shared" si="11"/>
        <v>11.540884290465096</v>
      </c>
      <c r="G71" s="410">
        <f t="shared" si="11"/>
        <v>52.342352365062041</v>
      </c>
      <c r="H71" s="410">
        <f t="shared" si="11"/>
        <v>153.94061879493947</v>
      </c>
      <c r="I71" s="410">
        <f t="shared" si="11"/>
        <v>210.31155487267833</v>
      </c>
      <c r="J71" s="411">
        <f t="shared" si="12"/>
        <v>3.4369239914992633E-2</v>
      </c>
      <c r="K71" s="411">
        <f t="shared" si="13"/>
        <v>-0.21330870791064527</v>
      </c>
      <c r="L71" s="411">
        <f t="shared" si="13"/>
        <v>0.35307799123520978</v>
      </c>
      <c r="M71" s="411">
        <f t="shared" si="13"/>
        <v>0.24079489570539137</v>
      </c>
      <c r="N71" s="411">
        <f t="shared" si="13"/>
        <v>0.10960899520910927</v>
      </c>
    </row>
    <row r="72" spans="1:15" x14ac:dyDescent="0.25">
      <c r="A72" s="337" t="s">
        <v>159</v>
      </c>
      <c r="B72" s="334"/>
      <c r="C72" s="123">
        <v>3</v>
      </c>
      <c r="D72" s="408"/>
      <c r="E72" s="409">
        <f t="shared" si="11"/>
        <v>100</v>
      </c>
      <c r="F72" s="410">
        <f t="shared" si="11"/>
        <v>3.0591592012348787</v>
      </c>
      <c r="G72" s="410">
        <f t="shared" si="11"/>
        <v>46.521528504093851</v>
      </c>
      <c r="H72" s="410">
        <f t="shared" si="11"/>
        <v>82.182195694831947</v>
      </c>
      <c r="I72" s="410">
        <f t="shared" si="11"/>
        <v>92.614223148147474</v>
      </c>
      <c r="J72" s="411">
        <f t="shared" si="12"/>
        <v>-3.481537092521414E-3</v>
      </c>
      <c r="K72" s="411">
        <f t="shared" si="13"/>
        <v>-0.32121292483382868</v>
      </c>
      <c r="L72" s="411">
        <f t="shared" si="13"/>
        <v>0.72349639505911112</v>
      </c>
      <c r="M72" s="411">
        <f t="shared" si="13"/>
        <v>0.12053326273484011</v>
      </c>
      <c r="N72" s="411">
        <f t="shared" si="13"/>
        <v>4.0638723781646569E-2</v>
      </c>
    </row>
    <row r="73" spans="1:15" x14ac:dyDescent="0.25">
      <c r="A73" s="337" t="s">
        <v>160</v>
      </c>
      <c r="B73" s="334"/>
      <c r="C73" s="123">
        <v>4</v>
      </c>
      <c r="D73" s="408"/>
      <c r="E73" s="409">
        <f t="shared" si="11"/>
        <v>100</v>
      </c>
      <c r="F73" s="410">
        <f t="shared" si="11"/>
        <v>5.8735045232652574</v>
      </c>
      <c r="G73" s="410">
        <f t="shared" si="11"/>
        <v>118.33304980111794</v>
      </c>
      <c r="H73" s="410">
        <f t="shared" si="11"/>
        <v>62.300015199568847</v>
      </c>
      <c r="I73" s="410">
        <f t="shared" si="11"/>
        <v>53.164084469602415</v>
      </c>
      <c r="J73" s="411">
        <f t="shared" si="12"/>
        <v>-2.8309165321459773E-2</v>
      </c>
      <c r="K73" s="411">
        <f t="shared" si="13"/>
        <v>-0.27018831603344173</v>
      </c>
      <c r="L73" s="411">
        <f t="shared" si="13"/>
        <v>0.82323122497956303</v>
      </c>
      <c r="M73" s="411">
        <f t="shared" si="13"/>
        <v>-0.12041782640563392</v>
      </c>
      <c r="N73" s="411">
        <f t="shared" si="13"/>
        <v>-5.1486764076579927E-2</v>
      </c>
    </row>
    <row r="74" spans="1:15" x14ac:dyDescent="0.25">
      <c r="A74" s="337" t="s">
        <v>161</v>
      </c>
      <c r="B74" s="334"/>
      <c r="C74" s="123">
        <v>5</v>
      </c>
      <c r="D74" s="408"/>
      <c r="E74" s="409">
        <f t="shared" si="11"/>
        <v>100</v>
      </c>
      <c r="F74" s="410">
        <f t="shared" si="11"/>
        <v>310.47582504598631</v>
      </c>
      <c r="G74" s="410">
        <f t="shared" si="11"/>
        <v>97.000690053933411</v>
      </c>
      <c r="H74" s="410">
        <f t="shared" si="11"/>
        <v>131.38402184188743</v>
      </c>
      <c r="I74" s="410">
        <f t="shared" si="11"/>
        <v>130.306415721061</v>
      </c>
      <c r="J74" s="411">
        <f t="shared" si="12"/>
        <v>1.2105344377102423E-2</v>
      </c>
      <c r="K74" s="411">
        <f t="shared" si="13"/>
        <v>0.13414806047877681</v>
      </c>
      <c r="L74" s="411">
        <f t="shared" si="13"/>
        <v>-0.20759098671135612</v>
      </c>
      <c r="M74" s="411">
        <f t="shared" si="13"/>
        <v>6.2560202479840177E-2</v>
      </c>
      <c r="N74" s="411">
        <f t="shared" si="13"/>
        <v>-2.7414946502561932E-3</v>
      </c>
    </row>
    <row r="75" spans="1:15" x14ac:dyDescent="0.25">
      <c r="A75" s="337" t="s">
        <v>162</v>
      </c>
      <c r="B75" s="334"/>
      <c r="C75" s="123">
        <v>6</v>
      </c>
      <c r="D75" s="408"/>
      <c r="E75" s="409">
        <f t="shared" si="11"/>
        <v>100</v>
      </c>
      <c r="F75" s="410">
        <f t="shared" si="11"/>
        <v>73.418785570368712</v>
      </c>
      <c r="G75" s="410">
        <f t="shared" si="11"/>
        <v>94.458835057663791</v>
      </c>
      <c r="H75" s="410">
        <f t="shared" si="11"/>
        <v>32.439726202505739</v>
      </c>
      <c r="I75" s="410">
        <f t="shared" si="11"/>
        <v>30.32673337738111</v>
      </c>
      <c r="J75" s="411">
        <f t="shared" si="12"/>
        <v>-5.2789246895148745E-2</v>
      </c>
      <c r="K75" s="411">
        <f t="shared" si="13"/>
        <v>-3.3749596020177686E-2</v>
      </c>
      <c r="L75" s="411">
        <f t="shared" si="13"/>
        <v>5.1688385498294576E-2</v>
      </c>
      <c r="M75" s="411">
        <f t="shared" si="13"/>
        <v>-0.19245465327704503</v>
      </c>
      <c r="N75" s="411">
        <f t="shared" si="13"/>
        <v>-2.2201235081105719E-2</v>
      </c>
    </row>
    <row r="76" spans="1:15" x14ac:dyDescent="0.25">
      <c r="A76" s="337" t="s">
        <v>163</v>
      </c>
      <c r="B76" s="334"/>
      <c r="C76" s="123">
        <v>7</v>
      </c>
      <c r="D76" s="408"/>
      <c r="E76" s="409">
        <f t="shared" si="11"/>
        <v>100</v>
      </c>
      <c r="F76" s="410">
        <f t="shared" si="11"/>
        <v>66.937471956548151</v>
      </c>
      <c r="G76" s="410">
        <f t="shared" si="11"/>
        <v>99.582386638060456</v>
      </c>
      <c r="H76" s="410">
        <f t="shared" si="11"/>
        <v>106.97981848287368</v>
      </c>
      <c r="I76" s="410">
        <f t="shared" si="11"/>
        <v>100.51891699667996</v>
      </c>
      <c r="J76" s="411">
        <f t="shared" si="12"/>
        <v>2.3528915892123692E-4</v>
      </c>
      <c r="K76" s="411">
        <f t="shared" si="13"/>
        <v>-4.3621238873528867E-2</v>
      </c>
      <c r="L76" s="411">
        <f t="shared" si="13"/>
        <v>8.2686308703535216E-2</v>
      </c>
      <c r="M76" s="411">
        <f t="shared" si="13"/>
        <v>1.4434160067009927E-2</v>
      </c>
      <c r="N76" s="411">
        <f t="shared" si="13"/>
        <v>-2.0550652214100795E-2</v>
      </c>
    </row>
    <row r="77" spans="1:15" s="391" customFormat="1" x14ac:dyDescent="0.25">
      <c r="A77" s="344" t="s">
        <v>165</v>
      </c>
      <c r="B77" s="345"/>
      <c r="C77" s="346"/>
      <c r="D77" s="412"/>
      <c r="E77" s="413"/>
      <c r="F77" s="390"/>
      <c r="G77" s="390"/>
      <c r="H77" s="390"/>
      <c r="I77" s="390"/>
      <c r="J77" s="413"/>
      <c r="K77" s="414"/>
      <c r="L77" s="414"/>
      <c r="M77" s="414"/>
      <c r="N77" s="414"/>
    </row>
    <row r="78" spans="1:15" s="391" customFormat="1" x14ac:dyDescent="0.25">
      <c r="A78" s="350" t="s">
        <v>166</v>
      </c>
      <c r="B78" s="351"/>
      <c r="C78" s="352"/>
      <c r="D78" s="415"/>
      <c r="E78" s="416">
        <f>(E64/$E64)*100</f>
        <v>100</v>
      </c>
      <c r="F78" s="417">
        <f>(F64/$E64)*100</f>
        <v>103.24706192771049</v>
      </c>
      <c r="G78" s="417">
        <f>(G64/$E64)*100</f>
        <v>106.49588386622118</v>
      </c>
      <c r="H78" s="417">
        <f>(H64/$E64)*100</f>
        <v>148.1785619830959</v>
      </c>
      <c r="I78" s="417">
        <f>(I64/$E64)*100</f>
        <v>167.19116006531178</v>
      </c>
      <c r="J78" s="418">
        <f>EXP(LN(I64/E64)/J$66)-1</f>
        <v>2.36371985867454E-2</v>
      </c>
      <c r="K78" s="418">
        <f>EXP(LN(F64/E64)/K$66)-1</f>
        <v>3.556820475904221E-3</v>
      </c>
      <c r="L78" s="418">
        <f>EXP(LN(G64/F64)/L$66)-1</f>
        <v>6.2155487986148561E-3</v>
      </c>
      <c r="M78" s="418">
        <f>EXP(LN(H64/G64)/M$66)-1</f>
        <v>6.8293314878588918E-2</v>
      </c>
      <c r="N78" s="418">
        <f>EXP(LN(I64/H64)/N$66)-1</f>
        <v>4.1060523250021186E-2</v>
      </c>
    </row>
    <row r="79" spans="1:15" x14ac:dyDescent="0.25">
      <c r="I79" s="302" t="s">
        <v>183</v>
      </c>
      <c r="J79" s="419">
        <f>+I64-J102</f>
        <v>1.0231815394945443E-12</v>
      </c>
      <c r="K79" s="419">
        <f>+F64-K89</f>
        <v>0</v>
      </c>
      <c r="L79" s="419">
        <f>+G64-L94</f>
        <v>0</v>
      </c>
      <c r="M79" s="419">
        <f>+H64-M99</f>
        <v>0</v>
      </c>
      <c r="N79" s="419">
        <f>+I64-N102</f>
        <v>0</v>
      </c>
    </row>
    <row r="80" spans="1:15" hidden="1" x14ac:dyDescent="0.25">
      <c r="I80" s="300">
        <v>1991</v>
      </c>
      <c r="J80" s="300"/>
      <c r="K80" s="300"/>
      <c r="L80" s="301"/>
      <c r="M80" s="300"/>
      <c r="N80" s="300"/>
    </row>
    <row r="81" spans="9:14" hidden="1" x14ac:dyDescent="0.25">
      <c r="I81" s="300">
        <f>+I80+1</f>
        <v>1992</v>
      </c>
      <c r="J81" s="420">
        <f>+E64*(1+J78)</f>
        <v>528.56936118787542</v>
      </c>
      <c r="K81" s="420">
        <f>+E64*(1+K78)</f>
        <v>518.20057755524454</v>
      </c>
      <c r="L81" s="301"/>
      <c r="M81" s="300"/>
      <c r="N81" s="300"/>
    </row>
    <row r="82" spans="9:14" hidden="1" x14ac:dyDescent="0.25">
      <c r="I82" s="300">
        <f t="shared" ref="I82:I102" si="14">+I81+1</f>
        <v>1993</v>
      </c>
      <c r="J82" s="420">
        <f>+J81*(1+$J$78)</f>
        <v>541.06326014514241</v>
      </c>
      <c r="K82" s="420">
        <f>+K81*(1+$K$78)</f>
        <v>520.04372398011844</v>
      </c>
      <c r="L82" s="301"/>
      <c r="M82" s="300"/>
      <c r="N82" s="300"/>
    </row>
    <row r="83" spans="9:14" hidden="1" x14ac:dyDescent="0.25">
      <c r="I83" s="300">
        <f t="shared" si="14"/>
        <v>1994</v>
      </c>
      <c r="J83" s="420">
        <f t="shared" ref="J83:J102" si="15">+J82*(1+$J$78)</f>
        <v>553.85247987318508</v>
      </c>
      <c r="K83" s="420">
        <f t="shared" ref="K83:K89" si="16">+K82*(1+$K$78)</f>
        <v>521.89342614593636</v>
      </c>
      <c r="L83" s="301"/>
      <c r="M83" s="300"/>
      <c r="N83" s="300"/>
    </row>
    <row r="84" spans="9:14" hidden="1" x14ac:dyDescent="0.25">
      <c r="I84" s="300">
        <f t="shared" si="14"/>
        <v>1995</v>
      </c>
      <c r="J84" s="420">
        <f t="shared" si="15"/>
        <v>566.944000927709</v>
      </c>
      <c r="K84" s="420">
        <f t="shared" si="16"/>
        <v>523.74970737029207</v>
      </c>
      <c r="L84" s="301"/>
      <c r="M84" s="300"/>
      <c r="N84" s="300"/>
    </row>
    <row r="85" spans="9:14" hidden="1" x14ac:dyDescent="0.25">
      <c r="I85" s="300">
        <f t="shared" si="14"/>
        <v>1996</v>
      </c>
      <c r="J85" s="420">
        <f t="shared" si="15"/>
        <v>580.34496886520128</v>
      </c>
      <c r="K85" s="420">
        <f t="shared" si="16"/>
        <v>525.61259105371562</v>
      </c>
      <c r="L85" s="301"/>
      <c r="M85" s="300"/>
      <c r="N85" s="300"/>
    </row>
    <row r="86" spans="9:14" hidden="1" x14ac:dyDescent="0.25">
      <c r="I86" s="300">
        <f t="shared" si="14"/>
        <v>1997</v>
      </c>
      <c r="J86" s="420">
        <f t="shared" si="15"/>
        <v>594.06269814308666</v>
      </c>
      <c r="K86" s="420">
        <f t="shared" si="16"/>
        <v>527.48210067996854</v>
      </c>
      <c r="L86" s="301"/>
      <c r="M86" s="300"/>
      <c r="N86" s="300"/>
    </row>
    <row r="87" spans="9:14" hidden="1" x14ac:dyDescent="0.25">
      <c r="I87" s="300">
        <f t="shared" si="14"/>
        <v>1998</v>
      </c>
      <c r="J87" s="420">
        <f t="shared" si="15"/>
        <v>608.10467611207264</v>
      </c>
      <c r="K87" s="420">
        <f t="shared" si="16"/>
        <v>529.35825981634002</v>
      </c>
      <c r="L87" s="301"/>
      <c r="M87" s="300"/>
      <c r="N87" s="300"/>
    </row>
    <row r="88" spans="9:14" hidden="1" x14ac:dyDescent="0.25">
      <c r="I88" s="300">
        <f t="shared" si="14"/>
        <v>1999</v>
      </c>
      <c r="J88" s="420">
        <f t="shared" si="15"/>
        <v>622.47856710286214</v>
      </c>
      <c r="K88" s="420">
        <f t="shared" si="16"/>
        <v>531.24109211394386</v>
      </c>
      <c r="L88" s="301"/>
      <c r="M88" s="300"/>
      <c r="N88" s="300"/>
    </row>
    <row r="89" spans="9:14" hidden="1" x14ac:dyDescent="0.25">
      <c r="I89" s="300">
        <f t="shared" si="14"/>
        <v>2000</v>
      </c>
      <c r="J89" s="420">
        <f t="shared" si="15"/>
        <v>637.19221660946516</v>
      </c>
      <c r="K89" s="420">
        <f t="shared" si="16"/>
        <v>533.13062130801643</v>
      </c>
      <c r="L89" s="419"/>
      <c r="M89" s="300"/>
      <c r="N89" s="300"/>
    </row>
    <row r="90" spans="9:14" hidden="1" x14ac:dyDescent="0.25">
      <c r="I90" s="300">
        <f t="shared" si="14"/>
        <v>2001</v>
      </c>
      <c r="J90" s="420">
        <f t="shared" si="15"/>
        <v>652.25365557139162</v>
      </c>
      <c r="K90" s="300"/>
      <c r="L90" s="420">
        <f>+F64*(1+L78)</f>
        <v>536.44432070079267</v>
      </c>
      <c r="M90" s="300"/>
      <c r="N90" s="300"/>
    </row>
    <row r="91" spans="9:14" hidden="1" x14ac:dyDescent="0.25">
      <c r="I91" s="300">
        <f t="shared" si="14"/>
        <v>2002</v>
      </c>
      <c r="J91" s="420">
        <f t="shared" si="15"/>
        <v>667.67110475706329</v>
      </c>
      <c r="K91" s="300"/>
      <c r="L91" s="420">
        <f>+L90*(1+$L$78)</f>
        <v>539.77861655384822</v>
      </c>
      <c r="M91" s="300"/>
      <c r="N91" s="300"/>
    </row>
    <row r="92" spans="9:14" hidden="1" x14ac:dyDescent="0.25">
      <c r="I92" s="300">
        <f t="shared" si="14"/>
        <v>2003</v>
      </c>
      <c r="J92" s="420">
        <f t="shared" si="15"/>
        <v>683.45297925083764</v>
      </c>
      <c r="K92" s="300"/>
      <c r="L92" s="420">
        <f>+L91*(1+$L$78)</f>
        <v>543.13363688548748</v>
      </c>
      <c r="M92" s="300"/>
      <c r="N92" s="300"/>
    </row>
    <row r="93" spans="9:14" hidden="1" x14ac:dyDescent="0.25">
      <c r="I93" s="300">
        <f t="shared" si="14"/>
        <v>2004</v>
      </c>
      <c r="J93" s="420">
        <f t="shared" si="15"/>
        <v>699.6078930460925</v>
      </c>
      <c r="K93" s="300"/>
      <c r="L93" s="420">
        <f>+L92*(1+$L$78)</f>
        <v>546.50951050971844</v>
      </c>
      <c r="M93" s="300"/>
      <c r="N93" s="300"/>
    </row>
    <row r="94" spans="9:14" hidden="1" x14ac:dyDescent="0.25">
      <c r="I94" s="300">
        <f t="shared" si="14"/>
        <v>2005</v>
      </c>
      <c r="J94" s="420">
        <f t="shared" si="15"/>
        <v>716.14466374687754</v>
      </c>
      <c r="K94" s="300"/>
      <c r="L94" s="420">
        <f>+L93*(1+$L$78)</f>
        <v>549.90636704119868</v>
      </c>
      <c r="M94" s="419"/>
      <c r="N94" s="300"/>
    </row>
    <row r="95" spans="9:14" hidden="1" x14ac:dyDescent="0.25">
      <c r="I95" s="300">
        <f t="shared" si="14"/>
        <v>2006</v>
      </c>
      <c r="J95" s="420">
        <f t="shared" si="15"/>
        <v>733.0723173807005</v>
      </c>
      <c r="K95" s="300"/>
      <c r="L95" s="301"/>
      <c r="M95" s="420">
        <f>+G64*(1+M78)</f>
        <v>587.46129571928395</v>
      </c>
      <c r="N95" s="420"/>
    </row>
    <row r="96" spans="9:14" hidden="1" x14ac:dyDescent="0.25">
      <c r="I96" s="300">
        <f t="shared" si="14"/>
        <v>2007</v>
      </c>
      <c r="J96" s="420">
        <f t="shared" si="15"/>
        <v>750.40009332507373</v>
      </c>
      <c r="K96" s="300"/>
      <c r="L96" s="301"/>
      <c r="M96" s="420">
        <f>+M95*(1+$M$78)</f>
        <v>627.5809749668249</v>
      </c>
      <c r="N96" s="420"/>
    </row>
    <row r="97" spans="9:14" hidden="1" x14ac:dyDescent="0.25">
      <c r="I97" s="300">
        <f t="shared" si="14"/>
        <v>2008</v>
      </c>
      <c r="J97" s="420">
        <f t="shared" si="15"/>
        <v>768.13744935051079</v>
      </c>
      <c r="K97" s="300"/>
      <c r="L97" s="301"/>
      <c r="M97" s="420">
        <f>+M96*(1+$M$78)</f>
        <v>670.44056010204611</v>
      </c>
      <c r="N97" s="420"/>
    </row>
    <row r="98" spans="9:14" hidden="1" x14ac:dyDescent="0.25">
      <c r="I98" s="300">
        <f t="shared" si="14"/>
        <v>2009</v>
      </c>
      <c r="J98" s="420">
        <f t="shared" si="15"/>
        <v>786.29406678272494</v>
      </c>
      <c r="K98" s="300"/>
      <c r="L98" s="301"/>
      <c r="M98" s="420">
        <f>+M97*(1+$M$78)</f>
        <v>716.22716838047268</v>
      </c>
      <c r="N98" s="420"/>
    </row>
    <row r="99" spans="9:14" hidden="1" x14ac:dyDescent="0.25">
      <c r="I99" s="300">
        <f t="shared" si="14"/>
        <v>2010</v>
      </c>
      <c r="J99" s="420">
        <f t="shared" si="15"/>
        <v>804.87985578684788</v>
      </c>
      <c r="K99" s="300"/>
      <c r="L99" s="301"/>
      <c r="M99" s="420">
        <f>+M98*(1+$M$78)</f>
        <v>765.14069591528039</v>
      </c>
      <c r="N99" s="420"/>
    </row>
    <row r="100" spans="9:14" hidden="1" x14ac:dyDescent="0.25">
      <c r="I100" s="300">
        <f t="shared" si="14"/>
        <v>2011</v>
      </c>
      <c r="J100" s="420">
        <f t="shared" si="15"/>
        <v>823.90496077655257</v>
      </c>
      <c r="K100" s="300"/>
      <c r="L100" s="301"/>
      <c r="M100" s="420"/>
      <c r="N100" s="420">
        <f>+H64*(1+N78)</f>
        <v>796.55777324944665</v>
      </c>
    </row>
    <row r="101" spans="9:14" hidden="1" x14ac:dyDescent="0.25">
      <c r="I101" s="300">
        <f t="shared" si="14"/>
        <v>2012</v>
      </c>
      <c r="J101" s="420">
        <f t="shared" si="15"/>
        <v>843.3797659510326</v>
      </c>
      <c r="K101" s="300"/>
      <c r="L101" s="301"/>
      <c r="M101" s="420"/>
      <c r="N101" s="420">
        <f>+N100*(1+$N$78)</f>
        <v>829.26485221794064</v>
      </c>
    </row>
    <row r="102" spans="9:14" hidden="1" x14ac:dyDescent="0.25">
      <c r="I102" s="300">
        <f t="shared" si="14"/>
        <v>2013</v>
      </c>
      <c r="J102" s="420">
        <f t="shared" si="15"/>
        <v>863.31490096286007</v>
      </c>
      <c r="K102" s="419"/>
      <c r="L102" s="301"/>
      <c r="M102" s="420"/>
      <c r="N102" s="420">
        <f>+N101*(1+$N$78)</f>
        <v>863.31490096286075</v>
      </c>
    </row>
  </sheetData>
  <mergeCells count="82">
    <mergeCell ref="A77:B77"/>
    <mergeCell ref="A78:B78"/>
    <mergeCell ref="A71:B71"/>
    <mergeCell ref="A72:B72"/>
    <mergeCell ref="A73:B73"/>
    <mergeCell ref="A74:B74"/>
    <mergeCell ref="A75:B75"/>
    <mergeCell ref="A76:B76"/>
    <mergeCell ref="J67:N67"/>
    <mergeCell ref="A68:B68"/>
    <mergeCell ref="D68:I68"/>
    <mergeCell ref="J68:N68"/>
    <mergeCell ref="A69:B69"/>
    <mergeCell ref="A70:B70"/>
    <mergeCell ref="A61:B61"/>
    <mergeCell ref="A62:B62"/>
    <mergeCell ref="A63:B63"/>
    <mergeCell ref="A64:B64"/>
    <mergeCell ref="A67:B67"/>
    <mergeCell ref="D67:I67"/>
    <mergeCell ref="A55:B55"/>
    <mergeCell ref="A56:B56"/>
    <mergeCell ref="A57:B57"/>
    <mergeCell ref="A58:B58"/>
    <mergeCell ref="A59:B59"/>
    <mergeCell ref="A60:B60"/>
    <mergeCell ref="A50:B50"/>
    <mergeCell ref="A51:B51"/>
    <mergeCell ref="A53:B53"/>
    <mergeCell ref="D53:I53"/>
    <mergeCell ref="J53:O53"/>
    <mergeCell ref="A54:B54"/>
    <mergeCell ref="D54:I54"/>
    <mergeCell ref="J54:O54"/>
    <mergeCell ref="A44:B44"/>
    <mergeCell ref="A45:B45"/>
    <mergeCell ref="A46:B46"/>
    <mergeCell ref="A47:B47"/>
    <mergeCell ref="A48:B48"/>
    <mergeCell ref="A49:B49"/>
    <mergeCell ref="J40:O40"/>
    <mergeCell ref="A41:B41"/>
    <mergeCell ref="D41:I41"/>
    <mergeCell ref="J41:O41"/>
    <mergeCell ref="A42:B42"/>
    <mergeCell ref="A43:B43"/>
    <mergeCell ref="A35:B35"/>
    <mergeCell ref="A36:B36"/>
    <mergeCell ref="A37:B37"/>
    <mergeCell ref="A38:B38"/>
    <mergeCell ref="A40:B40"/>
    <mergeCell ref="D40:I40"/>
    <mergeCell ref="A29:B29"/>
    <mergeCell ref="A30:B30"/>
    <mergeCell ref="A31:B31"/>
    <mergeCell ref="A32:B32"/>
    <mergeCell ref="A33:B33"/>
    <mergeCell ref="A34:B34"/>
    <mergeCell ref="D26:I26"/>
    <mergeCell ref="J26:O26"/>
    <mergeCell ref="A27:B27"/>
    <mergeCell ref="D27:I27"/>
    <mergeCell ref="J27:O27"/>
    <mergeCell ref="A28:B28"/>
    <mergeCell ref="A20:B20"/>
    <mergeCell ref="A21:B21"/>
    <mergeCell ref="A22:B22"/>
    <mergeCell ref="A23:B23"/>
    <mergeCell ref="A24:B24"/>
    <mergeCell ref="A26:B26"/>
    <mergeCell ref="A14:B14"/>
    <mergeCell ref="A15:B15"/>
    <mergeCell ref="A16:B16"/>
    <mergeCell ref="A17:B17"/>
    <mergeCell ref="A18:B18"/>
    <mergeCell ref="A19:B19"/>
    <mergeCell ref="A12:B12"/>
    <mergeCell ref="D12:I12"/>
    <mergeCell ref="J12:O12"/>
    <mergeCell ref="A13:B13"/>
    <mergeCell ref="D13:I13"/>
    <mergeCell ref="J13:O13"/>
  </mergeCells>
  <hyperlinks>
    <hyperlink ref="D13" r:id="rId1"/>
    <hyperlink ref="D27" r:id="rId2"/>
    <hyperlink ref="D41:I41" r:id="rId3" display="http://www.ilo.org/global/research/global-reports/weso/2015/lang--en/index.htm"/>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66"/>
  <sheetViews>
    <sheetView showGridLines="0" workbookViewId="0">
      <selection activeCell="A3" sqref="A3"/>
    </sheetView>
  </sheetViews>
  <sheetFormatPr defaultRowHeight="12" x14ac:dyDescent="0.25"/>
  <cols>
    <col min="1" max="1" width="42.28515625" customWidth="1"/>
    <col min="4" max="5" width="11.140625" bestFit="1" customWidth="1"/>
  </cols>
  <sheetData>
    <row r="1" spans="1:16" ht="14.4" x14ac:dyDescent="0.25">
      <c r="A1" s="73" t="s">
        <v>16</v>
      </c>
      <c r="B1" s="74"/>
      <c r="C1" s="74"/>
      <c r="D1" s="74"/>
      <c r="E1" s="74"/>
      <c r="F1" s="74"/>
      <c r="G1" s="74"/>
      <c r="H1" s="3"/>
      <c r="I1" s="3"/>
      <c r="J1" s="3"/>
      <c r="K1" s="7"/>
      <c r="L1" s="3"/>
      <c r="M1" s="3"/>
      <c r="N1" s="3"/>
      <c r="O1" s="3"/>
      <c r="P1" s="3"/>
    </row>
    <row r="2" spans="1:16" x14ac:dyDescent="0.25">
      <c r="A2" s="237" t="s">
        <v>133</v>
      </c>
      <c r="B2" s="74"/>
      <c r="C2" s="74"/>
      <c r="D2" s="74"/>
      <c r="E2" s="74"/>
      <c r="F2" s="74"/>
      <c r="G2" s="74"/>
      <c r="H2" s="3"/>
      <c r="I2" s="3"/>
      <c r="J2" s="3"/>
      <c r="K2" s="7"/>
      <c r="L2" s="3"/>
      <c r="M2" s="3"/>
      <c r="N2" s="3"/>
      <c r="O2" s="3"/>
      <c r="P2" s="3"/>
    </row>
    <row r="3" spans="1:16" x14ac:dyDescent="0.25">
      <c r="A3" s="237"/>
      <c r="B3" s="74"/>
      <c r="C3" s="74"/>
      <c r="D3" s="74"/>
      <c r="E3" s="74"/>
      <c r="F3" s="74"/>
      <c r="G3" s="74"/>
      <c r="H3" s="3"/>
      <c r="I3" s="3"/>
      <c r="J3" s="3"/>
      <c r="K3" s="7"/>
      <c r="L3" s="3"/>
      <c r="M3" s="3"/>
      <c r="N3" s="3"/>
      <c r="O3" s="3"/>
      <c r="P3" s="3"/>
    </row>
    <row r="4" spans="1:16" x14ac:dyDescent="0.25">
      <c r="A4" s="422" t="s">
        <v>184</v>
      </c>
      <c r="B4" s="3"/>
      <c r="C4" s="3"/>
      <c r="D4" s="3"/>
      <c r="E4" s="3"/>
      <c r="F4" s="3"/>
      <c r="G4" s="3"/>
      <c r="H4" s="3"/>
      <c r="I4" s="3"/>
      <c r="J4" s="3"/>
      <c r="K4" s="7"/>
      <c r="L4" s="3"/>
      <c r="M4" s="3"/>
      <c r="N4" s="3"/>
      <c r="O4" s="3"/>
      <c r="P4" s="3"/>
    </row>
    <row r="5" spans="1:16" ht="30.6" x14ac:dyDescent="0.25">
      <c r="A5" s="423" t="s">
        <v>179</v>
      </c>
      <c r="B5" s="424" t="s">
        <v>185</v>
      </c>
      <c r="C5" s="425" t="s">
        <v>18</v>
      </c>
      <c r="D5" s="426" t="s">
        <v>186</v>
      </c>
      <c r="E5" s="427"/>
      <c r="F5" s="426" t="s">
        <v>187</v>
      </c>
      <c r="G5" s="427"/>
      <c r="H5" s="428"/>
      <c r="I5" s="428"/>
      <c r="J5" s="428"/>
      <c r="K5" s="429"/>
      <c r="L5" s="428"/>
      <c r="M5" s="428"/>
      <c r="N5" s="428"/>
      <c r="O5" s="428"/>
      <c r="P5" s="428"/>
    </row>
    <row r="6" spans="1:16" ht="24" x14ac:dyDescent="0.25">
      <c r="A6" s="430"/>
      <c r="B6" s="431" t="s">
        <v>179</v>
      </c>
      <c r="C6" s="432" t="s">
        <v>188</v>
      </c>
      <c r="D6" s="433" t="s">
        <v>189</v>
      </c>
      <c r="E6" s="433" t="s">
        <v>188</v>
      </c>
      <c r="F6" s="433" t="s">
        <v>189</v>
      </c>
      <c r="G6" s="433" t="s">
        <v>188</v>
      </c>
      <c r="H6" s="11"/>
      <c r="I6" s="11"/>
      <c r="J6" s="11"/>
      <c r="K6" s="434"/>
      <c r="L6" s="11"/>
      <c r="M6" s="11"/>
      <c r="N6" s="11"/>
      <c r="O6" s="11"/>
      <c r="P6" s="11"/>
    </row>
    <row r="7" spans="1:16" x14ac:dyDescent="0.25">
      <c r="A7" s="435" t="s">
        <v>3</v>
      </c>
      <c r="B7" s="436">
        <f t="shared" ref="B7:B14" si="0">+G7-F7</f>
        <v>7.6313770617568082</v>
      </c>
      <c r="C7" s="437">
        <f>+'GVA-productivity2'!L56</f>
        <v>1.3368980035560731</v>
      </c>
      <c r="D7" s="438">
        <f>+'GVA-productivity2'!E43</f>
        <v>304</v>
      </c>
      <c r="E7" s="438">
        <f>+'GVA-productivity2'!F43</f>
        <v>509</v>
      </c>
      <c r="F7" s="437">
        <f>+'GVA-productivity2'!K43</f>
        <v>46.060606060606062</v>
      </c>
      <c r="G7" s="437">
        <f>+'GVA-productivity2'!L43</f>
        <v>53.691983122362871</v>
      </c>
      <c r="H7" s="3"/>
      <c r="I7" s="3"/>
      <c r="J7" s="3"/>
      <c r="K7" s="7"/>
      <c r="L7" s="3"/>
      <c r="M7" s="3"/>
      <c r="N7" s="3"/>
      <c r="O7" s="3"/>
      <c r="P7" s="3"/>
    </row>
    <row r="8" spans="1:16" x14ac:dyDescent="0.25">
      <c r="A8" s="435" t="s">
        <v>190</v>
      </c>
      <c r="B8" s="436">
        <f t="shared" si="0"/>
        <v>-0.15726889144610667</v>
      </c>
      <c r="C8" s="437">
        <f>+'GVA-productivity2'!L57</f>
        <v>0.18266142687710524</v>
      </c>
      <c r="D8" s="438">
        <f>+'GVA-productivity2'!E44</f>
        <v>8</v>
      </c>
      <c r="E8" s="438">
        <f>+'GVA-productivity2'!F44</f>
        <v>10</v>
      </c>
      <c r="F8" s="437">
        <f>+'GVA-productivity2'!K44</f>
        <v>1.2121212121212122</v>
      </c>
      <c r="G8" s="437">
        <f>+'GVA-productivity2'!L44</f>
        <v>1.0548523206751055</v>
      </c>
      <c r="H8" s="3"/>
      <c r="I8" s="3"/>
      <c r="J8" s="3"/>
      <c r="K8" s="7"/>
      <c r="L8" s="3"/>
      <c r="M8" s="3"/>
      <c r="N8" s="3"/>
      <c r="O8" s="3"/>
      <c r="P8" s="3"/>
    </row>
    <row r="9" spans="1:16" x14ac:dyDescent="0.25">
      <c r="A9" s="435" t="s">
        <v>159</v>
      </c>
      <c r="B9" s="436">
        <f t="shared" si="0"/>
        <v>-0.26467203682393592</v>
      </c>
      <c r="C9" s="437">
        <f>+'GVA-productivity2'!L58</f>
        <v>4.7329287231307034E-2</v>
      </c>
      <c r="D9" s="438">
        <f>+'GVA-productivity2'!E45</f>
        <v>47</v>
      </c>
      <c r="E9" s="438">
        <f>+'GVA-productivity2'!F45</f>
        <v>65</v>
      </c>
      <c r="F9" s="437">
        <f>+'GVA-productivity2'!K45</f>
        <v>7.1212121212121211</v>
      </c>
      <c r="G9" s="437">
        <f>+'GVA-productivity2'!L45</f>
        <v>6.8565400843881852</v>
      </c>
      <c r="H9" s="3"/>
      <c r="I9" s="3"/>
      <c r="J9" s="3"/>
      <c r="K9" s="7"/>
      <c r="L9" s="3"/>
      <c r="M9" s="3"/>
      <c r="N9" s="3"/>
      <c r="O9" s="3"/>
      <c r="P9" s="3"/>
    </row>
    <row r="10" spans="1:16" x14ac:dyDescent="0.25">
      <c r="A10" s="435" t="s">
        <v>160</v>
      </c>
      <c r="B10" s="436">
        <f t="shared" si="0"/>
        <v>-0.26275412351361715</v>
      </c>
      <c r="C10" s="437">
        <f>+'GVA-productivity2'!L59</f>
        <v>0.14741102872785136</v>
      </c>
      <c r="D10" s="438">
        <f>+'GVA-productivity2'!E46</f>
        <v>8</v>
      </c>
      <c r="E10" s="438">
        <f>+'GVA-productivity2'!F46</f>
        <v>9</v>
      </c>
      <c r="F10" s="437">
        <f>+'GVA-productivity2'!K46</f>
        <v>1.2121212121212122</v>
      </c>
      <c r="G10" s="437">
        <f>+'GVA-productivity2'!L46</f>
        <v>0.949367088607595</v>
      </c>
      <c r="H10" s="3"/>
      <c r="I10" s="3"/>
      <c r="J10" s="3"/>
      <c r="K10" s="7"/>
      <c r="L10" s="3"/>
      <c r="M10" s="3"/>
      <c r="N10" s="3"/>
      <c r="O10" s="3"/>
      <c r="P10" s="3"/>
    </row>
    <row r="11" spans="1:16" x14ac:dyDescent="0.25">
      <c r="A11" s="435" t="s">
        <v>161</v>
      </c>
      <c r="B11" s="436">
        <f t="shared" si="0"/>
        <v>-3.2527809742999629</v>
      </c>
      <c r="C11" s="437">
        <f>+'GVA-productivity2'!L60</f>
        <v>0.61522064499158458</v>
      </c>
      <c r="D11" s="438">
        <f>+'GVA-productivity2'!E47</f>
        <v>199</v>
      </c>
      <c r="E11" s="438">
        <f>+'GVA-productivity2'!F47</f>
        <v>255</v>
      </c>
      <c r="F11" s="437">
        <f>+'GVA-productivity2'!K47</f>
        <v>30.151515151515152</v>
      </c>
      <c r="G11" s="437">
        <f>+'GVA-productivity2'!L47</f>
        <v>26.898734177215189</v>
      </c>
      <c r="H11" s="3"/>
      <c r="I11" s="3"/>
      <c r="J11" s="3"/>
      <c r="K11" s="7"/>
      <c r="L11" s="3"/>
      <c r="M11" s="3"/>
      <c r="N11" s="3"/>
      <c r="O11" s="3"/>
      <c r="P11" s="3"/>
    </row>
    <row r="12" spans="1:16" x14ac:dyDescent="0.25">
      <c r="A12" s="439" t="s">
        <v>162</v>
      </c>
      <c r="B12" s="436">
        <f t="shared" si="0"/>
        <v>-0.32220943613348696</v>
      </c>
      <c r="C12" s="437">
        <f>+'GVA-productivity2'!L61</f>
        <v>6.3176139091539758</v>
      </c>
      <c r="D12" s="438">
        <f>+'GVA-productivity2'!E48</f>
        <v>7</v>
      </c>
      <c r="E12" s="438">
        <f>+'GVA-productivity2'!F48</f>
        <v>7</v>
      </c>
      <c r="F12" s="437">
        <f>+'GVA-productivity2'!K48</f>
        <v>1.0606060606060608</v>
      </c>
      <c r="G12" s="437">
        <f>+'GVA-productivity2'!L48</f>
        <v>0.73839662447257381</v>
      </c>
      <c r="H12" s="3"/>
      <c r="I12" s="3"/>
      <c r="J12" s="3"/>
      <c r="K12" s="7"/>
      <c r="L12" s="3"/>
      <c r="M12" s="3"/>
      <c r="N12" s="3"/>
      <c r="O12" s="3"/>
      <c r="P12" s="3"/>
    </row>
    <row r="13" spans="1:16" x14ac:dyDescent="0.25">
      <c r="A13" s="435" t="s">
        <v>163</v>
      </c>
      <c r="B13" s="436">
        <f t="shared" si="0"/>
        <v>-3.3716915995396999</v>
      </c>
      <c r="C13" s="437">
        <f>+'GVA-productivity2'!L62</f>
        <v>0.64714663608247502</v>
      </c>
      <c r="D13" s="438">
        <f>+'GVA-productivity2'!E49</f>
        <v>87</v>
      </c>
      <c r="E13" s="438">
        <f>+'GVA-productivity2'!F49</f>
        <v>93</v>
      </c>
      <c r="F13" s="437">
        <f>+'GVA-productivity2'!K49</f>
        <v>13.18181818181818</v>
      </c>
      <c r="G13" s="437">
        <f>+'GVA-productivity2'!L49</f>
        <v>9.81012658227848</v>
      </c>
      <c r="H13" s="3"/>
      <c r="I13" s="3"/>
      <c r="J13" s="3"/>
      <c r="K13" s="7"/>
      <c r="L13" s="3"/>
      <c r="M13" s="3"/>
      <c r="N13" s="3"/>
      <c r="O13" s="3"/>
      <c r="P13" s="3"/>
    </row>
    <row r="14" spans="1:16" x14ac:dyDescent="0.25">
      <c r="A14" s="78" t="s">
        <v>191</v>
      </c>
      <c r="B14" s="440">
        <f t="shared" si="0"/>
        <v>0</v>
      </c>
      <c r="C14" s="441">
        <f>+'GVA-productivity2'!L64</f>
        <v>1</v>
      </c>
      <c r="D14" s="442">
        <f>+'GVA-productivity2'!E51</f>
        <v>660</v>
      </c>
      <c r="E14" s="442">
        <f>+'GVA-productivity2'!F51</f>
        <v>948</v>
      </c>
      <c r="F14" s="441">
        <f>+'GVA-productivity2'!K51</f>
        <v>100</v>
      </c>
      <c r="G14" s="441">
        <f>+'GVA-productivity2'!L51</f>
        <v>100</v>
      </c>
      <c r="H14" s="10"/>
      <c r="I14" s="10"/>
      <c r="J14" s="10"/>
      <c r="K14" s="18"/>
      <c r="L14" s="10"/>
      <c r="M14" s="10"/>
      <c r="N14" s="10"/>
      <c r="O14" s="10"/>
      <c r="P14" s="10"/>
    </row>
    <row r="15" spans="1:16" x14ac:dyDescent="0.25">
      <c r="A15" s="443" t="s">
        <v>22</v>
      </c>
      <c r="B15" s="444"/>
      <c r="C15" s="444"/>
      <c r="D15" s="445">
        <f>SUM(D7:D13)</f>
        <v>660</v>
      </c>
      <c r="E15" s="445">
        <f>SUM(E7:E13)</f>
        <v>948</v>
      </c>
      <c r="F15" s="91">
        <f>SUM(F7:F13)</f>
        <v>100</v>
      </c>
      <c r="G15" s="91">
        <f>SUM(G7:G13)</f>
        <v>100</v>
      </c>
      <c r="H15" s="20"/>
      <c r="I15" s="20"/>
      <c r="J15" s="20"/>
      <c r="K15" s="79"/>
      <c r="L15" s="20"/>
      <c r="M15" s="20"/>
      <c r="N15" s="20"/>
      <c r="O15" s="20"/>
      <c r="P15" s="20"/>
    </row>
    <row r="16" spans="1:16" x14ac:dyDescent="0.25">
      <c r="A16" s="443"/>
      <c r="B16" s="446"/>
      <c r="C16" s="446"/>
      <c r="D16" s="447"/>
      <c r="E16" s="447"/>
      <c r="F16" s="448"/>
      <c r="G16" s="448"/>
      <c r="H16" s="20"/>
      <c r="I16" s="20"/>
      <c r="J16" s="20"/>
      <c r="K16" s="79"/>
      <c r="L16" s="20"/>
      <c r="M16" s="20"/>
      <c r="N16" s="20"/>
      <c r="O16" s="20"/>
      <c r="P16" s="20"/>
    </row>
    <row r="17" spans="1:16" x14ac:dyDescent="0.25">
      <c r="A17" s="443"/>
      <c r="B17" s="446"/>
      <c r="C17" s="446"/>
      <c r="D17" s="447"/>
      <c r="E17" s="447"/>
      <c r="F17" s="448"/>
      <c r="G17" s="448"/>
      <c r="H17" s="20"/>
      <c r="I17" s="20"/>
      <c r="J17" s="20"/>
      <c r="K17" s="79"/>
      <c r="L17" s="20"/>
      <c r="M17" s="20"/>
      <c r="N17" s="20"/>
      <c r="O17" s="20"/>
      <c r="P17" s="20"/>
    </row>
    <row r="18" spans="1:16" x14ac:dyDescent="0.25">
      <c r="A18" s="443"/>
      <c r="B18" s="446"/>
      <c r="C18" s="446"/>
      <c r="D18" s="447"/>
      <c r="E18" s="447"/>
      <c r="F18" s="448"/>
      <c r="G18" s="448"/>
      <c r="H18" s="20"/>
      <c r="I18" s="20"/>
      <c r="J18" s="20"/>
      <c r="K18" s="79"/>
      <c r="L18" s="20"/>
      <c r="M18" s="20"/>
      <c r="N18" s="20"/>
      <c r="O18" s="20"/>
      <c r="P18" s="20"/>
    </row>
    <row r="19" spans="1:16" x14ac:dyDescent="0.25">
      <c r="A19" s="443"/>
      <c r="B19" s="446"/>
      <c r="C19" s="446"/>
      <c r="D19" s="447"/>
      <c r="E19" s="447"/>
      <c r="F19" s="448"/>
      <c r="G19" s="448"/>
      <c r="H19" s="20"/>
      <c r="I19" s="20"/>
      <c r="J19" s="20"/>
      <c r="K19" s="79"/>
      <c r="L19" s="20"/>
      <c r="M19" s="20"/>
      <c r="N19" s="20"/>
      <c r="O19" s="20"/>
      <c r="P19" s="20"/>
    </row>
    <row r="20" spans="1:16" x14ac:dyDescent="0.25">
      <c r="A20" s="443"/>
      <c r="B20" s="446"/>
      <c r="C20" s="446"/>
      <c r="D20" s="447"/>
      <c r="E20" s="447"/>
      <c r="F20" s="448"/>
      <c r="G20" s="448"/>
      <c r="H20" s="20"/>
      <c r="I20" s="20"/>
      <c r="J20" s="20"/>
      <c r="K20" s="79"/>
      <c r="L20" s="20"/>
      <c r="M20" s="20"/>
      <c r="N20" s="20"/>
      <c r="O20" s="20"/>
      <c r="P20" s="20"/>
    </row>
    <row r="21" spans="1:16" x14ac:dyDescent="0.25">
      <c r="A21" s="3"/>
      <c r="B21" s="80"/>
      <c r="C21" s="3"/>
      <c r="D21" s="449"/>
      <c r="E21" s="3"/>
      <c r="F21" s="3"/>
      <c r="G21" s="3"/>
      <c r="H21" s="3"/>
      <c r="I21" s="3"/>
      <c r="J21" s="3"/>
      <c r="K21" s="7"/>
      <c r="L21" s="3"/>
      <c r="M21" s="3"/>
      <c r="N21" s="3"/>
      <c r="O21" s="3"/>
      <c r="P21" s="3"/>
    </row>
    <row r="22" spans="1:16" ht="30.6" x14ac:dyDescent="0.25">
      <c r="A22" s="423" t="s">
        <v>180</v>
      </c>
      <c r="B22" s="424" t="s">
        <v>185</v>
      </c>
      <c r="C22" s="425" t="s">
        <v>18</v>
      </c>
      <c r="D22" s="450" t="s">
        <v>186</v>
      </c>
      <c r="E22" s="451"/>
      <c r="F22" s="450" t="s">
        <v>187</v>
      </c>
      <c r="G22" s="451"/>
      <c r="H22" s="3"/>
      <c r="I22" s="3"/>
      <c r="J22" s="3"/>
      <c r="K22" s="7"/>
      <c r="L22" s="3"/>
      <c r="M22" s="3"/>
      <c r="N22" s="3"/>
      <c r="O22" s="3"/>
      <c r="P22" s="3"/>
    </row>
    <row r="23" spans="1:16" ht="12" customHeight="1" x14ac:dyDescent="0.25">
      <c r="A23" s="430"/>
      <c r="B23" s="432" t="s">
        <v>180</v>
      </c>
      <c r="C23" s="432">
        <v>2005</v>
      </c>
      <c r="D23" s="433">
        <v>2000</v>
      </c>
      <c r="E23" s="433">
        <v>2005</v>
      </c>
      <c r="F23" s="433">
        <v>2000</v>
      </c>
      <c r="G23" s="433">
        <v>2005</v>
      </c>
      <c r="H23" s="3"/>
      <c r="I23" s="3"/>
      <c r="J23" s="3"/>
      <c r="K23" s="7"/>
      <c r="L23" s="3"/>
      <c r="M23" s="3"/>
      <c r="N23" s="3"/>
      <c r="O23" s="3"/>
      <c r="P23" s="3"/>
    </row>
    <row r="24" spans="1:16" x14ac:dyDescent="0.25">
      <c r="A24" s="435" t="s">
        <v>3</v>
      </c>
      <c r="B24" s="436">
        <f t="shared" ref="B24:B31" si="1">+G24-F24</f>
        <v>-1.9129569051344077</v>
      </c>
      <c r="C24" s="437">
        <f>+'GVA-productivity2'!M56</f>
        <v>1.328518130445854</v>
      </c>
      <c r="D24" s="438">
        <f>+'GVA-productivity2'!F43</f>
        <v>509</v>
      </c>
      <c r="E24" s="438">
        <f>+'GVA-productivity2'!G43</f>
        <v>553</v>
      </c>
      <c r="F24" s="437">
        <f>+'GVA-productivity2'!L43</f>
        <v>53.691983122362871</v>
      </c>
      <c r="G24" s="437">
        <f>+'GVA-productivity2'!M43</f>
        <v>51.779026217228463</v>
      </c>
      <c r="H24" s="3"/>
      <c r="I24" s="3"/>
      <c r="J24" s="3"/>
      <c r="K24" s="7"/>
      <c r="L24" s="3"/>
      <c r="M24" s="3"/>
      <c r="N24" s="3"/>
      <c r="O24" s="3"/>
      <c r="P24" s="3"/>
    </row>
    <row r="25" spans="1:16" x14ac:dyDescent="0.25">
      <c r="A25" s="435" t="s">
        <v>190</v>
      </c>
      <c r="B25" s="436">
        <f t="shared" si="1"/>
        <v>6.8743184942872126E-2</v>
      </c>
      <c r="C25" s="437">
        <f>+'GVA-productivity2'!M57</f>
        <v>0.80316703558658276</v>
      </c>
      <c r="D25" s="438">
        <f>+'GVA-productivity2'!F44</f>
        <v>10</v>
      </c>
      <c r="E25" s="438">
        <f>+'GVA-productivity2'!G44</f>
        <v>12</v>
      </c>
      <c r="F25" s="437">
        <f>+'GVA-productivity2'!L44</f>
        <v>1.0548523206751055</v>
      </c>
      <c r="G25" s="437">
        <f>+'GVA-productivity2'!M44</f>
        <v>1.1235955056179776</v>
      </c>
      <c r="H25" s="3"/>
      <c r="I25" s="3"/>
      <c r="J25" s="3"/>
      <c r="K25" s="7"/>
      <c r="L25" s="3"/>
      <c r="M25" s="3"/>
      <c r="N25" s="3"/>
      <c r="O25" s="3"/>
      <c r="P25" s="3"/>
    </row>
    <row r="26" spans="1:16" x14ac:dyDescent="0.25">
      <c r="A26" s="435" t="s">
        <v>159</v>
      </c>
      <c r="B26" s="436">
        <f t="shared" si="1"/>
        <v>1.1958943725406543</v>
      </c>
      <c r="C26" s="437">
        <f>+'GVA-productivity2'!M58</f>
        <v>0.69779321213753132</v>
      </c>
      <c r="D26" s="438">
        <f>+'GVA-productivity2'!F45</f>
        <v>65</v>
      </c>
      <c r="E26" s="438">
        <f>+'GVA-productivity2'!G45</f>
        <v>86</v>
      </c>
      <c r="F26" s="437">
        <f>+'GVA-productivity2'!L45</f>
        <v>6.8565400843881852</v>
      </c>
      <c r="G26" s="437">
        <f>+'GVA-productivity2'!M45</f>
        <v>8.0524344569288395</v>
      </c>
      <c r="H26" s="3"/>
      <c r="I26" s="3"/>
      <c r="J26" s="3"/>
      <c r="K26" s="7"/>
      <c r="L26" s="3"/>
      <c r="M26" s="3"/>
      <c r="N26" s="3"/>
      <c r="O26" s="3"/>
      <c r="P26" s="3"/>
    </row>
    <row r="27" spans="1:16" x14ac:dyDescent="0.25">
      <c r="A27" s="435" t="s">
        <v>160</v>
      </c>
      <c r="B27" s="436">
        <f t="shared" si="1"/>
        <v>0.17422841701038261</v>
      </c>
      <c r="C27" s="437">
        <f>+'GVA-productivity2'!M59</f>
        <v>2.8792780521028436</v>
      </c>
      <c r="D27" s="438">
        <f>+'GVA-productivity2'!F46</f>
        <v>9</v>
      </c>
      <c r="E27" s="438">
        <f>+'GVA-productivity2'!G46</f>
        <v>12</v>
      </c>
      <c r="F27" s="437">
        <f>+'GVA-productivity2'!L46</f>
        <v>0.949367088607595</v>
      </c>
      <c r="G27" s="437">
        <f>+'GVA-productivity2'!M46</f>
        <v>1.1235955056179776</v>
      </c>
      <c r="H27" s="3"/>
      <c r="I27" s="3"/>
      <c r="J27" s="3"/>
      <c r="K27" s="7"/>
      <c r="L27" s="3"/>
      <c r="M27" s="3"/>
      <c r="N27" s="3"/>
      <c r="O27" s="3"/>
      <c r="P27" s="3"/>
    </row>
    <row r="28" spans="1:16" x14ac:dyDescent="0.25">
      <c r="A28" s="435" t="s">
        <v>161</v>
      </c>
      <c r="B28" s="436">
        <f t="shared" si="1"/>
        <v>-0.40060683639122274</v>
      </c>
      <c r="C28" s="437">
        <f>+'GVA-productivity2'!M60</f>
        <v>0.18634717540111395</v>
      </c>
      <c r="D28" s="438">
        <f>+'GVA-productivity2'!F47</f>
        <v>255</v>
      </c>
      <c r="E28" s="438">
        <f>+'GVA-productivity2'!G47</f>
        <v>283</v>
      </c>
      <c r="F28" s="437">
        <f>+'GVA-productivity2'!L47</f>
        <v>26.898734177215189</v>
      </c>
      <c r="G28" s="437">
        <f>+'GVA-productivity2'!M47</f>
        <v>26.498127340823967</v>
      </c>
      <c r="H28" s="3"/>
      <c r="I28" s="3"/>
      <c r="J28" s="3"/>
      <c r="K28" s="7"/>
      <c r="L28" s="3"/>
      <c r="M28" s="3"/>
      <c r="N28" s="3"/>
      <c r="O28" s="3"/>
      <c r="P28" s="3"/>
    </row>
    <row r="29" spans="1:16" x14ac:dyDescent="0.25">
      <c r="A29" s="439" t="s">
        <v>162</v>
      </c>
      <c r="B29" s="436">
        <f t="shared" si="1"/>
        <v>0.10430000474090928</v>
      </c>
      <c r="C29" s="437">
        <f>+'GVA-productivity2'!M61</f>
        <v>7.8801294057551505</v>
      </c>
      <c r="D29" s="438">
        <f>+'GVA-productivity2'!F48</f>
        <v>7</v>
      </c>
      <c r="E29" s="438">
        <f>+'GVA-productivity2'!G48</f>
        <v>9</v>
      </c>
      <c r="F29" s="437">
        <f>+'GVA-productivity2'!L48</f>
        <v>0.73839662447257381</v>
      </c>
      <c r="G29" s="437">
        <f>+'GVA-productivity2'!M48</f>
        <v>0.84269662921348309</v>
      </c>
      <c r="H29" s="3"/>
      <c r="I29" s="3"/>
      <c r="J29" s="3"/>
      <c r="K29" s="7"/>
      <c r="L29" s="3"/>
      <c r="M29" s="3"/>
      <c r="N29" s="3"/>
      <c r="O29" s="3"/>
      <c r="P29" s="3"/>
    </row>
    <row r="30" spans="1:16" x14ac:dyDescent="0.25">
      <c r="A30" s="435" t="s">
        <v>163</v>
      </c>
      <c r="B30" s="436">
        <f t="shared" si="1"/>
        <v>0.77039776229080736</v>
      </c>
      <c r="C30" s="437">
        <f>+'GVA-productivity2'!M62</f>
        <v>0.93338496705336704</v>
      </c>
      <c r="D30" s="438">
        <f>+'GVA-productivity2'!F49</f>
        <v>93</v>
      </c>
      <c r="E30" s="438">
        <f>+'GVA-productivity2'!G49</f>
        <v>113</v>
      </c>
      <c r="F30" s="437">
        <f>+'GVA-productivity2'!L49</f>
        <v>9.81012658227848</v>
      </c>
      <c r="G30" s="437">
        <f>+'GVA-productivity2'!M49</f>
        <v>10.580524344569287</v>
      </c>
      <c r="H30" s="3"/>
      <c r="I30" s="3"/>
      <c r="J30" s="3"/>
      <c r="K30" s="7"/>
      <c r="L30" s="3"/>
      <c r="M30" s="3"/>
      <c r="N30" s="3"/>
      <c r="O30" s="3"/>
      <c r="P30" s="3"/>
    </row>
    <row r="31" spans="1:16" x14ac:dyDescent="0.25">
      <c r="A31" s="78" t="s">
        <v>191</v>
      </c>
      <c r="B31" s="440">
        <f t="shared" si="1"/>
        <v>0</v>
      </c>
      <c r="C31" s="441">
        <f>+'GVA-productivity2'!M64</f>
        <v>1</v>
      </c>
      <c r="D31" s="442">
        <f>+'GVA-productivity2'!F51</f>
        <v>948</v>
      </c>
      <c r="E31" s="442">
        <f>+'GVA-productivity2'!G51</f>
        <v>1068</v>
      </c>
      <c r="F31" s="441">
        <f>+'GVA-productivity2'!L51</f>
        <v>100</v>
      </c>
      <c r="G31" s="441">
        <f>+'GVA-productivity2'!M51</f>
        <v>99.999999999999986</v>
      </c>
      <c r="H31" s="3"/>
      <c r="I31" s="3"/>
      <c r="J31" s="3"/>
      <c r="K31" s="7"/>
      <c r="L31" s="3"/>
      <c r="M31" s="3"/>
      <c r="N31" s="3"/>
      <c r="O31" s="3"/>
      <c r="P31" s="3"/>
    </row>
    <row r="32" spans="1:16" x14ac:dyDescent="0.25">
      <c r="A32" s="443" t="s">
        <v>22</v>
      </c>
      <c r="B32" s="444"/>
      <c r="C32" s="444"/>
      <c r="D32" s="445">
        <f>SUM(D24:D30)</f>
        <v>948</v>
      </c>
      <c r="E32" s="445">
        <f>SUM(E24:E30)</f>
        <v>1068</v>
      </c>
      <c r="F32" s="91">
        <f>SUM(F24:F30)</f>
        <v>100</v>
      </c>
      <c r="G32" s="91">
        <f>SUM(G24:G30)</f>
        <v>99.999999999999986</v>
      </c>
      <c r="H32" s="3"/>
      <c r="I32" s="3"/>
      <c r="J32" s="3"/>
      <c r="K32" s="7"/>
      <c r="L32" s="3"/>
      <c r="M32" s="3"/>
      <c r="N32" s="3"/>
      <c r="O32" s="3"/>
      <c r="P32" s="3"/>
    </row>
    <row r="33" spans="1:16" x14ac:dyDescent="0.25">
      <c r="A33" s="443"/>
      <c r="B33" s="452"/>
      <c r="C33" s="446"/>
      <c r="D33" s="447"/>
      <c r="E33" s="447"/>
      <c r="F33" s="453"/>
      <c r="G33" s="453"/>
      <c r="H33" s="3"/>
      <c r="I33" s="3"/>
      <c r="J33" s="3"/>
      <c r="K33" s="7"/>
      <c r="L33" s="3"/>
      <c r="M33" s="3"/>
      <c r="N33" s="3"/>
      <c r="O33" s="3"/>
      <c r="P33" s="3"/>
    </row>
    <row r="34" spans="1:16" x14ac:dyDescent="0.25">
      <c r="A34" s="443"/>
      <c r="B34" s="452"/>
      <c r="C34" s="446"/>
      <c r="D34" s="447"/>
      <c r="E34" s="447"/>
      <c r="F34" s="453"/>
      <c r="G34" s="453"/>
      <c r="H34" s="3"/>
      <c r="I34" s="3"/>
      <c r="J34" s="3"/>
      <c r="K34" s="7"/>
      <c r="L34" s="3"/>
      <c r="M34" s="3"/>
      <c r="N34" s="3"/>
      <c r="O34" s="3"/>
      <c r="P34" s="3"/>
    </row>
    <row r="35" spans="1:16" x14ac:dyDescent="0.25">
      <c r="A35" s="443"/>
      <c r="B35" s="452"/>
      <c r="C35" s="446"/>
      <c r="D35" s="447"/>
      <c r="E35" s="447"/>
      <c r="F35" s="453"/>
      <c r="G35" s="453"/>
      <c r="H35" s="3"/>
      <c r="I35" s="3"/>
      <c r="J35" s="3"/>
      <c r="K35" s="7"/>
      <c r="L35" s="3"/>
      <c r="M35" s="3"/>
      <c r="N35" s="3"/>
      <c r="O35" s="3"/>
      <c r="P35" s="3"/>
    </row>
    <row r="36" spans="1:16" x14ac:dyDescent="0.25">
      <c r="A36" s="443"/>
      <c r="B36" s="452"/>
      <c r="C36" s="446"/>
      <c r="D36" s="447"/>
      <c r="E36" s="447"/>
      <c r="F36" s="453"/>
      <c r="G36" s="453"/>
      <c r="H36" s="3"/>
      <c r="I36" s="3"/>
      <c r="J36" s="3"/>
      <c r="K36" s="7"/>
      <c r="L36" s="3"/>
      <c r="M36" s="3"/>
      <c r="N36" s="3"/>
      <c r="O36" s="3"/>
      <c r="P36" s="3"/>
    </row>
    <row r="37" spans="1:16" x14ac:dyDescent="0.25">
      <c r="A37" s="443"/>
      <c r="B37" s="452"/>
      <c r="C37" s="446"/>
      <c r="D37" s="447"/>
      <c r="E37" s="447"/>
      <c r="F37" s="453"/>
      <c r="G37" s="453"/>
      <c r="H37" s="3"/>
      <c r="I37" s="3"/>
      <c r="J37" s="3"/>
      <c r="K37" s="7"/>
      <c r="L37" s="3"/>
      <c r="M37" s="3"/>
      <c r="N37" s="3"/>
      <c r="O37" s="3"/>
      <c r="P37" s="3"/>
    </row>
    <row r="38" spans="1:16" x14ac:dyDescent="0.25">
      <c r="A38" s="3"/>
      <c r="B38" s="80"/>
      <c r="C38" s="3"/>
      <c r="D38" s="3"/>
      <c r="E38" s="3"/>
      <c r="F38" s="3"/>
      <c r="G38" s="3"/>
      <c r="H38" s="3"/>
      <c r="I38" s="3"/>
      <c r="J38" s="3"/>
      <c r="K38" s="7"/>
      <c r="L38" s="3"/>
      <c r="M38" s="3"/>
      <c r="N38" s="3"/>
      <c r="O38" s="3"/>
      <c r="P38" s="3"/>
    </row>
    <row r="39" spans="1:16" ht="30.6" x14ac:dyDescent="0.25">
      <c r="A39" s="423" t="s">
        <v>181</v>
      </c>
      <c r="B39" s="424" t="s">
        <v>185</v>
      </c>
      <c r="C39" s="454" t="s">
        <v>18</v>
      </c>
      <c r="D39" s="426" t="s">
        <v>186</v>
      </c>
      <c r="E39" s="427"/>
      <c r="F39" s="426" t="s">
        <v>187</v>
      </c>
      <c r="G39" s="427"/>
      <c r="H39" s="20"/>
      <c r="I39" s="20"/>
      <c r="J39" s="20"/>
      <c r="K39" s="79"/>
      <c r="L39" s="20"/>
      <c r="M39" s="20"/>
      <c r="N39" s="20"/>
      <c r="O39" s="20"/>
      <c r="P39" s="20"/>
    </row>
    <row r="40" spans="1:16" ht="12" customHeight="1" x14ac:dyDescent="0.25">
      <c r="A40" s="430"/>
      <c r="B40" s="83" t="s">
        <v>181</v>
      </c>
      <c r="C40" s="84">
        <v>2010</v>
      </c>
      <c r="D40" s="85">
        <v>2005</v>
      </c>
      <c r="E40" s="85">
        <v>2010</v>
      </c>
      <c r="F40" s="85">
        <v>2005</v>
      </c>
      <c r="G40" s="85">
        <v>2010</v>
      </c>
      <c r="H40" s="3"/>
      <c r="I40" s="3"/>
      <c r="J40" s="3"/>
      <c r="K40" s="7"/>
      <c r="L40" s="3"/>
      <c r="M40" s="3"/>
      <c r="N40" s="3"/>
      <c r="O40" s="3"/>
      <c r="P40" s="3"/>
    </row>
    <row r="41" spans="1:16" x14ac:dyDescent="0.25">
      <c r="A41" s="435" t="s">
        <v>3</v>
      </c>
      <c r="B41" s="436">
        <f t="shared" ref="B41:B48" si="2">+G41-F41</f>
        <v>-4.4265299993767186</v>
      </c>
      <c r="C41" s="437">
        <f>+'GVA-productivity2'!N56</f>
        <v>1.4769381647591699</v>
      </c>
      <c r="D41" s="438">
        <f>+'GVA-productivity2'!G43</f>
        <v>553</v>
      </c>
      <c r="E41" s="438">
        <f>+'GVA-productivity2'!H43</f>
        <v>626</v>
      </c>
      <c r="F41" s="437">
        <f>+'GVA-productivity2'!M43</f>
        <v>51.779026217228463</v>
      </c>
      <c r="G41" s="437">
        <f>+'GVA-productivity2'!N43</f>
        <v>47.352496217851744</v>
      </c>
      <c r="H41" s="3"/>
      <c r="I41" s="3"/>
      <c r="J41" s="3"/>
      <c r="K41" s="7"/>
      <c r="L41" s="3"/>
      <c r="M41" s="3"/>
      <c r="N41" s="3"/>
      <c r="O41" s="3"/>
      <c r="P41" s="3"/>
    </row>
    <row r="42" spans="1:16" x14ac:dyDescent="0.25">
      <c r="A42" s="435" t="s">
        <v>190</v>
      </c>
      <c r="B42" s="436">
        <f t="shared" si="2"/>
        <v>0.61619269407945043</v>
      </c>
      <c r="C42" s="437">
        <f>+'GVA-productivity2'!N57</f>
        <v>1.6976701522656392</v>
      </c>
      <c r="D42" s="438">
        <f>+'GVA-productivity2'!G44</f>
        <v>12</v>
      </c>
      <c r="E42" s="438">
        <f>+'GVA-productivity2'!H44</f>
        <v>23</v>
      </c>
      <c r="F42" s="437">
        <f>+'GVA-productivity2'!M44</f>
        <v>1.1235955056179776</v>
      </c>
      <c r="G42" s="437">
        <f>+'GVA-productivity2'!N44</f>
        <v>1.739788199697428</v>
      </c>
      <c r="H42" s="3"/>
      <c r="I42" s="3"/>
      <c r="J42" s="3"/>
      <c r="K42" s="7"/>
      <c r="L42" s="3"/>
      <c r="M42" s="3"/>
      <c r="N42" s="3"/>
      <c r="O42" s="3"/>
      <c r="P42" s="3"/>
    </row>
    <row r="43" spans="1:16" x14ac:dyDescent="0.25">
      <c r="A43" s="435" t="s">
        <v>159</v>
      </c>
      <c r="B43" s="436">
        <f t="shared" si="2"/>
        <v>-1.6227824145687784</v>
      </c>
      <c r="C43" s="437">
        <f>+'GVA-productivity2'!N58</f>
        <v>0.88592702903946385</v>
      </c>
      <c r="D43" s="438">
        <f>+'GVA-productivity2'!G45</f>
        <v>86</v>
      </c>
      <c r="E43" s="438">
        <f>+'GVA-productivity2'!H45</f>
        <v>85</v>
      </c>
      <c r="F43" s="437">
        <f>+'GVA-productivity2'!M45</f>
        <v>8.0524344569288395</v>
      </c>
      <c r="G43" s="437">
        <f>+'GVA-productivity2'!N45</f>
        <v>6.4296520423600612</v>
      </c>
      <c r="H43" s="3"/>
      <c r="I43" s="3"/>
      <c r="J43" s="3"/>
      <c r="K43" s="7"/>
      <c r="L43" s="3"/>
      <c r="M43" s="3"/>
      <c r="N43" s="3"/>
      <c r="O43" s="3"/>
      <c r="P43" s="3"/>
    </row>
    <row r="44" spans="1:16" x14ac:dyDescent="0.25">
      <c r="A44" s="435" t="s">
        <v>160</v>
      </c>
      <c r="B44" s="436">
        <f t="shared" si="2"/>
        <v>1.2969793809175747</v>
      </c>
      <c r="C44" s="437">
        <f>+'GVA-productivity2'!N59</f>
        <v>1.0894646624472573</v>
      </c>
      <c r="D44" s="438">
        <f>+'GVA-productivity2'!G46</f>
        <v>12</v>
      </c>
      <c r="E44" s="438">
        <f>+'GVA-productivity2'!H46</f>
        <v>32</v>
      </c>
      <c r="F44" s="437">
        <f>+'GVA-productivity2'!M46</f>
        <v>1.1235955056179776</v>
      </c>
      <c r="G44" s="437">
        <f>+'GVA-productivity2'!N46</f>
        <v>2.4205748865355523</v>
      </c>
      <c r="H44" s="3"/>
      <c r="I44" s="3"/>
      <c r="J44" s="3"/>
      <c r="K44" s="7"/>
      <c r="L44" s="3"/>
      <c r="M44" s="3"/>
      <c r="N44" s="3"/>
      <c r="O44" s="3"/>
      <c r="P44" s="3"/>
    </row>
    <row r="45" spans="1:16" x14ac:dyDescent="0.25">
      <c r="A45" s="435" t="s">
        <v>161</v>
      </c>
      <c r="B45" s="436">
        <f t="shared" si="2"/>
        <v>1.4141268195391206</v>
      </c>
      <c r="C45" s="437">
        <f>+'GVA-productivity2'!N60</f>
        <v>0.18140029501560836</v>
      </c>
      <c r="D45" s="438">
        <f>+'GVA-productivity2'!G47</f>
        <v>283</v>
      </c>
      <c r="E45" s="438">
        <f>+'GVA-productivity2'!H47</f>
        <v>369</v>
      </c>
      <c r="F45" s="437">
        <f>+'GVA-productivity2'!M47</f>
        <v>26.498127340823967</v>
      </c>
      <c r="G45" s="437">
        <f>+'GVA-productivity2'!N47</f>
        <v>27.912254160363087</v>
      </c>
      <c r="H45" s="3"/>
      <c r="I45" s="3"/>
      <c r="J45" s="3"/>
      <c r="K45" s="7"/>
      <c r="L45" s="3"/>
      <c r="M45" s="3"/>
      <c r="N45" s="3"/>
      <c r="O45" s="3"/>
      <c r="P45" s="3"/>
    </row>
    <row r="46" spans="1:16" x14ac:dyDescent="0.25">
      <c r="A46" s="439" t="s">
        <v>162</v>
      </c>
      <c r="B46" s="436">
        <f t="shared" si="2"/>
        <v>2.0317360485474851</v>
      </c>
      <c r="C46" s="437">
        <f>+'GVA-productivity2'!N61</f>
        <v>1.9449811236953141</v>
      </c>
      <c r="D46" s="438">
        <f>+'GVA-productivity2'!G48</f>
        <v>9</v>
      </c>
      <c r="E46" s="438">
        <f>+'GVA-productivity2'!H48</f>
        <v>38</v>
      </c>
      <c r="F46" s="437">
        <f>+'GVA-productivity2'!M48</f>
        <v>0.84269662921348309</v>
      </c>
      <c r="G46" s="437">
        <f>+'GVA-productivity2'!N48</f>
        <v>2.8744326777609683</v>
      </c>
      <c r="H46" s="3"/>
      <c r="I46" s="3"/>
      <c r="J46" s="3"/>
      <c r="K46" s="7"/>
      <c r="L46" s="3"/>
      <c r="M46" s="3"/>
      <c r="N46" s="3"/>
      <c r="O46" s="3"/>
      <c r="P46" s="3"/>
    </row>
    <row r="47" spans="1:16" x14ac:dyDescent="0.25">
      <c r="A47" s="435" t="s">
        <v>163</v>
      </c>
      <c r="B47" s="436">
        <f t="shared" si="2"/>
        <v>0.69027747086187752</v>
      </c>
      <c r="C47" s="437">
        <f>+'GVA-productivity2'!N62</f>
        <v>0.72065528275705826</v>
      </c>
      <c r="D47" s="438">
        <f>+'GVA-productivity2'!G49</f>
        <v>113</v>
      </c>
      <c r="E47" s="438">
        <f>+'GVA-productivity2'!H49</f>
        <v>149</v>
      </c>
      <c r="F47" s="437">
        <f>+'GVA-productivity2'!M49</f>
        <v>10.580524344569287</v>
      </c>
      <c r="G47" s="437">
        <f>+'GVA-productivity2'!N49</f>
        <v>11.270801815431165</v>
      </c>
      <c r="H47" s="3"/>
      <c r="I47" s="3"/>
      <c r="J47" s="3"/>
      <c r="K47" s="7"/>
      <c r="L47" s="3"/>
      <c r="M47" s="3"/>
      <c r="N47" s="3"/>
      <c r="O47" s="3"/>
      <c r="P47" s="3"/>
    </row>
    <row r="48" spans="1:16" x14ac:dyDescent="0.25">
      <c r="A48" s="78" t="s">
        <v>191</v>
      </c>
      <c r="B48" s="440">
        <f t="shared" si="2"/>
        <v>0</v>
      </c>
      <c r="C48" s="441">
        <f>+'GVA-productivity2'!N64</f>
        <v>1</v>
      </c>
      <c r="D48" s="442">
        <f>+'GVA-productivity2'!G51</f>
        <v>1068</v>
      </c>
      <c r="E48" s="442">
        <f>+'GVA-productivity2'!H51</f>
        <v>1322</v>
      </c>
      <c r="F48" s="441">
        <f>+'GVA-productivity2'!M51</f>
        <v>99.999999999999986</v>
      </c>
      <c r="G48" s="441">
        <f>+'GVA-productivity2'!N51</f>
        <v>100.00000000000001</v>
      </c>
      <c r="H48" s="3"/>
      <c r="I48" s="3"/>
      <c r="J48" s="3"/>
      <c r="K48" s="7"/>
      <c r="L48" s="3"/>
      <c r="M48" s="3"/>
      <c r="N48" s="3"/>
      <c r="O48" s="3"/>
      <c r="P48" s="3"/>
    </row>
    <row r="49" spans="1:16" x14ac:dyDescent="0.25">
      <c r="A49" s="443" t="s">
        <v>22</v>
      </c>
      <c r="B49" s="444"/>
      <c r="C49" s="444"/>
      <c r="D49" s="445">
        <f>SUM(D41:D47)</f>
        <v>1068</v>
      </c>
      <c r="E49" s="445">
        <f>SUM(E41:E47)</f>
        <v>1322</v>
      </c>
      <c r="F49" s="91">
        <f>SUM(F41:F47)</f>
        <v>99.999999999999986</v>
      </c>
      <c r="G49" s="91">
        <f>SUM(G41:G47)</f>
        <v>100.00000000000001</v>
      </c>
      <c r="H49" s="3"/>
      <c r="I49" s="3"/>
      <c r="J49" s="3"/>
      <c r="K49" s="7"/>
      <c r="L49" s="3"/>
      <c r="M49" s="3"/>
      <c r="N49" s="3"/>
      <c r="O49" s="3"/>
      <c r="P49" s="3"/>
    </row>
    <row r="56" spans="1:16" ht="40.799999999999997" x14ac:dyDescent="0.25">
      <c r="A56" s="423" t="s">
        <v>182</v>
      </c>
      <c r="B56" s="455" t="s">
        <v>17</v>
      </c>
      <c r="C56" s="454" t="s">
        <v>18</v>
      </c>
      <c r="D56" s="426" t="s">
        <v>186</v>
      </c>
      <c r="E56" s="427"/>
      <c r="F56" s="426" t="s">
        <v>187</v>
      </c>
      <c r="G56" s="427"/>
    </row>
    <row r="57" spans="1:16" ht="12" customHeight="1" x14ac:dyDescent="0.25">
      <c r="A57" s="430"/>
      <c r="B57" s="83" t="s">
        <v>182</v>
      </c>
      <c r="C57" s="84">
        <v>2013</v>
      </c>
      <c r="D57" s="85">
        <v>2010</v>
      </c>
      <c r="E57" s="85">
        <v>2013</v>
      </c>
      <c r="F57" s="85">
        <v>2010</v>
      </c>
      <c r="G57" s="85">
        <v>2013</v>
      </c>
    </row>
    <row r="58" spans="1:16" x14ac:dyDescent="0.25">
      <c r="A58" s="435" t="s">
        <v>3</v>
      </c>
      <c r="B58" s="436">
        <f t="shared" ref="B58:B65" si="3">+G58-F58</f>
        <v>-6.4309006195023599</v>
      </c>
      <c r="C58" s="437">
        <f>+'GVA-productivity2'!O56</f>
        <v>1.7128886039299345</v>
      </c>
      <c r="D58" s="438">
        <f>+'GVA-productivity2'!H43</f>
        <v>626</v>
      </c>
      <c r="E58" s="438">
        <f>+'GVA-productivity2'!I43</f>
        <v>595</v>
      </c>
      <c r="F58" s="437">
        <f>+'GVA-productivity2'!N43</f>
        <v>47.352496217851744</v>
      </c>
      <c r="G58" s="437">
        <f>+'GVA-productivity2'!O43</f>
        <v>40.921595598349384</v>
      </c>
    </row>
    <row r="59" spans="1:16" x14ac:dyDescent="0.25">
      <c r="A59" s="435" t="s">
        <v>190</v>
      </c>
      <c r="B59" s="436">
        <f t="shared" si="3"/>
        <v>-0.2954965903439204</v>
      </c>
      <c r="C59" s="437">
        <f>+'GVA-productivity2'!O57</f>
        <v>2.0555842622782046</v>
      </c>
      <c r="D59" s="438">
        <f>+'GVA-productivity2'!H44</f>
        <v>23</v>
      </c>
      <c r="E59" s="438">
        <f>+'GVA-productivity2'!I44</f>
        <v>21</v>
      </c>
      <c r="F59" s="437">
        <f>+'GVA-productivity2'!N44</f>
        <v>1.739788199697428</v>
      </c>
      <c r="G59" s="437">
        <f>+'GVA-productivity2'!O44</f>
        <v>1.4442916093535076</v>
      </c>
    </row>
    <row r="60" spans="1:16" x14ac:dyDescent="0.25">
      <c r="A60" s="435" t="s">
        <v>159</v>
      </c>
      <c r="B60" s="436">
        <f t="shared" si="3"/>
        <v>3.5272304269925669E-2</v>
      </c>
      <c r="C60" s="437">
        <f>+'GVA-productivity2'!O58</f>
        <v>0.88485063004306419</v>
      </c>
      <c r="D60" s="438">
        <f>+'GVA-productivity2'!H45</f>
        <v>85</v>
      </c>
      <c r="E60" s="438">
        <f>+'GVA-productivity2'!I45</f>
        <v>94</v>
      </c>
      <c r="F60" s="437">
        <f>+'GVA-productivity2'!N45</f>
        <v>6.4296520423600612</v>
      </c>
      <c r="G60" s="437">
        <f>+'GVA-productivity2'!O45</f>
        <v>6.4649243466299868</v>
      </c>
    </row>
    <row r="61" spans="1:16" x14ac:dyDescent="0.25">
      <c r="A61" s="435" t="s">
        <v>160</v>
      </c>
      <c r="B61" s="436">
        <f t="shared" si="3"/>
        <v>0.74311149585784531</v>
      </c>
      <c r="C61" s="437">
        <f>+'GVA-productivity2'!O59</f>
        <v>0.82397758875864024</v>
      </c>
      <c r="D61" s="438">
        <f>+'GVA-productivity2'!H46</f>
        <v>32</v>
      </c>
      <c r="E61" s="438">
        <f>+'GVA-productivity2'!I46</f>
        <v>46</v>
      </c>
      <c r="F61" s="437">
        <f>+'GVA-productivity2'!N46</f>
        <v>2.4205748865355523</v>
      </c>
      <c r="G61" s="437">
        <f>+'GVA-productivity2'!O46</f>
        <v>3.1636863823933976</v>
      </c>
    </row>
    <row r="62" spans="1:16" x14ac:dyDescent="0.25">
      <c r="A62" s="435" t="s">
        <v>161</v>
      </c>
      <c r="B62" s="436">
        <f t="shared" si="3"/>
        <v>2.9680759634333356</v>
      </c>
      <c r="C62" s="437">
        <f>+'GVA-productivity2'!O60</f>
        <v>0.15945322249260208</v>
      </c>
      <c r="D62" s="438">
        <f>+'GVA-productivity2'!H47</f>
        <v>369</v>
      </c>
      <c r="E62" s="438">
        <f>+'GVA-productivity2'!I47</f>
        <v>449</v>
      </c>
      <c r="F62" s="437">
        <f>+'GVA-productivity2'!N47</f>
        <v>27.912254160363087</v>
      </c>
      <c r="G62" s="437">
        <f>+'GVA-productivity2'!O47</f>
        <v>30.880330123796423</v>
      </c>
    </row>
    <row r="63" spans="1:16" x14ac:dyDescent="0.25">
      <c r="A63" s="439" t="s">
        <v>162</v>
      </c>
      <c r="B63" s="436">
        <f t="shared" si="3"/>
        <v>0.4955810773972158</v>
      </c>
      <c r="C63" s="437">
        <f>+'GVA-productivity2'!O61</f>
        <v>1.6115207746414584</v>
      </c>
      <c r="D63" s="438">
        <f>+'GVA-productivity2'!H48</f>
        <v>38</v>
      </c>
      <c r="E63" s="438">
        <f>+'GVA-productivity2'!I48</f>
        <v>49</v>
      </c>
      <c r="F63" s="437">
        <f>+'GVA-productivity2'!N48</f>
        <v>2.8744326777609683</v>
      </c>
      <c r="G63" s="437">
        <f>+'GVA-productivity2'!O48</f>
        <v>3.3700137551581841</v>
      </c>
    </row>
    <row r="64" spans="1:16" x14ac:dyDescent="0.25">
      <c r="A64" s="435" t="s">
        <v>163</v>
      </c>
      <c r="B64" s="436">
        <f t="shared" si="3"/>
        <v>2.4843563688879549</v>
      </c>
      <c r="C64" s="437">
        <f>+'GVA-productivity2'!O62</f>
        <v>0.6001303399514567</v>
      </c>
      <c r="D64" s="438">
        <f>+'GVA-productivity2'!H49</f>
        <v>149</v>
      </c>
      <c r="E64" s="438">
        <f>+'GVA-productivity2'!I49</f>
        <v>200</v>
      </c>
      <c r="F64" s="437">
        <f>+'GVA-productivity2'!N49</f>
        <v>11.270801815431165</v>
      </c>
      <c r="G64" s="437">
        <f>+'GVA-productivity2'!O49</f>
        <v>13.75515818431912</v>
      </c>
    </row>
    <row r="65" spans="1:7" x14ac:dyDescent="0.25">
      <c r="A65" s="78" t="s">
        <v>191</v>
      </c>
      <c r="B65" s="440">
        <f t="shared" si="3"/>
        <v>0</v>
      </c>
      <c r="C65" s="441">
        <f>+'GVA-productivity2'!O64</f>
        <v>1</v>
      </c>
      <c r="D65" s="442">
        <f>+'GVA-productivity2'!H51</f>
        <v>1322</v>
      </c>
      <c r="E65" s="442">
        <f>+'GVA-productivity2'!I51</f>
        <v>1454</v>
      </c>
      <c r="F65" s="441">
        <f>+'GVA-productivity2'!N51</f>
        <v>100.00000000000001</v>
      </c>
      <c r="G65" s="441">
        <f>+'GVA-productivity2'!O51</f>
        <v>100</v>
      </c>
    </row>
    <row r="66" spans="1:7" x14ac:dyDescent="0.25">
      <c r="A66" s="443" t="s">
        <v>22</v>
      </c>
      <c r="B66" s="444"/>
      <c r="C66" s="444"/>
      <c r="D66" s="445">
        <f>SUM(D58:D64)</f>
        <v>1322</v>
      </c>
      <c r="E66" s="445">
        <f>SUM(E58:E64)</f>
        <v>1454</v>
      </c>
      <c r="F66" s="91">
        <f>SUM(F58:F64)</f>
        <v>100.00000000000001</v>
      </c>
      <c r="G66" s="91">
        <f>SUM(G58:G64)</f>
        <v>100</v>
      </c>
    </row>
  </sheetData>
  <mergeCells count="12">
    <mergeCell ref="A39:A40"/>
    <mergeCell ref="D39:E39"/>
    <mergeCell ref="F39:G39"/>
    <mergeCell ref="A56:A57"/>
    <mergeCell ref="D56:E56"/>
    <mergeCell ref="F56:G56"/>
    <mergeCell ref="A5:A6"/>
    <mergeCell ref="D5:E5"/>
    <mergeCell ref="F5:G5"/>
    <mergeCell ref="A22:A23"/>
    <mergeCell ref="D22:E22"/>
    <mergeCell ref="F22:G2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49"/>
  <sheetViews>
    <sheetView showGridLines="0" workbookViewId="0">
      <selection activeCell="A2" sqref="A2"/>
    </sheetView>
  </sheetViews>
  <sheetFormatPr defaultRowHeight="12" x14ac:dyDescent="0.25"/>
  <cols>
    <col min="1" max="1" width="28.140625" customWidth="1"/>
    <col min="2" max="6" width="12.85546875" customWidth="1"/>
    <col min="7" max="7" width="3.42578125" customWidth="1"/>
  </cols>
  <sheetData>
    <row r="1" spans="1:6" ht="14.4" x14ac:dyDescent="0.3">
      <c r="A1" s="93" t="s">
        <v>24</v>
      </c>
      <c r="B1" s="94"/>
      <c r="C1" s="40"/>
      <c r="D1" s="40"/>
      <c r="E1" s="40"/>
      <c r="F1" s="40"/>
    </row>
    <row r="2" spans="1:6" ht="11.25" customHeight="1" x14ac:dyDescent="0.25">
      <c r="A2" s="237" t="s">
        <v>133</v>
      </c>
      <c r="B2" s="94"/>
      <c r="C2" s="40"/>
      <c r="D2" s="40"/>
      <c r="E2" s="40"/>
      <c r="F2" s="40"/>
    </row>
    <row r="3" spans="1:6" ht="11.25" customHeight="1" x14ac:dyDescent="0.25">
      <c r="A3" s="421"/>
      <c r="B3" s="94"/>
      <c r="C3" s="40"/>
      <c r="D3" s="40"/>
      <c r="E3" s="40"/>
      <c r="F3" s="40"/>
    </row>
    <row r="4" spans="1:6" ht="24" x14ac:dyDescent="0.25">
      <c r="A4" s="96"/>
      <c r="B4" s="106" t="s">
        <v>25</v>
      </c>
      <c r="C4" s="106" t="s">
        <v>26</v>
      </c>
      <c r="D4" s="40"/>
    </row>
    <row r="5" spans="1:6" ht="11.25" customHeight="1" x14ac:dyDescent="0.25">
      <c r="A5" s="105" t="s">
        <v>179</v>
      </c>
      <c r="B5" s="456">
        <f>+F19</f>
        <v>1.3315613378309346E-2</v>
      </c>
      <c r="C5" s="456">
        <f>+B19-F19</f>
        <v>-9.7587929024051251E-3</v>
      </c>
      <c r="D5" s="40"/>
    </row>
    <row r="6" spans="1:6" ht="11.25" customHeight="1" x14ac:dyDescent="0.25">
      <c r="A6" s="105" t="s">
        <v>180</v>
      </c>
      <c r="B6" s="456">
        <f>+F29</f>
        <v>1.6458971907644792E-2</v>
      </c>
      <c r="C6" s="456">
        <f>+B29-F29</f>
        <v>-1.0243423109029936E-2</v>
      </c>
      <c r="D6" s="40"/>
    </row>
    <row r="7" spans="1:6" ht="11.25" customHeight="1" x14ac:dyDescent="0.25">
      <c r="A7" s="105" t="s">
        <v>181</v>
      </c>
      <c r="B7" s="456">
        <f>+F39</f>
        <v>7.4744208398843354E-2</v>
      </c>
      <c r="C7" s="456">
        <f>+B39-F39</f>
        <v>-6.450893520254436E-3</v>
      </c>
      <c r="D7" s="40"/>
    </row>
    <row r="8" spans="1:6" ht="11.25" customHeight="1" x14ac:dyDescent="0.25">
      <c r="A8" s="105" t="s">
        <v>182</v>
      </c>
      <c r="B8" s="456">
        <f>+F49</f>
        <v>4.3963103883478079E-2</v>
      </c>
      <c r="C8" s="456">
        <f>+B49-F49</f>
        <v>-2.9025806334568929E-3</v>
      </c>
      <c r="D8" s="40"/>
      <c r="E8" s="457"/>
      <c r="F8" s="457"/>
    </row>
    <row r="9" spans="1:6" s="103" customFormat="1" ht="11.25" customHeight="1" x14ac:dyDescent="0.3">
      <c r="A9" s="100"/>
      <c r="B9" s="101"/>
      <c r="C9" s="102"/>
      <c r="D9" s="102"/>
      <c r="E9" s="224"/>
      <c r="F9" s="225"/>
    </row>
    <row r="10" spans="1:6" ht="49.8" customHeight="1" x14ac:dyDescent="0.25">
      <c r="A10" s="458"/>
      <c r="B10" s="105" t="s">
        <v>27</v>
      </c>
      <c r="C10" s="105" t="s">
        <v>28</v>
      </c>
      <c r="D10" s="105" t="s">
        <v>28</v>
      </c>
      <c r="E10" s="105" t="s">
        <v>29</v>
      </c>
      <c r="F10" s="106" t="s">
        <v>25</v>
      </c>
    </row>
    <row r="11" spans="1:6" ht="12.6" customHeight="1" x14ac:dyDescent="0.25">
      <c r="A11" s="459" t="s">
        <v>179</v>
      </c>
      <c r="B11" s="107" t="s">
        <v>179</v>
      </c>
      <c r="C11" s="107" t="s">
        <v>189</v>
      </c>
      <c r="D11" s="107" t="s">
        <v>188</v>
      </c>
      <c r="E11" s="107" t="s">
        <v>192</v>
      </c>
      <c r="F11" s="97" t="s">
        <v>115</v>
      </c>
    </row>
    <row r="12" spans="1:6" x14ac:dyDescent="0.25">
      <c r="A12" s="435" t="s">
        <v>3</v>
      </c>
      <c r="B12" s="109">
        <f>+'GVA-productivity2'!K70</f>
        <v>1.6740524366080534E-2</v>
      </c>
      <c r="C12" s="109">
        <f>(+'GVA-productivity2'!K43)/100</f>
        <v>0.46060606060606063</v>
      </c>
      <c r="D12" s="109">
        <f>(+'GVA-productivity2'!L43)/100</f>
        <v>0.53691983122362874</v>
      </c>
      <c r="E12" s="460">
        <f t="shared" ref="E12:E19" si="0">+D12-C12</f>
        <v>7.6313770617568111E-2</v>
      </c>
      <c r="F12" s="461">
        <f t="shared" ref="F12:F18" si="1">+B12*C12</f>
        <v>7.7107869807401253E-3</v>
      </c>
    </row>
    <row r="13" spans="1:6" x14ac:dyDescent="0.25">
      <c r="A13" s="435" t="s">
        <v>190</v>
      </c>
      <c r="B13" s="109">
        <f>+'GVA-productivity2'!K71</f>
        <v>-0.21330870791064527</v>
      </c>
      <c r="C13" s="109">
        <f>(+'GVA-productivity2'!K44)/100</f>
        <v>1.2121212121212121E-2</v>
      </c>
      <c r="D13" s="109">
        <f>(+'GVA-productivity2'!L44)/100</f>
        <v>1.0548523206751054E-2</v>
      </c>
      <c r="E13" s="460">
        <f t="shared" si="0"/>
        <v>-1.5726889144610668E-3</v>
      </c>
      <c r="F13" s="461">
        <f t="shared" si="1"/>
        <v>-2.5855600958866092E-3</v>
      </c>
    </row>
    <row r="14" spans="1:6" x14ac:dyDescent="0.25">
      <c r="A14" s="435" t="s">
        <v>159</v>
      </c>
      <c r="B14" s="109">
        <f>+'GVA-productivity2'!K72</f>
        <v>-0.32121292483382868</v>
      </c>
      <c r="C14" s="109">
        <f>(+'GVA-productivity2'!K45)/100</f>
        <v>7.1212121212121213E-2</v>
      </c>
      <c r="D14" s="109">
        <f>(+'GVA-productivity2'!L45)/100</f>
        <v>6.8565400843881852E-2</v>
      </c>
      <c r="E14" s="460">
        <f t="shared" si="0"/>
        <v>-2.6467203682393609E-3</v>
      </c>
      <c r="F14" s="461">
        <f t="shared" si="1"/>
        <v>-2.2874253738166588E-2</v>
      </c>
    </row>
    <row r="15" spans="1:6" x14ac:dyDescent="0.25">
      <c r="A15" s="435" t="s">
        <v>160</v>
      </c>
      <c r="B15" s="109">
        <f>+'GVA-productivity2'!K73</f>
        <v>-0.27018831603344173</v>
      </c>
      <c r="C15" s="109">
        <f>(+'GVA-productivity2'!K46)/100</f>
        <v>1.2121212121212121E-2</v>
      </c>
      <c r="D15" s="109">
        <f>(+'GVA-productivity2'!L46)/100</f>
        <v>9.4936708860759497E-3</v>
      </c>
      <c r="E15" s="460">
        <f t="shared" si="0"/>
        <v>-2.6275412351361715E-3</v>
      </c>
      <c r="F15" s="461">
        <f t="shared" si="1"/>
        <v>-3.2750098913144452E-3</v>
      </c>
    </row>
    <row r="16" spans="1:6" x14ac:dyDescent="0.25">
      <c r="A16" s="435" t="s">
        <v>161</v>
      </c>
      <c r="B16" s="109">
        <f>+'GVA-productivity2'!K74</f>
        <v>0.13414806047877681</v>
      </c>
      <c r="C16" s="109">
        <f>(+'GVA-productivity2'!K47)/100</f>
        <v>0.30151515151515151</v>
      </c>
      <c r="D16" s="109">
        <f>(+'GVA-productivity2'!L47)/100</f>
        <v>0.26898734177215189</v>
      </c>
      <c r="E16" s="460">
        <f t="shared" si="0"/>
        <v>-3.2527809742999625E-2</v>
      </c>
      <c r="F16" s="461">
        <f t="shared" si="1"/>
        <v>4.0447672780722095E-2</v>
      </c>
    </row>
    <row r="17" spans="1:6" x14ac:dyDescent="0.25">
      <c r="A17" s="439" t="s">
        <v>162</v>
      </c>
      <c r="B17" s="109">
        <f>+'GVA-productivity2'!K75</f>
        <v>-3.3749596020177686E-2</v>
      </c>
      <c r="C17" s="109">
        <f>(+'GVA-productivity2'!K48)/100</f>
        <v>1.0606060606060608E-2</v>
      </c>
      <c r="D17" s="109">
        <f>(+'GVA-productivity2'!L48)/100</f>
        <v>7.3839662447257384E-3</v>
      </c>
      <c r="E17" s="460">
        <f t="shared" si="0"/>
        <v>-3.22209436133487E-3</v>
      </c>
      <c r="F17" s="461">
        <f t="shared" si="1"/>
        <v>-3.5795026082006645E-4</v>
      </c>
    </row>
    <row r="18" spans="1:6" x14ac:dyDescent="0.25">
      <c r="A18" s="435" t="s">
        <v>163</v>
      </c>
      <c r="B18" s="109">
        <f>+'GVA-productivity2'!K76</f>
        <v>-4.3621238873528867E-2</v>
      </c>
      <c r="C18" s="109">
        <f>(+'GVA-productivity2'!K49)/100</f>
        <v>0.13181818181818181</v>
      </c>
      <c r="D18" s="109">
        <f>(+'GVA-productivity2'!L49)/100</f>
        <v>9.8101265822784806E-2</v>
      </c>
      <c r="E18" s="460">
        <f t="shared" si="0"/>
        <v>-3.3716915995397001E-2</v>
      </c>
      <c r="F18" s="461">
        <f t="shared" si="1"/>
        <v>-5.7500723969651684E-3</v>
      </c>
    </row>
    <row r="19" spans="1:6" s="154" customFormat="1" x14ac:dyDescent="0.25">
      <c r="A19" s="462" t="s">
        <v>68</v>
      </c>
      <c r="B19" s="114">
        <f>+'GVA-productivity2'!K78</f>
        <v>3.556820475904221E-3</v>
      </c>
      <c r="C19" s="114">
        <f>(+'GVA-productivity2'!K51)/100</f>
        <v>1</v>
      </c>
      <c r="D19" s="114">
        <f>(+'GVA-productivity2'!L51)/100</f>
        <v>1</v>
      </c>
      <c r="E19" s="463">
        <f t="shared" si="0"/>
        <v>0</v>
      </c>
      <c r="F19" s="456">
        <f>SUM(F12:F18)</f>
        <v>1.3315613378309346E-2</v>
      </c>
    </row>
    <row r="20" spans="1:6" x14ac:dyDescent="0.25">
      <c r="A20" s="116"/>
      <c r="B20" s="117"/>
      <c r="C20" s="117"/>
      <c r="D20" s="117"/>
      <c r="E20" s="116"/>
      <c r="F20" s="116"/>
    </row>
    <row r="21" spans="1:6" ht="14.4" x14ac:dyDescent="0.25">
      <c r="A21" s="464" t="s">
        <v>180</v>
      </c>
      <c r="B21" s="107" t="s">
        <v>180</v>
      </c>
      <c r="C21" s="107">
        <v>2000</v>
      </c>
      <c r="D21" s="107">
        <v>2005</v>
      </c>
      <c r="E21" s="107" t="s">
        <v>193</v>
      </c>
      <c r="F21" s="97" t="s">
        <v>115</v>
      </c>
    </row>
    <row r="22" spans="1:6" x14ac:dyDescent="0.25">
      <c r="A22" s="435" t="s">
        <v>3</v>
      </c>
      <c r="B22" s="109">
        <f>+'GVA-productivity2'!L70</f>
        <v>4.9509527621136584E-3</v>
      </c>
      <c r="C22" s="109">
        <f>(+'GVA-productivity2'!L43)/100</f>
        <v>0.53691983122362874</v>
      </c>
      <c r="D22" s="109">
        <f>(+'GVA-productivity2'!M43)/100</f>
        <v>0.51779026217228463</v>
      </c>
      <c r="E22" s="460">
        <f>+D22-C22</f>
        <v>-1.9129569051344109E-2</v>
      </c>
      <c r="F22" s="461">
        <f>+B22*C22</f>
        <v>2.6582647214302242E-3</v>
      </c>
    </row>
    <row r="23" spans="1:6" x14ac:dyDescent="0.25">
      <c r="A23" s="435" t="s">
        <v>190</v>
      </c>
      <c r="B23" s="109">
        <f>+'GVA-productivity2'!L71</f>
        <v>0.35307799123520978</v>
      </c>
      <c r="C23" s="109">
        <f>(+'GVA-productivity2'!L44)/100</f>
        <v>1.0548523206751054E-2</v>
      </c>
      <c r="D23" s="109">
        <f>(+'GVA-productivity2'!M44)/100</f>
        <v>1.1235955056179777E-2</v>
      </c>
      <c r="E23" s="460">
        <f t="shared" ref="E23:E29" si="2">+D23-C23</f>
        <v>6.8743184942872231E-4</v>
      </c>
      <c r="F23" s="461">
        <f t="shared" ref="F23:F28" si="3">+B23*C23</f>
        <v>3.7244513843376556E-3</v>
      </c>
    </row>
    <row r="24" spans="1:6" x14ac:dyDescent="0.25">
      <c r="A24" s="435" t="s">
        <v>159</v>
      </c>
      <c r="B24" s="109">
        <f>+'GVA-productivity2'!L72</f>
        <v>0.72349639505911112</v>
      </c>
      <c r="C24" s="109">
        <f>(+'GVA-productivity2'!L45)/100</f>
        <v>6.8565400843881852E-2</v>
      </c>
      <c r="D24" s="109">
        <f>(+'GVA-productivity2'!M45)/100</f>
        <v>8.0524344569288392E-2</v>
      </c>
      <c r="E24" s="460">
        <f t="shared" si="2"/>
        <v>1.195894372540654E-2</v>
      </c>
      <c r="F24" s="461">
        <f t="shared" si="3"/>
        <v>4.9606820336331459E-2</v>
      </c>
    </row>
    <row r="25" spans="1:6" x14ac:dyDescent="0.25">
      <c r="A25" s="435" t="s">
        <v>160</v>
      </c>
      <c r="B25" s="109">
        <f>+'GVA-productivity2'!L73</f>
        <v>0.82323122497956303</v>
      </c>
      <c r="C25" s="109">
        <f>(+'GVA-productivity2'!L46)/100</f>
        <v>9.4936708860759497E-3</v>
      </c>
      <c r="D25" s="109">
        <f>(+'GVA-productivity2'!M46)/100</f>
        <v>1.1235955056179777E-2</v>
      </c>
      <c r="E25" s="460">
        <f t="shared" si="2"/>
        <v>1.7422841701038271E-3</v>
      </c>
      <c r="F25" s="461">
        <f t="shared" si="3"/>
        <v>7.8154863130971176E-3</v>
      </c>
    </row>
    <row r="26" spans="1:6" x14ac:dyDescent="0.25">
      <c r="A26" s="435" t="s">
        <v>161</v>
      </c>
      <c r="B26" s="109">
        <f>+'GVA-productivity2'!L74</f>
        <v>-0.20759098671135612</v>
      </c>
      <c r="C26" s="109">
        <f>(+'GVA-productivity2'!L47)/100</f>
        <v>0.26898734177215189</v>
      </c>
      <c r="D26" s="109">
        <f>(+'GVA-productivity2'!M47)/100</f>
        <v>0.26498127340823968</v>
      </c>
      <c r="E26" s="460">
        <f t="shared" si="2"/>
        <v>-4.0060683639122074E-3</v>
      </c>
      <c r="F26" s="461">
        <f t="shared" si="3"/>
        <v>-5.5839347691345791E-2</v>
      </c>
    </row>
    <row r="27" spans="1:6" x14ac:dyDescent="0.25">
      <c r="A27" s="439" t="s">
        <v>162</v>
      </c>
      <c r="B27" s="109">
        <f>+'GVA-productivity2'!L75</f>
        <v>5.1688385498294576E-2</v>
      </c>
      <c r="C27" s="109">
        <f>(+'GVA-productivity2'!L48)/100</f>
        <v>7.3839662447257384E-3</v>
      </c>
      <c r="D27" s="109">
        <f>(+'GVA-productivity2'!M48)/100</f>
        <v>8.4269662921348312E-3</v>
      </c>
      <c r="E27" s="460">
        <f t="shared" si="2"/>
        <v>1.0430000474090928E-3</v>
      </c>
      <c r="F27" s="461">
        <f t="shared" si="3"/>
        <v>3.8166529376377849E-4</v>
      </c>
    </row>
    <row r="28" spans="1:6" x14ac:dyDescent="0.25">
      <c r="A28" s="435" t="s">
        <v>163</v>
      </c>
      <c r="B28" s="109">
        <f>+'GVA-productivity2'!L76</f>
        <v>8.2686308703535216E-2</v>
      </c>
      <c r="C28" s="109">
        <f>(+'GVA-productivity2'!L49)/100</f>
        <v>9.8101265822784806E-2</v>
      </c>
      <c r="D28" s="109">
        <f>(+'GVA-productivity2'!M49)/100</f>
        <v>0.10580524344569288</v>
      </c>
      <c r="E28" s="460">
        <f t="shared" si="2"/>
        <v>7.7039776229080731E-3</v>
      </c>
      <c r="F28" s="461">
        <f t="shared" si="3"/>
        <v>8.111631550030354E-3</v>
      </c>
    </row>
    <row r="29" spans="1:6" s="154" customFormat="1" x14ac:dyDescent="0.25">
      <c r="A29" s="462" t="s">
        <v>68</v>
      </c>
      <c r="B29" s="114">
        <f>+'GVA-productivity2'!L78</f>
        <v>6.2155487986148561E-3</v>
      </c>
      <c r="C29" s="114">
        <f>(+'GVA-productivity2'!L51)/100</f>
        <v>1</v>
      </c>
      <c r="D29" s="114">
        <f>(+'GVA-productivity2'!M51)/100</f>
        <v>0.99999999999999989</v>
      </c>
      <c r="E29" s="465">
        <f t="shared" si="2"/>
        <v>0</v>
      </c>
      <c r="F29" s="99">
        <f>SUM(F22:F28)</f>
        <v>1.6458971907644792E-2</v>
      </c>
    </row>
    <row r="30" spans="1:6" x14ac:dyDescent="0.25">
      <c r="A30" s="116"/>
      <c r="B30" s="117"/>
      <c r="C30" s="117"/>
      <c r="D30" s="117"/>
      <c r="E30" s="40"/>
      <c r="F30" s="40"/>
    </row>
    <row r="31" spans="1:6" ht="14.4" x14ac:dyDescent="0.25">
      <c r="A31" s="464" t="s">
        <v>181</v>
      </c>
      <c r="B31" s="107" t="s">
        <v>181</v>
      </c>
      <c r="C31" s="107">
        <v>2005</v>
      </c>
      <c r="D31" s="107">
        <v>2010</v>
      </c>
      <c r="E31" s="107" t="s">
        <v>194</v>
      </c>
      <c r="F31" s="97" t="s">
        <v>115</v>
      </c>
    </row>
    <row r="32" spans="1:6" x14ac:dyDescent="0.25">
      <c r="A32" s="435" t="s">
        <v>3</v>
      </c>
      <c r="B32" s="109">
        <f>+'GVA-productivity2'!M70</f>
        <v>9.1162610548459089E-2</v>
      </c>
      <c r="C32" s="109">
        <f>(+'GVA-productivity2'!M43)/100</f>
        <v>0.51779026217228463</v>
      </c>
      <c r="D32" s="109">
        <f>(+'GVA-productivity2'!N43)/100</f>
        <v>0.47352496217851742</v>
      </c>
      <c r="E32" s="460">
        <f>+D32-C32</f>
        <v>-4.4265299993767215E-2</v>
      </c>
      <c r="F32" s="461">
        <f>+B32*C32</f>
        <v>4.7203112016196515E-2</v>
      </c>
    </row>
    <row r="33" spans="1:6" x14ac:dyDescent="0.25">
      <c r="A33" s="435" t="s">
        <v>190</v>
      </c>
      <c r="B33" s="109">
        <f>+'GVA-productivity2'!M71</f>
        <v>0.24079489570539137</v>
      </c>
      <c r="C33" s="109">
        <f>(+'GVA-productivity2'!M44)/100</f>
        <v>1.1235955056179777E-2</v>
      </c>
      <c r="D33" s="109">
        <f>(+'GVA-productivity2'!N44)/100</f>
        <v>1.7397881996974281E-2</v>
      </c>
      <c r="E33" s="460">
        <f t="shared" ref="E33:E39" si="4">+D33-C33</f>
        <v>6.1619269407945047E-3</v>
      </c>
      <c r="F33" s="461">
        <f t="shared" ref="F33:F38" si="5">+B33*C33</f>
        <v>2.7055606259032742E-3</v>
      </c>
    </row>
    <row r="34" spans="1:6" x14ac:dyDescent="0.25">
      <c r="A34" s="435" t="s">
        <v>159</v>
      </c>
      <c r="B34" s="109">
        <f>+'GVA-productivity2'!M72</f>
        <v>0.12053326273484011</v>
      </c>
      <c r="C34" s="109">
        <f>(+'GVA-productivity2'!M45)/100</f>
        <v>8.0524344569288392E-2</v>
      </c>
      <c r="D34" s="109">
        <f>(+'GVA-productivity2'!N45)/100</f>
        <v>6.4296520423600609E-2</v>
      </c>
      <c r="E34" s="460">
        <f t="shared" si="4"/>
        <v>-1.6227824145687783E-2</v>
      </c>
      <c r="F34" s="461">
        <f t="shared" si="5"/>
        <v>9.7058619805208326E-3</v>
      </c>
    </row>
    <row r="35" spans="1:6" x14ac:dyDescent="0.25">
      <c r="A35" s="435" t="s">
        <v>160</v>
      </c>
      <c r="B35" s="109">
        <f>+'GVA-productivity2'!M73</f>
        <v>-0.12041782640563392</v>
      </c>
      <c r="C35" s="109">
        <f>(+'GVA-productivity2'!M46)/100</f>
        <v>1.1235955056179777E-2</v>
      </c>
      <c r="D35" s="109">
        <f>(+'GVA-productivity2'!N46)/100</f>
        <v>2.4205748865355523E-2</v>
      </c>
      <c r="E35" s="460">
        <f t="shared" si="4"/>
        <v>1.2969793809175746E-2</v>
      </c>
      <c r="F35" s="461">
        <f t="shared" si="5"/>
        <v>-1.353009285456561E-3</v>
      </c>
    </row>
    <row r="36" spans="1:6" x14ac:dyDescent="0.25">
      <c r="A36" s="435" t="s">
        <v>161</v>
      </c>
      <c r="B36" s="109">
        <f>+'GVA-productivity2'!M74</f>
        <v>6.2560202479840177E-2</v>
      </c>
      <c r="C36" s="109">
        <f>(+'GVA-productivity2'!M47)/100</f>
        <v>0.26498127340823968</v>
      </c>
      <c r="D36" s="109">
        <f>(+'GVA-productivity2'!N47)/100</f>
        <v>0.27912254160363087</v>
      </c>
      <c r="E36" s="460">
        <f t="shared" si="4"/>
        <v>1.4141268195391188E-2</v>
      </c>
      <c r="F36" s="461">
        <f t="shared" si="5"/>
        <v>1.6577282117785364E-2</v>
      </c>
    </row>
    <row r="37" spans="1:6" x14ac:dyDescent="0.25">
      <c r="A37" s="439" t="s">
        <v>162</v>
      </c>
      <c r="B37" s="109">
        <f>+'GVA-productivity2'!M75</f>
        <v>-0.19245465327704503</v>
      </c>
      <c r="C37" s="109">
        <f>(+'GVA-productivity2'!M48)/100</f>
        <v>8.4269662921348312E-3</v>
      </c>
      <c r="D37" s="109">
        <f>(+'GVA-productivity2'!N48)/100</f>
        <v>2.8744326777609682E-2</v>
      </c>
      <c r="E37" s="460">
        <f t="shared" si="4"/>
        <v>2.0317360485474851E-2</v>
      </c>
      <c r="F37" s="461">
        <f t="shared" si="5"/>
        <v>-1.6218088759301548E-3</v>
      </c>
    </row>
    <row r="38" spans="1:6" x14ac:dyDescent="0.25">
      <c r="A38" s="435" t="s">
        <v>163</v>
      </c>
      <c r="B38" s="109">
        <f>+'GVA-productivity2'!M76</f>
        <v>1.4434160067009927E-2</v>
      </c>
      <c r="C38" s="109">
        <f>(+'GVA-productivity2'!M49)/100</f>
        <v>0.10580524344569288</v>
      </c>
      <c r="D38" s="109">
        <f>(+'GVA-productivity2'!N49)/100</f>
        <v>0.11270801815431165</v>
      </c>
      <c r="E38" s="460">
        <f t="shared" si="4"/>
        <v>6.9027747086187752E-3</v>
      </c>
      <c r="F38" s="461">
        <f t="shared" si="5"/>
        <v>1.5272098198240839E-3</v>
      </c>
    </row>
    <row r="39" spans="1:6" s="154" customFormat="1" x14ac:dyDescent="0.25">
      <c r="A39" s="462" t="s">
        <v>68</v>
      </c>
      <c r="B39" s="114">
        <f>+'GVA-productivity2'!M78</f>
        <v>6.8293314878588918E-2</v>
      </c>
      <c r="C39" s="114">
        <f>(+'GVA-productivity2'!M51)/100</f>
        <v>0.99999999999999989</v>
      </c>
      <c r="D39" s="114">
        <f>(+'GVA-productivity2'!N51)/100</f>
        <v>1.0000000000000002</v>
      </c>
      <c r="E39" s="463">
        <f t="shared" si="4"/>
        <v>0</v>
      </c>
      <c r="F39" s="456">
        <f>SUM(F32:F38)</f>
        <v>7.4744208398843354E-2</v>
      </c>
    </row>
    <row r="40" spans="1:6" x14ac:dyDescent="0.25">
      <c r="A40" s="116"/>
      <c r="B40" s="117"/>
      <c r="C40" s="117"/>
      <c r="D40" s="117"/>
      <c r="E40" s="96"/>
      <c r="F40" s="118"/>
    </row>
    <row r="41" spans="1:6" ht="14.4" x14ac:dyDescent="0.25">
      <c r="A41" s="464" t="s">
        <v>182</v>
      </c>
      <c r="B41" s="107" t="s">
        <v>182</v>
      </c>
      <c r="C41" s="107">
        <v>2010</v>
      </c>
      <c r="D41" s="107">
        <v>2013</v>
      </c>
      <c r="E41" s="107" t="s">
        <v>195</v>
      </c>
      <c r="F41" s="97" t="s">
        <v>115</v>
      </c>
    </row>
    <row r="42" spans="1:6" x14ac:dyDescent="0.25">
      <c r="A42" s="435" t="s">
        <v>3</v>
      </c>
      <c r="B42" s="109">
        <f>+'GVA-productivity2'!N70</f>
        <v>9.3784036760521827E-2</v>
      </c>
      <c r="C42" s="109">
        <f>(+'GVA-productivity2'!N43)/100</f>
        <v>0.47352496217851742</v>
      </c>
      <c r="D42" s="109">
        <f>(+'GVA-productivity2'!O43)/100</f>
        <v>0.40921595598349386</v>
      </c>
      <c r="E42" s="460">
        <f>+D42-C42</f>
        <v>-6.4309006195023555E-2</v>
      </c>
      <c r="F42" s="461">
        <f>+B42*C42</f>
        <v>4.4409082459974783E-2</v>
      </c>
    </row>
    <row r="43" spans="1:6" x14ac:dyDescent="0.25">
      <c r="A43" s="435" t="s">
        <v>190</v>
      </c>
      <c r="B43" s="109">
        <f>+'GVA-productivity2'!N71</f>
        <v>0.10960899520910927</v>
      </c>
      <c r="C43" s="109">
        <f>(+'GVA-productivity2'!N44)/100</f>
        <v>1.7397881996974281E-2</v>
      </c>
      <c r="D43" s="109">
        <f>(+'GVA-productivity2'!O44)/100</f>
        <v>1.4442916093535076E-2</v>
      </c>
      <c r="E43" s="460">
        <f t="shared" ref="E43:E49" si="6">+D43-C43</f>
        <v>-2.9549659034392058E-3</v>
      </c>
      <c r="F43" s="461">
        <f t="shared" ref="F43:F48" si="7">+B43*C43</f>
        <v>1.9069643644550026E-3</v>
      </c>
    </row>
    <row r="44" spans="1:6" x14ac:dyDescent="0.25">
      <c r="A44" s="435" t="s">
        <v>159</v>
      </c>
      <c r="B44" s="109">
        <f>+'GVA-productivity2'!N72</f>
        <v>4.0638723781646569E-2</v>
      </c>
      <c r="C44" s="109">
        <f>(+'GVA-productivity2'!N45)/100</f>
        <v>6.4296520423600609E-2</v>
      </c>
      <c r="D44" s="109">
        <f>(+'GVA-productivity2'!O45)/100</f>
        <v>6.4649243466299869E-2</v>
      </c>
      <c r="E44" s="460">
        <f t="shared" si="6"/>
        <v>3.5272304269926003E-4</v>
      </c>
      <c r="F44" s="461">
        <f t="shared" si="7"/>
        <v>2.6129285336157024E-3</v>
      </c>
    </row>
    <row r="45" spans="1:6" x14ac:dyDescent="0.25">
      <c r="A45" s="435" t="s">
        <v>160</v>
      </c>
      <c r="B45" s="109">
        <f>+'GVA-productivity2'!N73</f>
        <v>-5.1486764076579927E-2</v>
      </c>
      <c r="C45" s="109">
        <f>(+'GVA-productivity2'!N46)/100</f>
        <v>2.4205748865355523E-2</v>
      </c>
      <c r="D45" s="109">
        <f>(+'GVA-productivity2'!O46)/100</f>
        <v>3.1636863823933978E-2</v>
      </c>
      <c r="E45" s="460">
        <f t="shared" si="6"/>
        <v>7.4311149585784553E-3</v>
      </c>
      <c r="F45" s="461">
        <f t="shared" si="7"/>
        <v>-1.2462756811275021E-3</v>
      </c>
    </row>
    <row r="46" spans="1:6" x14ac:dyDescent="0.25">
      <c r="A46" s="435" t="s">
        <v>161</v>
      </c>
      <c r="B46" s="109">
        <f>+'GVA-productivity2'!N74</f>
        <v>-2.7414946502561932E-3</v>
      </c>
      <c r="C46" s="109">
        <f>(+'GVA-productivity2'!N47)/100</f>
        <v>0.27912254160363087</v>
      </c>
      <c r="D46" s="109">
        <f>(+'GVA-productivity2'!O47)/100</f>
        <v>0.30880330123796423</v>
      </c>
      <c r="E46" s="460">
        <f t="shared" si="6"/>
        <v>2.9680759634333365E-2</v>
      </c>
      <c r="F46" s="461">
        <f t="shared" si="7"/>
        <v>-7.6521295457226577E-4</v>
      </c>
    </row>
    <row r="47" spans="1:6" x14ac:dyDescent="0.25">
      <c r="A47" s="439" t="s">
        <v>162</v>
      </c>
      <c r="B47" s="109">
        <f>+'GVA-productivity2'!N75</f>
        <v>-2.2201235081105719E-2</v>
      </c>
      <c r="C47" s="109">
        <f>(+'GVA-productivity2'!N48)/100</f>
        <v>2.8744326777609682E-2</v>
      </c>
      <c r="D47" s="109">
        <f>(+'GVA-productivity2'!O48)/100</f>
        <v>3.3700137551581841E-2</v>
      </c>
      <c r="E47" s="460">
        <f t="shared" si="6"/>
        <v>4.9558107739721587E-3</v>
      </c>
      <c r="F47" s="461">
        <f t="shared" si="7"/>
        <v>-6.381595560378346E-4</v>
      </c>
    </row>
    <row r="48" spans="1:6" x14ac:dyDescent="0.25">
      <c r="A48" s="435" t="s">
        <v>163</v>
      </c>
      <c r="B48" s="109">
        <f>+'GVA-productivity2'!N76</f>
        <v>-2.0550652214100795E-2</v>
      </c>
      <c r="C48" s="109">
        <f>(+'GVA-productivity2'!N49)/100</f>
        <v>0.11270801815431165</v>
      </c>
      <c r="D48" s="109">
        <f>(+'GVA-productivity2'!O49)/100</f>
        <v>0.13755158184319119</v>
      </c>
      <c r="E48" s="460">
        <f t="shared" si="6"/>
        <v>2.4843563688879536E-2</v>
      </c>
      <c r="F48" s="461">
        <f t="shared" si="7"/>
        <v>-2.3162232828298174E-3</v>
      </c>
    </row>
    <row r="49" spans="1:6" s="154" customFormat="1" x14ac:dyDescent="0.25">
      <c r="A49" s="462" t="s">
        <v>68</v>
      </c>
      <c r="B49" s="114">
        <f>+'GVA-productivity2'!N78</f>
        <v>4.1060523250021186E-2</v>
      </c>
      <c r="C49" s="114">
        <f>(+'GVA-productivity2'!N51)/100</f>
        <v>1.0000000000000002</v>
      </c>
      <c r="D49" s="114">
        <f>(+'GVA-productivity2'!O51)/100</f>
        <v>1</v>
      </c>
      <c r="E49" s="463">
        <f t="shared" si="6"/>
        <v>0</v>
      </c>
      <c r="F49" s="456">
        <f>SUM(F42:F48)</f>
        <v>4.3963103883478079E-2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49"/>
  <sheetViews>
    <sheetView showGridLines="0" workbookViewId="0">
      <selection activeCell="A2" sqref="A2"/>
    </sheetView>
  </sheetViews>
  <sheetFormatPr defaultRowHeight="12" x14ac:dyDescent="0.25"/>
  <cols>
    <col min="2" max="2" width="29.5703125" customWidth="1"/>
    <col min="3" max="6" width="14.140625" customWidth="1"/>
    <col min="7" max="7" width="6.42578125" customWidth="1"/>
  </cols>
  <sheetData>
    <row r="1" spans="1:16" ht="14.4" x14ac:dyDescent="0.25">
      <c r="A1" s="119" t="s">
        <v>196</v>
      </c>
    </row>
    <row r="2" spans="1:16" x14ac:dyDescent="0.25">
      <c r="A2" s="237" t="s">
        <v>133</v>
      </c>
    </row>
    <row r="3" spans="1:16" x14ac:dyDescent="0.25">
      <c r="A3" s="421"/>
    </row>
    <row r="4" spans="1:16" x14ac:dyDescent="0.25">
      <c r="A4" s="246"/>
      <c r="B4" s="466"/>
      <c r="C4" s="246"/>
      <c r="D4" s="246" t="s">
        <v>135</v>
      </c>
      <c r="E4" s="246"/>
      <c r="F4" s="246"/>
    </row>
    <row r="5" spans="1:16" ht="48" x14ac:dyDescent="0.25">
      <c r="A5" s="120" t="s">
        <v>30</v>
      </c>
      <c r="B5" s="121" t="s">
        <v>2</v>
      </c>
      <c r="C5" s="122" t="s">
        <v>197</v>
      </c>
      <c r="D5" s="122" t="s">
        <v>198</v>
      </c>
      <c r="E5" s="122" t="s">
        <v>199</v>
      </c>
      <c r="F5" s="122" t="s">
        <v>198</v>
      </c>
      <c r="H5" s="120"/>
      <c r="I5" s="120" t="s">
        <v>161</v>
      </c>
      <c r="J5" s="213" t="s">
        <v>163</v>
      </c>
      <c r="K5" s="120" t="s">
        <v>160</v>
      </c>
      <c r="L5" s="120" t="s">
        <v>159</v>
      </c>
      <c r="M5" s="213" t="s">
        <v>162</v>
      </c>
      <c r="N5" s="120" t="s">
        <v>3</v>
      </c>
      <c r="O5" s="213" t="s">
        <v>190</v>
      </c>
      <c r="P5" s="120"/>
    </row>
    <row r="6" spans="1:16" x14ac:dyDescent="0.25">
      <c r="A6" s="123">
        <v>5</v>
      </c>
      <c r="B6" s="435" t="s">
        <v>161</v>
      </c>
      <c r="C6" s="158">
        <f>(VLOOKUP($A6,'GVA-productivity2'!$C$43:$O$49,13,FALSE)/100)</f>
        <v>0.30880330123796423</v>
      </c>
      <c r="D6" s="125">
        <f>VLOOKUP(A6,'GVA-productivity2'!$C$56:$O$62,13,FALSE)</f>
        <v>0.15945322249260208</v>
      </c>
      <c r="E6" s="467">
        <f>+C6</f>
        <v>0.30880330123796423</v>
      </c>
      <c r="F6" s="468">
        <f>+D6</f>
        <v>0.15945322249260208</v>
      </c>
      <c r="G6" s="469"/>
      <c r="H6" s="214">
        <v>0</v>
      </c>
      <c r="I6" s="215">
        <v>0</v>
      </c>
      <c r="J6" s="215"/>
      <c r="K6" s="215"/>
      <c r="L6" s="215"/>
      <c r="M6" s="215"/>
      <c r="N6" s="215"/>
      <c r="O6" s="215"/>
      <c r="P6" s="215">
        <v>0</v>
      </c>
    </row>
    <row r="7" spans="1:16" x14ac:dyDescent="0.25">
      <c r="A7" s="123">
        <v>7</v>
      </c>
      <c r="B7" s="435" t="s">
        <v>163</v>
      </c>
      <c r="C7" s="158">
        <f>(VLOOKUP($A7,'GVA-productivity2'!$C$43:$O$49,13,FALSE)/100)</f>
        <v>0.13755158184319119</v>
      </c>
      <c r="D7" s="125">
        <f>VLOOKUP(A7,'GVA-productivity2'!$C$56:$O$62,13,FALSE)</f>
        <v>0.6001303399514567</v>
      </c>
      <c r="E7" s="467">
        <f t="shared" ref="E7:E12" si="0">+E6+C7</f>
        <v>0.44635488308115545</v>
      </c>
      <c r="F7" s="468">
        <f t="shared" ref="F7:F12" si="1">+D7</f>
        <v>0.6001303399514567</v>
      </c>
      <c r="G7" s="469"/>
      <c r="H7" s="214">
        <v>0</v>
      </c>
      <c r="I7" s="216">
        <f>+$F$6</f>
        <v>0.15945322249260208</v>
      </c>
      <c r="J7" s="215"/>
      <c r="K7" s="215"/>
      <c r="L7" s="215"/>
      <c r="M7" s="215"/>
      <c r="N7" s="215"/>
      <c r="O7" s="215"/>
      <c r="P7" s="215">
        <v>0</v>
      </c>
    </row>
    <row r="8" spans="1:16" x14ac:dyDescent="0.25">
      <c r="A8" s="123">
        <v>4</v>
      </c>
      <c r="B8" s="435" t="s">
        <v>160</v>
      </c>
      <c r="C8" s="158">
        <f>(VLOOKUP($A8,'GVA-productivity2'!$C$43:$O$49,13,FALSE)/100)</f>
        <v>3.1636863823933978E-2</v>
      </c>
      <c r="D8" s="125">
        <f>VLOOKUP(A8,'GVA-productivity2'!$C$56:$O$62,13,FALSE)</f>
        <v>0.82397758875864024</v>
      </c>
      <c r="E8" s="467">
        <f t="shared" si="0"/>
        <v>0.47799174690508944</v>
      </c>
      <c r="F8" s="468">
        <f t="shared" si="1"/>
        <v>0.82397758875864024</v>
      </c>
      <c r="G8" s="469"/>
      <c r="H8" s="214">
        <f>AVERAGE(H7,H9)</f>
        <v>15.440165061898211</v>
      </c>
      <c r="I8" s="216">
        <f>+$F$6</f>
        <v>0.15945322249260208</v>
      </c>
      <c r="J8" s="215"/>
      <c r="K8" s="215"/>
      <c r="L8" s="215"/>
      <c r="M8" s="215"/>
      <c r="N8" s="215"/>
      <c r="O8" s="215"/>
      <c r="P8" s="215">
        <v>0</v>
      </c>
    </row>
    <row r="9" spans="1:16" x14ac:dyDescent="0.25">
      <c r="A9" s="123">
        <v>3</v>
      </c>
      <c r="B9" s="435" t="s">
        <v>159</v>
      </c>
      <c r="C9" s="158">
        <f>(VLOOKUP($A9,'GVA-productivity2'!$C$43:$O$49,13,FALSE)/100)</f>
        <v>6.4649243466299869E-2</v>
      </c>
      <c r="D9" s="125">
        <f>VLOOKUP(A9,'GVA-productivity2'!$C$56:$O$62,13,FALSE)</f>
        <v>0.88485063004306419</v>
      </c>
      <c r="E9" s="467">
        <f t="shared" si="0"/>
        <v>0.54264099037138935</v>
      </c>
      <c r="F9" s="468">
        <f t="shared" si="1"/>
        <v>0.88485063004306419</v>
      </c>
      <c r="G9" s="469"/>
      <c r="H9" s="214">
        <f>+$E$6*100</f>
        <v>30.880330123796423</v>
      </c>
      <c r="I9" s="216">
        <f>+$F$6</f>
        <v>0.15945322249260208</v>
      </c>
      <c r="J9" s="215">
        <v>0</v>
      </c>
      <c r="K9" s="215"/>
      <c r="L9" s="215"/>
      <c r="M9" s="215"/>
      <c r="N9" s="215"/>
      <c r="O9" s="215"/>
      <c r="P9" s="215">
        <v>0</v>
      </c>
    </row>
    <row r="10" spans="1:16" x14ac:dyDescent="0.25">
      <c r="A10" s="123">
        <v>6</v>
      </c>
      <c r="B10" s="439" t="s">
        <v>162</v>
      </c>
      <c r="C10" s="158">
        <f>(VLOOKUP($A10,'GVA-productivity2'!$C$43:$O$49,13,FALSE)/100)</f>
        <v>3.3700137551581841E-2</v>
      </c>
      <c r="D10" s="125">
        <f>VLOOKUP(A10,'GVA-productivity2'!$C$56:$O$62,13,FALSE)</f>
        <v>1.6115207746414584</v>
      </c>
      <c r="E10" s="467">
        <f t="shared" si="0"/>
        <v>0.57634112792297121</v>
      </c>
      <c r="F10" s="468">
        <f t="shared" si="1"/>
        <v>1.6115207746414584</v>
      </c>
      <c r="G10" s="469"/>
      <c r="H10" s="214">
        <f>+$E$6*100</f>
        <v>30.880330123796423</v>
      </c>
      <c r="I10" s="215">
        <v>0</v>
      </c>
      <c r="J10" s="470">
        <f>+$F$7</f>
        <v>0.6001303399514567</v>
      </c>
      <c r="K10" s="215"/>
      <c r="L10" s="215"/>
      <c r="M10" s="215"/>
      <c r="N10" s="215"/>
      <c r="O10" s="215"/>
      <c r="P10" s="215">
        <v>0</v>
      </c>
    </row>
    <row r="11" spans="1:16" x14ac:dyDescent="0.25">
      <c r="A11" s="123">
        <v>1</v>
      </c>
      <c r="B11" s="435" t="s">
        <v>3</v>
      </c>
      <c r="C11" s="158">
        <f>(VLOOKUP($A11,'GVA-productivity2'!$C$43:$O$49,13,FALSE)/100)</f>
        <v>0.40921595598349386</v>
      </c>
      <c r="D11" s="125">
        <f>VLOOKUP(A11,'GVA-productivity2'!$C$56:$O$62,13,FALSE)</f>
        <v>1.7128886039299345</v>
      </c>
      <c r="E11" s="467">
        <f t="shared" si="0"/>
        <v>0.98555708390646513</v>
      </c>
      <c r="F11" s="468">
        <f t="shared" si="1"/>
        <v>1.7128886039299345</v>
      </c>
      <c r="G11" s="469"/>
      <c r="H11" s="214">
        <f>AVERAGE(H10,H12)</f>
        <v>37.757909215955983</v>
      </c>
      <c r="I11" s="215"/>
      <c r="J11" s="470">
        <f>+$F$7</f>
        <v>0.6001303399514567</v>
      </c>
      <c r="K11" s="215"/>
      <c r="L11" s="215"/>
      <c r="M11" s="215"/>
      <c r="N11" s="215"/>
      <c r="O11" s="215"/>
      <c r="P11" s="215">
        <v>0</v>
      </c>
    </row>
    <row r="12" spans="1:16" x14ac:dyDescent="0.25">
      <c r="A12" s="123">
        <v>2</v>
      </c>
      <c r="B12" s="435" t="s">
        <v>190</v>
      </c>
      <c r="C12" s="158">
        <f>(VLOOKUP($A12,'GVA-productivity2'!$C$43:$O$49,13,FALSE)/100)</f>
        <v>1.4442916093535076E-2</v>
      </c>
      <c r="D12" s="125">
        <f>VLOOKUP(A12,'GVA-productivity2'!$C$56:$O$62,13,FALSE)</f>
        <v>2.0555842622782046</v>
      </c>
      <c r="E12" s="467">
        <f t="shared" si="0"/>
        <v>1.0000000000000002</v>
      </c>
      <c r="F12" s="468">
        <f t="shared" si="1"/>
        <v>2.0555842622782046</v>
      </c>
      <c r="G12" s="469"/>
      <c r="H12" s="214">
        <f>+$E$7*100</f>
        <v>44.635488308115548</v>
      </c>
      <c r="I12" s="215"/>
      <c r="J12" s="470">
        <f>+$F$7</f>
        <v>0.6001303399514567</v>
      </c>
      <c r="K12" s="215">
        <v>0</v>
      </c>
      <c r="L12" s="215"/>
      <c r="M12" s="215"/>
      <c r="N12" s="215"/>
      <c r="O12" s="215"/>
      <c r="P12" s="215">
        <v>0</v>
      </c>
    </row>
    <row r="13" spans="1:16" x14ac:dyDescent="0.25">
      <c r="A13" s="123"/>
      <c r="B13" s="124"/>
      <c r="C13" s="158">
        <f>SUM(C6:C12)</f>
        <v>1.0000000000000002</v>
      </c>
      <c r="D13" s="125"/>
      <c r="E13" s="158"/>
      <c r="F13" s="125"/>
      <c r="H13" s="214">
        <f>+$E$7*100</f>
        <v>44.635488308115548</v>
      </c>
      <c r="I13" s="215"/>
      <c r="J13" s="215">
        <v>0</v>
      </c>
      <c r="K13" s="217">
        <f>+$F$8</f>
        <v>0.82397758875864024</v>
      </c>
      <c r="L13" s="215"/>
      <c r="M13" s="215"/>
      <c r="N13" s="215"/>
      <c r="O13" s="215"/>
      <c r="P13" s="215">
        <v>0</v>
      </c>
    </row>
    <row r="14" spans="1:16" x14ac:dyDescent="0.25">
      <c r="B14" s="127"/>
      <c r="C14" s="128"/>
      <c r="D14" s="128"/>
      <c r="E14" s="129"/>
      <c r="F14" s="129"/>
      <c r="H14" s="214">
        <f>AVERAGE(H13,H15)</f>
        <v>46.217331499312245</v>
      </c>
      <c r="I14" s="215"/>
      <c r="J14" s="215"/>
      <c r="K14" s="217">
        <f>+$F$8</f>
        <v>0.82397758875864024</v>
      </c>
      <c r="L14" s="215"/>
      <c r="M14" s="215"/>
      <c r="N14" s="215"/>
      <c r="O14" s="215"/>
      <c r="P14" s="215">
        <v>0</v>
      </c>
    </row>
    <row r="15" spans="1:16" x14ac:dyDescent="0.25">
      <c r="H15" s="214">
        <f>+$E$8*100</f>
        <v>47.799174690508941</v>
      </c>
      <c r="I15" s="215"/>
      <c r="J15" s="215"/>
      <c r="K15" s="217">
        <f>+$F$8</f>
        <v>0.82397758875864024</v>
      </c>
      <c r="L15" s="215">
        <v>0</v>
      </c>
      <c r="M15" s="215"/>
      <c r="N15" s="215"/>
      <c r="O15" s="215"/>
      <c r="P15" s="215">
        <v>0</v>
      </c>
    </row>
    <row r="16" spans="1:16" x14ac:dyDescent="0.25">
      <c r="A16" s="471"/>
      <c r="B16" s="472"/>
      <c r="H16" s="214">
        <f>+$E$8*100</f>
        <v>47.799174690508941</v>
      </c>
      <c r="I16" s="215"/>
      <c r="J16" s="215"/>
      <c r="K16" s="215">
        <v>0</v>
      </c>
      <c r="L16" s="218">
        <f>+$F$9</f>
        <v>0.88485063004306419</v>
      </c>
      <c r="M16" s="215"/>
      <c r="N16" s="215"/>
      <c r="O16" s="215"/>
      <c r="P16" s="215">
        <v>0</v>
      </c>
    </row>
    <row r="17" spans="8:16" x14ac:dyDescent="0.25">
      <c r="H17" s="214">
        <f>AVERAGE(H16,H18)</f>
        <v>51.031636863823934</v>
      </c>
      <c r="I17" s="215"/>
      <c r="J17" s="215"/>
      <c r="K17" s="215"/>
      <c r="L17" s="218">
        <f>+$F$9</f>
        <v>0.88485063004306419</v>
      </c>
      <c r="M17" s="215"/>
      <c r="N17" s="215"/>
      <c r="O17" s="215"/>
      <c r="P17" s="215">
        <v>0</v>
      </c>
    </row>
    <row r="18" spans="8:16" x14ac:dyDescent="0.25">
      <c r="H18" s="214">
        <f>+$E$9*100</f>
        <v>54.264099037138934</v>
      </c>
      <c r="I18" s="215"/>
      <c r="J18" s="215"/>
      <c r="K18" s="215"/>
      <c r="L18" s="218">
        <f>+$F$9</f>
        <v>0.88485063004306419</v>
      </c>
      <c r="M18" s="215">
        <v>0</v>
      </c>
      <c r="N18" s="215"/>
      <c r="O18" s="215"/>
      <c r="P18" s="215">
        <v>0</v>
      </c>
    </row>
    <row r="19" spans="8:16" x14ac:dyDescent="0.25">
      <c r="H19" s="214">
        <f>+$E$9*100</f>
        <v>54.264099037138934</v>
      </c>
      <c r="I19" s="215"/>
      <c r="J19" s="215"/>
      <c r="K19" s="215"/>
      <c r="L19" s="215">
        <v>0</v>
      </c>
      <c r="M19" s="218">
        <f>+$F$10</f>
        <v>1.6115207746414584</v>
      </c>
      <c r="N19" s="215"/>
      <c r="O19" s="215"/>
      <c r="P19" s="215">
        <v>0</v>
      </c>
    </row>
    <row r="20" spans="8:16" x14ac:dyDescent="0.25">
      <c r="H20" s="214">
        <f>AVERAGE(H19,H21)</f>
        <v>55.949105914718032</v>
      </c>
      <c r="I20" s="215"/>
      <c r="J20" s="215"/>
      <c r="K20" s="215"/>
      <c r="L20" s="215"/>
      <c r="M20" s="218">
        <f>+$F$10</f>
        <v>1.6115207746414584</v>
      </c>
      <c r="N20" s="215"/>
      <c r="O20" s="215"/>
      <c r="P20" s="215">
        <v>0</v>
      </c>
    </row>
    <row r="21" spans="8:16" x14ac:dyDescent="0.25">
      <c r="H21" s="214">
        <f>+$E$10*100</f>
        <v>57.634112792297124</v>
      </c>
      <c r="I21" s="215"/>
      <c r="J21" s="215"/>
      <c r="K21" s="215"/>
      <c r="L21" s="215"/>
      <c r="M21" s="218">
        <f>+$F$10</f>
        <v>1.6115207746414584</v>
      </c>
      <c r="N21" s="215">
        <v>0</v>
      </c>
      <c r="O21" s="215"/>
      <c r="P21" s="215">
        <v>0</v>
      </c>
    </row>
    <row r="22" spans="8:16" x14ac:dyDescent="0.25">
      <c r="H22" s="214">
        <f>+$E$10*100</f>
        <v>57.634112792297124</v>
      </c>
      <c r="I22" s="215"/>
      <c r="J22" s="215"/>
      <c r="K22" s="215"/>
      <c r="L22" s="215"/>
      <c r="M22" s="215">
        <v>0</v>
      </c>
      <c r="N22" s="218">
        <f>+$F$11</f>
        <v>1.7128886039299345</v>
      </c>
      <c r="O22" s="215"/>
      <c r="P22" s="215">
        <v>0</v>
      </c>
    </row>
    <row r="23" spans="8:16" x14ac:dyDescent="0.25">
      <c r="H23" s="214">
        <f>AVERAGE(H22,H24)</f>
        <v>78.094910591471816</v>
      </c>
      <c r="I23" s="215"/>
      <c r="J23" s="215"/>
      <c r="K23" s="215"/>
      <c r="L23" s="215"/>
      <c r="M23" s="215"/>
      <c r="N23" s="218">
        <f>+$F$11</f>
        <v>1.7128886039299345</v>
      </c>
      <c r="O23" s="215"/>
      <c r="P23" s="215">
        <v>0</v>
      </c>
    </row>
    <row r="24" spans="8:16" x14ac:dyDescent="0.25">
      <c r="H24" s="214">
        <f>+$E$11*100</f>
        <v>98.555708390646515</v>
      </c>
      <c r="I24" s="215"/>
      <c r="J24" s="215"/>
      <c r="K24" s="215"/>
      <c r="L24" s="215"/>
      <c r="M24" s="215"/>
      <c r="N24" s="218">
        <f>+$F$11</f>
        <v>1.7128886039299345</v>
      </c>
      <c r="O24" s="215">
        <v>0</v>
      </c>
      <c r="P24" s="215">
        <v>0</v>
      </c>
    </row>
    <row r="25" spans="8:16" x14ac:dyDescent="0.25">
      <c r="H25" s="214">
        <f>+$E$11*100</f>
        <v>98.555708390646515</v>
      </c>
      <c r="I25" s="215"/>
      <c r="J25" s="215"/>
      <c r="K25" s="215"/>
      <c r="L25" s="215"/>
      <c r="M25" s="215"/>
      <c r="N25" s="215">
        <v>0</v>
      </c>
      <c r="O25" s="218">
        <f>+$F$12</f>
        <v>2.0555842622782046</v>
      </c>
      <c r="P25" s="215">
        <v>0</v>
      </c>
    </row>
    <row r="26" spans="8:16" x14ac:dyDescent="0.25">
      <c r="H26" s="214">
        <f>AVERAGE(H25,H27)</f>
        <v>99.277854195323272</v>
      </c>
      <c r="I26" s="215"/>
      <c r="J26" s="215"/>
      <c r="K26" s="215"/>
      <c r="L26" s="215"/>
      <c r="M26" s="215"/>
      <c r="N26" s="215"/>
      <c r="O26" s="218">
        <f>+$F$12</f>
        <v>2.0555842622782046</v>
      </c>
      <c r="P26" s="215">
        <v>0</v>
      </c>
    </row>
    <row r="27" spans="8:16" x14ac:dyDescent="0.25">
      <c r="H27" s="214">
        <f>+$E$12*100</f>
        <v>100.00000000000003</v>
      </c>
      <c r="I27" s="215"/>
      <c r="J27" s="215"/>
      <c r="K27" s="215"/>
      <c r="L27" s="215"/>
      <c r="M27" s="215"/>
      <c r="N27" s="215"/>
      <c r="O27" s="218">
        <f>+$F$12</f>
        <v>2.0555842622782046</v>
      </c>
      <c r="P27" s="215">
        <v>0</v>
      </c>
    </row>
    <row r="28" spans="8:16" x14ac:dyDescent="0.25">
      <c r="H28" s="214">
        <f>+$E$12*100</f>
        <v>100.00000000000003</v>
      </c>
      <c r="I28" s="215"/>
      <c r="J28" s="215"/>
      <c r="K28" s="215"/>
      <c r="L28" s="215"/>
      <c r="M28" s="215"/>
      <c r="N28" s="215"/>
      <c r="O28" s="215">
        <v>0</v>
      </c>
      <c r="P28" s="215">
        <v>0</v>
      </c>
    </row>
    <row r="49" spans="8:8" x14ac:dyDescent="0.25">
      <c r="H49" s="286"/>
    </row>
  </sheetData>
  <pageMargins left="0.7" right="0.7" top="0.75" bottom="0.75" header="0.3" footer="0.3"/>
  <pageSetup paperSize="9" orientation="portrait"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false</Key>
    <Document_x0020_Type xmlns="57b417f7-d786-4243-a30f-6aa963038fea">General</Document_x0020_Type>
    <Status xmlns="57b417f7-d786-4243-a30f-6aa963038fea">Active</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F7E7237B621B34D8633A963D5CBF9A3" ma:contentTypeVersion="" ma:contentTypeDescription="Create a new document." ma:contentTypeScope="" ma:versionID="86207b02e9d47f534844b5fb47386b69">
  <xsd:schema xmlns:xsd="http://www.w3.org/2001/XMLSchema" xmlns:xs="http://www.w3.org/2001/XMLSchema" xmlns:p="http://schemas.microsoft.com/office/2006/metadata/properties" xmlns:ns2="57b417f7-d786-4243-a30f-6aa963038fea" targetNamespace="http://schemas.microsoft.com/office/2006/metadata/properties" ma:root="true" ma:fieldsID="1959d539da99094eaa1c65296056aff2" ns2:_="">
    <xsd:import namespace="57b417f7-d786-4243-a30f-6aa963038fea"/>
    <xsd:element name="properties">
      <xsd:complexType>
        <xsd:sequence>
          <xsd:element name="documentManagement">
            <xsd:complexType>
              <xsd:all>
                <xsd:element ref="ns2:Summary" minOccurs="0"/>
                <xsd:element ref="ns2:Document_x0020_Type" minOccurs="0"/>
                <xsd:element ref="ns2:Status" minOccurs="0"/>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nillable="true"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nillable="true"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0"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6A2FB1-5C93-4EAC-94FC-D12C9BB2A193}"/>
</file>

<file path=customXml/itemProps2.xml><?xml version="1.0" encoding="utf-8"?>
<ds:datastoreItem xmlns:ds="http://schemas.openxmlformats.org/officeDocument/2006/customXml" ds:itemID="{9EDA49D0-0504-40EA-8502-B5488730C578}"/>
</file>

<file path=customXml/itemProps3.xml><?xml version="1.0" encoding="utf-8"?>
<ds:datastoreItem xmlns:ds="http://schemas.openxmlformats.org/officeDocument/2006/customXml" ds:itemID="{816EC85C-D923-441B-A09F-147E74C843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VERSION</vt:lpstr>
      <vt:lpstr>GVA-productivity1</vt:lpstr>
      <vt:lpstr>Rel. prod. cf employment1</vt:lpstr>
      <vt:lpstr>Decomp.of prod change1</vt:lpstr>
      <vt:lpstr>Productivity gaps1</vt:lpstr>
      <vt:lpstr>GVA-productivity2</vt:lpstr>
      <vt:lpstr>Rel. prod. cf employment2</vt:lpstr>
      <vt:lpstr>Decomp.of prod change2</vt:lpstr>
      <vt:lpstr>Productivity gaps2</vt:lpstr>
      <vt:lpstr>Sectoral employ by sex</vt:lpstr>
      <vt:lpstr>Emp by sex (ILO)</vt:lpstr>
      <vt:lpstr>Wages (ILO)</vt:lpstr>
      <vt:lpstr>'GVA-productivity1'!Labour_productivity</vt:lpstr>
      <vt:lpstr>'GVA-productivity1'!Persons_engaged</vt:lpstr>
      <vt:lpstr>'GVA-productivity1'!VA_constant_2005</vt:lpstr>
    </vt:vector>
  </TitlesOfParts>
  <Company>Overseas Development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jkennan</dc:creator>
  <cp:lastModifiedBy>jkennan</cp:lastModifiedBy>
  <dcterms:created xsi:type="dcterms:W3CDTF">2014-12-22T09:22:35Z</dcterms:created>
  <dcterms:modified xsi:type="dcterms:W3CDTF">2015-07-21T10:15:16Z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0x0101000F7E7237B621B34D8633A963D5CBF9A3</vt:lpwstr>
  </property>
</Properties>
</file>