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44" windowWidth="11808" windowHeight="5724" tabRatio="842"/>
  </bookViews>
  <sheets>
    <sheet name="VERSION" sheetId="10" r:id="rId1"/>
    <sheet name="GVA-productivity1" sheetId="1" r:id="rId2"/>
    <sheet name="Rel. prod. cf employment1" sheetId="2" r:id="rId3"/>
    <sheet name="Decomp.of prod change1" sheetId="3" r:id="rId4"/>
    <sheet name="Productivity gaps1" sheetId="4" r:id="rId5"/>
    <sheet name="GVA-productivity2" sheetId="11" r:id="rId6"/>
    <sheet name="Rel. prod. cf employment2" sheetId="12" r:id="rId7"/>
    <sheet name="Decomp.of prod change2" sheetId="13" r:id="rId8"/>
    <sheet name="Productivity gaps2" sheetId="14" r:id="rId9"/>
    <sheet name="Sectoral employ by sex" sheetId="15" r:id="rId10"/>
    <sheet name="Emp by sex (ILO)" sheetId="8" r:id="rId11"/>
    <sheet name="Wages (ILO)" sheetId="9" r:id="rId12"/>
  </sheets>
  <externalReferences>
    <externalReference r:id="rId13"/>
  </externalReferences>
  <definedNames>
    <definedName name="_xlnm._FilterDatabase" localSheetId="1" hidden="1">'GVA-productivity1'!$A$8:$AE$29</definedName>
    <definedName name="_xlnm._FilterDatabase" localSheetId="11" hidden="1">'Wages (ILO)'!$A$7:$D$7</definedName>
    <definedName name="Decomposition_of_labour_productivity_change" localSheetId="1">'GVA-productivity1'!#REF!</definedName>
    <definedName name="Labour_productivity" localSheetId="1">'GVA-productivity1'!$L$6</definedName>
    <definedName name="Labour_productivity_levels_and_change_over_time" localSheetId="1">'GVA-productivity1'!#REF!</definedName>
    <definedName name="Persons_engaged" localSheetId="1">'GVA-productivity1'!$H$6</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'GVA-productivity1'!$C$6</definedName>
    <definedName name="VA_current" localSheetId="1">'GVA-productivity1'!#REF!</definedName>
  </definedNames>
  <calcPr calcId="145621" calcOnSave="0"/>
</workbook>
</file>

<file path=xl/calcChain.xml><?xml version="1.0" encoding="utf-8"?>
<calcChain xmlns="http://schemas.openxmlformats.org/spreadsheetml/2006/main">
  <c r="C6" i="14" l="1"/>
  <c r="C35" i="13"/>
  <c r="D28" i="13"/>
  <c r="D27" i="13"/>
  <c r="D26" i="13"/>
  <c r="E64" i="12"/>
  <c r="D64" i="12"/>
  <c r="E63" i="12"/>
  <c r="D63" i="12"/>
  <c r="E62" i="12"/>
  <c r="D62" i="12"/>
  <c r="F61" i="12"/>
  <c r="E61" i="12"/>
  <c r="D61" i="12"/>
  <c r="E60" i="12"/>
  <c r="D60" i="12"/>
  <c r="E59" i="12"/>
  <c r="D59" i="12"/>
  <c r="F58" i="12"/>
  <c r="E58" i="12"/>
  <c r="E66" i="12" s="1"/>
  <c r="D58" i="12"/>
  <c r="D48" i="12"/>
  <c r="E47" i="12"/>
  <c r="D47" i="12"/>
  <c r="E46" i="12"/>
  <c r="D46" i="12"/>
  <c r="E45" i="12"/>
  <c r="D45" i="12"/>
  <c r="E44" i="12"/>
  <c r="D44" i="12"/>
  <c r="E43" i="12"/>
  <c r="D43" i="12"/>
  <c r="E42" i="12"/>
  <c r="D42" i="12"/>
  <c r="E41" i="12"/>
  <c r="D41" i="12"/>
  <c r="E30" i="12"/>
  <c r="D30" i="12"/>
  <c r="E29" i="12"/>
  <c r="D29" i="12"/>
  <c r="E28" i="12"/>
  <c r="D28" i="12"/>
  <c r="G27" i="12"/>
  <c r="E27" i="12"/>
  <c r="D27" i="12"/>
  <c r="E26" i="12"/>
  <c r="D26" i="12"/>
  <c r="G25" i="12"/>
  <c r="E25" i="12"/>
  <c r="D25" i="12"/>
  <c r="E24" i="12"/>
  <c r="D24" i="12"/>
  <c r="E13" i="12"/>
  <c r="D13" i="12"/>
  <c r="E12" i="12"/>
  <c r="D12" i="12"/>
  <c r="E11" i="12"/>
  <c r="D11" i="12"/>
  <c r="E10" i="12"/>
  <c r="D10" i="12"/>
  <c r="E9" i="12"/>
  <c r="D9" i="12"/>
  <c r="E8" i="12"/>
  <c r="D8" i="12"/>
  <c r="D15" i="12" s="1"/>
  <c r="E7" i="12"/>
  <c r="E15" i="12" s="1"/>
  <c r="D7" i="12"/>
  <c r="I83" i="11"/>
  <c r="I84" i="11" s="1"/>
  <c r="I85" i="11" s="1"/>
  <c r="I86" i="11" s="1"/>
  <c r="I87" i="11" s="1"/>
  <c r="I88" i="11" s="1"/>
  <c r="I89" i="11" s="1"/>
  <c r="I90" i="11" s="1"/>
  <c r="I91" i="11" s="1"/>
  <c r="I92" i="11" s="1"/>
  <c r="I93" i="11" s="1"/>
  <c r="I94" i="11" s="1"/>
  <c r="I95" i="11" s="1"/>
  <c r="I96" i="11" s="1"/>
  <c r="I97" i="11" s="1"/>
  <c r="I98" i="11" s="1"/>
  <c r="I99" i="11" s="1"/>
  <c r="I100" i="11" s="1"/>
  <c r="I101" i="11" s="1"/>
  <c r="I102" i="11" s="1"/>
  <c r="I81" i="11"/>
  <c r="I82" i="11" s="1"/>
  <c r="N76" i="11"/>
  <c r="B48" i="13" s="1"/>
  <c r="K76" i="11"/>
  <c r="B18" i="13" s="1"/>
  <c r="J76" i="11"/>
  <c r="H76" i="11"/>
  <c r="F76" i="11"/>
  <c r="M75" i="11"/>
  <c r="B37" i="13" s="1"/>
  <c r="J75" i="11"/>
  <c r="H75" i="11"/>
  <c r="E75" i="11"/>
  <c r="L74" i="11"/>
  <c r="B26" i="13" s="1"/>
  <c r="J74" i="11"/>
  <c r="G74" i="11"/>
  <c r="L73" i="11"/>
  <c r="B25" i="13" s="1"/>
  <c r="I73" i="11"/>
  <c r="F73" i="11"/>
  <c r="N72" i="11"/>
  <c r="B44" i="13" s="1"/>
  <c r="K72" i="11"/>
  <c r="B14" i="13" s="1"/>
  <c r="F14" i="13" s="1"/>
  <c r="J72" i="11"/>
  <c r="H72" i="11"/>
  <c r="F72" i="11"/>
  <c r="M71" i="11"/>
  <c r="B33" i="13" s="1"/>
  <c r="F33" i="13" s="1"/>
  <c r="J71" i="11"/>
  <c r="H71" i="11"/>
  <c r="E71" i="11"/>
  <c r="L70" i="11"/>
  <c r="B22" i="13" s="1"/>
  <c r="J70" i="11"/>
  <c r="G70" i="11"/>
  <c r="O64" i="11"/>
  <c r="C65" i="12" s="1"/>
  <c r="I64" i="11"/>
  <c r="F64" i="11"/>
  <c r="O62" i="11"/>
  <c r="L62" i="11"/>
  <c r="C13" i="12" s="1"/>
  <c r="I62" i="11"/>
  <c r="I76" i="11" s="1"/>
  <c r="H62" i="11"/>
  <c r="G62" i="11"/>
  <c r="F62" i="11"/>
  <c r="E62" i="11"/>
  <c r="E76" i="11" s="1"/>
  <c r="I61" i="11"/>
  <c r="O61" i="11" s="1"/>
  <c r="H61" i="11"/>
  <c r="G61" i="11"/>
  <c r="G75" i="11" s="1"/>
  <c r="F61" i="11"/>
  <c r="E61" i="11"/>
  <c r="O60" i="11"/>
  <c r="L60" i="11"/>
  <c r="C11" i="12" s="1"/>
  <c r="I60" i="11"/>
  <c r="I74" i="11" s="1"/>
  <c r="H60" i="11"/>
  <c r="G60" i="11"/>
  <c r="F60" i="11"/>
  <c r="K74" i="11" s="1"/>
  <c r="B16" i="13" s="1"/>
  <c r="E60" i="11"/>
  <c r="E74" i="11" s="1"/>
  <c r="I59" i="11"/>
  <c r="J73" i="11" s="1"/>
  <c r="H59" i="11"/>
  <c r="G59" i="11"/>
  <c r="F59" i="11"/>
  <c r="E59" i="11"/>
  <c r="E73" i="11" s="1"/>
  <c r="O58" i="11"/>
  <c r="L58" i="11"/>
  <c r="C9" i="12" s="1"/>
  <c r="I58" i="11"/>
  <c r="I72" i="11" s="1"/>
  <c r="H58" i="11"/>
  <c r="G58" i="11"/>
  <c r="F58" i="11"/>
  <c r="E58" i="11"/>
  <c r="E72" i="11" s="1"/>
  <c r="I57" i="11"/>
  <c r="N71" i="11" s="1"/>
  <c r="B43" i="13" s="1"/>
  <c r="H57" i="11"/>
  <c r="G57" i="11"/>
  <c r="G71" i="11" s="1"/>
  <c r="F57" i="11"/>
  <c r="E57" i="11"/>
  <c r="O56" i="11"/>
  <c r="L56" i="11"/>
  <c r="C7" i="12" s="1"/>
  <c r="I56" i="11"/>
  <c r="I70" i="11" s="1"/>
  <c r="H56" i="11"/>
  <c r="G56" i="11"/>
  <c r="F56" i="11"/>
  <c r="K70" i="11" s="1"/>
  <c r="B12" i="13" s="1"/>
  <c r="E56" i="11"/>
  <c r="E70" i="11" s="1"/>
  <c r="I51" i="11"/>
  <c r="H51" i="11"/>
  <c r="G51" i="11"/>
  <c r="E31" i="12" s="1"/>
  <c r="F51" i="11"/>
  <c r="E51" i="11"/>
  <c r="O49" i="11"/>
  <c r="M49" i="11"/>
  <c r="L49" i="11"/>
  <c r="K49" i="11"/>
  <c r="F13" i="12" s="1"/>
  <c r="N48" i="11"/>
  <c r="M48" i="11"/>
  <c r="G29" i="12" s="1"/>
  <c r="L48" i="11"/>
  <c r="O47" i="11"/>
  <c r="N47" i="11"/>
  <c r="M47" i="11"/>
  <c r="K47" i="11"/>
  <c r="O46" i="11"/>
  <c r="N46" i="11"/>
  <c r="M46" i="11"/>
  <c r="D25" i="13" s="1"/>
  <c r="L46" i="11"/>
  <c r="K46" i="11"/>
  <c r="O45" i="11"/>
  <c r="M45" i="11"/>
  <c r="D24" i="13" s="1"/>
  <c r="L45" i="11"/>
  <c r="K45" i="11"/>
  <c r="C14" i="13" s="1"/>
  <c r="N44" i="11"/>
  <c r="M44" i="11"/>
  <c r="C33" i="13" s="1"/>
  <c r="L44" i="11"/>
  <c r="O43" i="11"/>
  <c r="G58" i="12" s="1"/>
  <c r="N43" i="11"/>
  <c r="M43" i="11"/>
  <c r="D22" i="13" s="1"/>
  <c r="K43" i="11"/>
  <c r="I38" i="11"/>
  <c r="H38" i="11"/>
  <c r="G38" i="11"/>
  <c r="M33" i="11" s="1"/>
  <c r="F38" i="11"/>
  <c r="L33" i="11" s="1"/>
  <c r="E38" i="11"/>
  <c r="D38" i="11"/>
  <c r="O36" i="11"/>
  <c r="N36" i="11"/>
  <c r="L36" i="11"/>
  <c r="K36" i="11"/>
  <c r="J36" i="11"/>
  <c r="O35" i="11"/>
  <c r="N35" i="11"/>
  <c r="L35" i="11"/>
  <c r="K35" i="11"/>
  <c r="J35" i="11"/>
  <c r="O34" i="11"/>
  <c r="N34" i="11"/>
  <c r="L34" i="11"/>
  <c r="K34" i="11"/>
  <c r="J34" i="11"/>
  <c r="O33" i="11"/>
  <c r="N33" i="11"/>
  <c r="K33" i="11"/>
  <c r="J33" i="11"/>
  <c r="O32" i="11"/>
  <c r="N32" i="11"/>
  <c r="L32" i="11"/>
  <c r="K32" i="11"/>
  <c r="J32" i="11"/>
  <c r="O31" i="11"/>
  <c r="N31" i="11"/>
  <c r="N38" i="11" s="1"/>
  <c r="L31" i="11"/>
  <c r="K31" i="11"/>
  <c r="J31" i="11"/>
  <c r="O30" i="11"/>
  <c r="O38" i="11" s="1"/>
  <c r="N30" i="11"/>
  <c r="K30" i="11"/>
  <c r="K38" i="11" s="1"/>
  <c r="J30" i="11"/>
  <c r="O29" i="11"/>
  <c r="N29" i="11"/>
  <c r="M29" i="11"/>
  <c r="L29" i="11"/>
  <c r="K29" i="11"/>
  <c r="J29" i="11"/>
  <c r="O24" i="11"/>
  <c r="I24" i="11"/>
  <c r="H24" i="11"/>
  <c r="G24" i="11"/>
  <c r="F24" i="11"/>
  <c r="L22" i="11" s="1"/>
  <c r="E24" i="11"/>
  <c r="D24" i="11"/>
  <c r="O22" i="11"/>
  <c r="N22" i="11"/>
  <c r="M22" i="11"/>
  <c r="K22" i="11"/>
  <c r="J22" i="11"/>
  <c r="O21" i="11"/>
  <c r="N21" i="11"/>
  <c r="M21" i="11"/>
  <c r="L21" i="11"/>
  <c r="K21" i="11"/>
  <c r="J21" i="11"/>
  <c r="O20" i="11"/>
  <c r="N20" i="11"/>
  <c r="M20" i="11"/>
  <c r="K20" i="11"/>
  <c r="J20" i="11"/>
  <c r="O19" i="11"/>
  <c r="N19" i="11"/>
  <c r="M19" i="11"/>
  <c r="L19" i="11"/>
  <c r="K19" i="11"/>
  <c r="J19" i="11"/>
  <c r="O18" i="11"/>
  <c r="N18" i="11"/>
  <c r="M18" i="11"/>
  <c r="K18" i="11"/>
  <c r="J18" i="11"/>
  <c r="O17" i="11"/>
  <c r="N17" i="11"/>
  <c r="M17" i="11"/>
  <c r="L17" i="11"/>
  <c r="K17" i="11"/>
  <c r="J17" i="11"/>
  <c r="O16" i="11"/>
  <c r="N16" i="11"/>
  <c r="M16" i="11"/>
  <c r="K16" i="11"/>
  <c r="J16" i="11"/>
  <c r="J24" i="11" s="1"/>
  <c r="O15" i="11"/>
  <c r="N15" i="11"/>
  <c r="M15" i="11"/>
  <c r="L15" i="11"/>
  <c r="K15" i="11"/>
  <c r="K24" i="11" s="1"/>
  <c r="J15" i="11"/>
  <c r="E32" i="12" l="1"/>
  <c r="C63" i="12"/>
  <c r="D12" i="14"/>
  <c r="F12" i="14" s="1"/>
  <c r="F25" i="13"/>
  <c r="J38" i="11"/>
  <c r="C42" i="13"/>
  <c r="G41" i="12"/>
  <c r="D32" i="13"/>
  <c r="D33" i="13"/>
  <c r="E33" i="13" s="1"/>
  <c r="C43" i="13"/>
  <c r="F59" i="12"/>
  <c r="G60" i="12"/>
  <c r="C7" i="14"/>
  <c r="D44" i="13"/>
  <c r="D35" i="13"/>
  <c r="E35" i="13" s="1"/>
  <c r="G44" i="12"/>
  <c r="C45" i="13"/>
  <c r="C46" i="13"/>
  <c r="G45" i="12"/>
  <c r="D36" i="13"/>
  <c r="D37" i="13"/>
  <c r="F63" i="12"/>
  <c r="C47" i="13"/>
  <c r="G64" i="12"/>
  <c r="C11" i="14"/>
  <c r="D48" i="13"/>
  <c r="E48" i="12"/>
  <c r="D65" i="12"/>
  <c r="N49" i="11"/>
  <c r="N45" i="11"/>
  <c r="K71" i="11"/>
  <c r="B13" i="13" s="1"/>
  <c r="L57" i="11"/>
  <c r="C8" i="12" s="1"/>
  <c r="L71" i="11"/>
  <c r="B23" i="13" s="1"/>
  <c r="F71" i="11"/>
  <c r="M58" i="11"/>
  <c r="C26" i="12" s="1"/>
  <c r="L72" i="11"/>
  <c r="B24" i="13" s="1"/>
  <c r="G72" i="11"/>
  <c r="D7" i="14"/>
  <c r="F7" i="14" s="1"/>
  <c r="C60" i="12"/>
  <c r="M73" i="11"/>
  <c r="B35" i="13" s="1"/>
  <c r="F35" i="13" s="1"/>
  <c r="H73" i="11"/>
  <c r="K75" i="11"/>
  <c r="B17" i="13" s="1"/>
  <c r="L61" i="11"/>
  <c r="C12" i="12" s="1"/>
  <c r="L75" i="11"/>
  <c r="B27" i="13" s="1"/>
  <c r="F75" i="11"/>
  <c r="L76" i="11"/>
  <c r="B28" i="13" s="1"/>
  <c r="G76" i="11"/>
  <c r="C64" i="12"/>
  <c r="D11" i="14"/>
  <c r="F11" i="14" s="1"/>
  <c r="N73" i="11"/>
  <c r="B45" i="13" s="1"/>
  <c r="G46" i="12"/>
  <c r="F43" i="13"/>
  <c r="N24" i="11"/>
  <c r="L16" i="11"/>
  <c r="L24" i="11" s="1"/>
  <c r="L18" i="11"/>
  <c r="L20" i="11"/>
  <c r="G64" i="11"/>
  <c r="M36" i="11"/>
  <c r="M34" i="11"/>
  <c r="M32" i="11"/>
  <c r="M38" i="11" s="1"/>
  <c r="M30" i="11"/>
  <c r="M35" i="11"/>
  <c r="M31" i="11"/>
  <c r="F12" i="13"/>
  <c r="L64" i="11"/>
  <c r="C14" i="12" s="1"/>
  <c r="F78" i="11"/>
  <c r="D32" i="12"/>
  <c r="B27" i="12"/>
  <c r="G42" i="12"/>
  <c r="H64" i="11"/>
  <c r="C12" i="13"/>
  <c r="F7" i="12"/>
  <c r="D13" i="13"/>
  <c r="F25" i="12"/>
  <c r="B25" i="12" s="1"/>
  <c r="G8" i="12"/>
  <c r="C23" i="13"/>
  <c r="D14" i="13"/>
  <c r="E14" i="13" s="1"/>
  <c r="G9" i="12"/>
  <c r="C24" i="13"/>
  <c r="E24" i="13" s="1"/>
  <c r="D15" i="13"/>
  <c r="F27" i="12"/>
  <c r="G10" i="12"/>
  <c r="C25" i="13"/>
  <c r="E25" i="13" s="1"/>
  <c r="C16" i="13"/>
  <c r="F16" i="13" s="1"/>
  <c r="F11" i="12"/>
  <c r="C27" i="13"/>
  <c r="E27" i="13" s="1"/>
  <c r="D17" i="13"/>
  <c r="F29" i="12"/>
  <c r="B29" i="12" s="1"/>
  <c r="G12" i="12"/>
  <c r="C28" i="13"/>
  <c r="E28" i="13" s="1"/>
  <c r="F30" i="12"/>
  <c r="D18" i="13"/>
  <c r="E18" i="13" s="1"/>
  <c r="G13" i="12"/>
  <c r="B13" i="12" s="1"/>
  <c r="D31" i="12"/>
  <c r="E14" i="12"/>
  <c r="L47" i="11"/>
  <c r="L43" i="11"/>
  <c r="D6" i="14"/>
  <c r="F6" i="14" s="1"/>
  <c r="C58" i="12"/>
  <c r="K73" i="11"/>
  <c r="B15" i="13" s="1"/>
  <c r="F15" i="13" s="1"/>
  <c r="L59" i="11"/>
  <c r="C10" i="12" s="1"/>
  <c r="M60" i="11"/>
  <c r="C28" i="12" s="1"/>
  <c r="C62" i="12"/>
  <c r="D9" i="14"/>
  <c r="F9" i="14" s="1"/>
  <c r="J78" i="11"/>
  <c r="F26" i="12"/>
  <c r="D66" i="12"/>
  <c r="F62" i="12"/>
  <c r="B58" i="12"/>
  <c r="F10" i="12"/>
  <c r="C15" i="13"/>
  <c r="C8" i="14"/>
  <c r="D45" i="13"/>
  <c r="E45" i="13" s="1"/>
  <c r="G62" i="12"/>
  <c r="C9" i="14"/>
  <c r="D46" i="13"/>
  <c r="E46" i="13" s="1"/>
  <c r="K48" i="11"/>
  <c r="K44" i="11"/>
  <c r="E65" i="12"/>
  <c r="O48" i="11"/>
  <c r="O44" i="11"/>
  <c r="M70" i="11"/>
  <c r="B32" i="13" s="1"/>
  <c r="F32" i="13" s="1"/>
  <c r="O59" i="11"/>
  <c r="M74" i="11"/>
  <c r="B36" i="13" s="1"/>
  <c r="N60" i="11"/>
  <c r="C45" i="12" s="1"/>
  <c r="E64" i="11"/>
  <c r="F70" i="11"/>
  <c r="H74" i="11"/>
  <c r="N74" i="11"/>
  <c r="B46" i="13" s="1"/>
  <c r="F46" i="13" s="1"/>
  <c r="I75" i="11"/>
  <c r="N75" i="11"/>
  <c r="B47" i="13" s="1"/>
  <c r="F47" i="13" s="1"/>
  <c r="D14" i="12"/>
  <c r="F42" i="12"/>
  <c r="F43" i="12"/>
  <c r="G61" i="12"/>
  <c r="B61" i="12" s="1"/>
  <c r="C18" i="13"/>
  <c r="F18" i="13" s="1"/>
  <c r="C37" i="13"/>
  <c r="F37" i="13" s="1"/>
  <c r="D42" i="13"/>
  <c r="E42" i="13" s="1"/>
  <c r="M24" i="11"/>
  <c r="L30" i="11"/>
  <c r="L38" i="11" s="1"/>
  <c r="C32" i="13"/>
  <c r="F41" i="12"/>
  <c r="G24" i="12"/>
  <c r="C34" i="13"/>
  <c r="G26" i="12"/>
  <c r="C36" i="13"/>
  <c r="G28" i="12"/>
  <c r="F45" i="12"/>
  <c r="G30" i="12"/>
  <c r="C38" i="13"/>
  <c r="M51" i="11"/>
  <c r="O57" i="11"/>
  <c r="M72" i="11"/>
  <c r="B34" i="13" s="1"/>
  <c r="F34" i="13" s="1"/>
  <c r="G73" i="11"/>
  <c r="M76" i="11"/>
  <c r="B38" i="13" s="1"/>
  <c r="F38" i="13" s="1"/>
  <c r="N62" i="11"/>
  <c r="C47" i="12" s="1"/>
  <c r="H70" i="11"/>
  <c r="N70" i="11"/>
  <c r="B42" i="13" s="1"/>
  <c r="F42" i="13" s="1"/>
  <c r="I71" i="11"/>
  <c r="F74" i="11"/>
  <c r="F9" i="12"/>
  <c r="D49" i="12"/>
  <c r="F46" i="12"/>
  <c r="F47" i="12"/>
  <c r="D23" i="13"/>
  <c r="E6" i="14"/>
  <c r="E49" i="12"/>
  <c r="F44" i="12"/>
  <c r="B10" i="12" l="1"/>
  <c r="B9" i="12"/>
  <c r="B30" i="12"/>
  <c r="D8" i="14"/>
  <c r="F8" i="14" s="1"/>
  <c r="C61" i="12"/>
  <c r="C10" i="14"/>
  <c r="D43" i="13"/>
  <c r="E43" i="13" s="1"/>
  <c r="G59" i="12"/>
  <c r="F12" i="12"/>
  <c r="C17" i="13"/>
  <c r="F17" i="13" s="1"/>
  <c r="L17" i="14"/>
  <c r="L18" i="14"/>
  <c r="L16" i="14"/>
  <c r="K51" i="11"/>
  <c r="H78" i="11"/>
  <c r="N64" i="11"/>
  <c r="C48" i="12" s="1"/>
  <c r="N61" i="11"/>
  <c r="C46" i="12" s="1"/>
  <c r="N57" i="11"/>
  <c r="C42" i="12" s="1"/>
  <c r="M78" i="11"/>
  <c r="B39" i="13" s="1"/>
  <c r="N59" i="11"/>
  <c r="C44" i="12" s="1"/>
  <c r="B45" i="12"/>
  <c r="B41" i="12"/>
  <c r="D10" i="14"/>
  <c r="F10" i="14" s="1"/>
  <c r="C59" i="12"/>
  <c r="B26" i="12"/>
  <c r="J81" i="1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79" i="11" s="1"/>
  <c r="K60" i="11"/>
  <c r="K56" i="11"/>
  <c r="E78" i="11"/>
  <c r="K64" i="11"/>
  <c r="K62" i="11"/>
  <c r="K58" i="11"/>
  <c r="K59" i="11"/>
  <c r="K61" i="11"/>
  <c r="K57" i="11"/>
  <c r="N56" i="11"/>
  <c r="C41" i="12" s="1"/>
  <c r="C12" i="14"/>
  <c r="D47" i="13"/>
  <c r="E47" i="13" s="1"/>
  <c r="G63" i="12"/>
  <c r="B63" i="12" s="1"/>
  <c r="N78" i="11"/>
  <c r="B49" i="13" s="1"/>
  <c r="C22" i="13"/>
  <c r="D12" i="13"/>
  <c r="E12" i="13" s="1"/>
  <c r="G7" i="12"/>
  <c r="L51" i="11"/>
  <c r="F24" i="12"/>
  <c r="B12" i="12"/>
  <c r="B42" i="12"/>
  <c r="M95" i="11"/>
  <c r="M96" i="11" s="1"/>
  <c r="M97" i="11" s="1"/>
  <c r="M98" i="11" s="1"/>
  <c r="M99" i="11" s="1"/>
  <c r="M79" i="11" s="1"/>
  <c r="L78" i="11"/>
  <c r="G78" i="11"/>
  <c r="M59" i="11"/>
  <c r="C27" i="12" s="1"/>
  <c r="M61" i="11"/>
  <c r="C29" i="12" s="1"/>
  <c r="M57" i="11"/>
  <c r="C25" i="12" s="1"/>
  <c r="M64" i="11"/>
  <c r="C31" i="12" s="1"/>
  <c r="B46" i="12"/>
  <c r="N23" i="14"/>
  <c r="N24" i="14"/>
  <c r="N22" i="14"/>
  <c r="F28" i="13"/>
  <c r="J12" i="14"/>
  <c r="J11" i="14"/>
  <c r="J10" i="14"/>
  <c r="G43" i="12"/>
  <c r="B43" i="12" s="1"/>
  <c r="C44" i="13"/>
  <c r="F44" i="13" s="1"/>
  <c r="F60" i="12"/>
  <c r="D34" i="13"/>
  <c r="E34" i="13" s="1"/>
  <c r="N51" i="11"/>
  <c r="F49" i="12"/>
  <c r="H10" i="14"/>
  <c r="H9" i="14"/>
  <c r="H8" i="14" s="1"/>
  <c r="E7" i="14"/>
  <c r="F49" i="13"/>
  <c r="B8" i="13" s="1"/>
  <c r="D29" i="13"/>
  <c r="C39" i="13"/>
  <c r="F48" i="12"/>
  <c r="G31" i="12"/>
  <c r="I8" i="14"/>
  <c r="I9" i="14"/>
  <c r="I7" i="14"/>
  <c r="C26" i="13"/>
  <c r="D16" i="13"/>
  <c r="E16" i="13" s="1"/>
  <c r="G11" i="12"/>
  <c r="B11" i="12" s="1"/>
  <c r="F28" i="12"/>
  <c r="E15" i="13"/>
  <c r="F23" i="13"/>
  <c r="G47" i="12"/>
  <c r="B47" i="12" s="1"/>
  <c r="C48" i="13"/>
  <c r="F48" i="13" s="1"/>
  <c r="F64" i="12"/>
  <c r="B64" i="12" s="1"/>
  <c r="D38" i="13"/>
  <c r="E38" i="13" s="1"/>
  <c r="E37" i="13"/>
  <c r="E23" i="13"/>
  <c r="N58" i="11"/>
  <c r="C43" i="12" s="1"/>
  <c r="B28" i="12"/>
  <c r="G32" i="12"/>
  <c r="F36" i="13"/>
  <c r="F39" i="13" s="1"/>
  <c r="B7" i="13" s="1"/>
  <c r="O51" i="11"/>
  <c r="F8" i="12"/>
  <c r="F15" i="12" s="1"/>
  <c r="C13" i="13"/>
  <c r="F13" i="13" s="1"/>
  <c r="F19" i="13" s="1"/>
  <c r="B5" i="13" s="1"/>
  <c r="B62" i="12"/>
  <c r="I78" i="11"/>
  <c r="M56" i="11"/>
  <c r="C24" i="12" s="1"/>
  <c r="E17" i="13"/>
  <c r="K78" i="11"/>
  <c r="B19" i="13" s="1"/>
  <c r="F45" i="13"/>
  <c r="M62" i="11"/>
  <c r="C30" i="12" s="1"/>
  <c r="F27" i="13"/>
  <c r="F24" i="13"/>
  <c r="E36" i="13"/>
  <c r="B44" i="12"/>
  <c r="B60" i="12"/>
  <c r="E32" i="13"/>
  <c r="O27" i="14"/>
  <c r="O25" i="14"/>
  <c r="O26" i="14"/>
  <c r="B8" i="12" l="1"/>
  <c r="F66" i="12"/>
  <c r="C5" i="13"/>
  <c r="D49" i="13"/>
  <c r="E49" i="13" s="1"/>
  <c r="G65" i="12"/>
  <c r="F32" i="12"/>
  <c r="F22" i="13"/>
  <c r="E22" i="13"/>
  <c r="F14" i="12"/>
  <c r="C19" i="13"/>
  <c r="C13" i="14"/>
  <c r="H12" i="14"/>
  <c r="E8" i="14"/>
  <c r="H13" i="14"/>
  <c r="E44" i="13"/>
  <c r="D19" i="13"/>
  <c r="F31" i="12"/>
  <c r="B31" i="12" s="1"/>
  <c r="C29" i="13"/>
  <c r="E29" i="13" s="1"/>
  <c r="G14" i="12"/>
  <c r="C8" i="13"/>
  <c r="K81" i="11"/>
  <c r="K82" i="11" s="1"/>
  <c r="K83" i="11" s="1"/>
  <c r="K84" i="11" s="1"/>
  <c r="K85" i="11" s="1"/>
  <c r="K86" i="11" s="1"/>
  <c r="K87" i="11" s="1"/>
  <c r="K88" i="11" s="1"/>
  <c r="K89" i="11" s="1"/>
  <c r="K79" i="11" s="1"/>
  <c r="G49" i="12"/>
  <c r="C7" i="13"/>
  <c r="B24" i="12"/>
  <c r="E48" i="13"/>
  <c r="E13" i="13"/>
  <c r="B7" i="12"/>
  <c r="G15" i="12"/>
  <c r="B59" i="12"/>
  <c r="G66" i="12"/>
  <c r="K15" i="14"/>
  <c r="K13" i="14"/>
  <c r="K14" i="14"/>
  <c r="E26" i="13"/>
  <c r="F26" i="13"/>
  <c r="H11" i="14"/>
  <c r="D39" i="13"/>
  <c r="E39" i="13" s="1"/>
  <c r="F65" i="12"/>
  <c r="C49" i="13"/>
  <c r="G48" i="12"/>
  <c r="B48" i="12" s="1"/>
  <c r="B29" i="13"/>
  <c r="L90" i="11"/>
  <c r="L91" i="11" s="1"/>
  <c r="L92" i="11" s="1"/>
  <c r="L93" i="11" s="1"/>
  <c r="L94" i="11" s="1"/>
  <c r="L79" i="11" s="1"/>
  <c r="M21" i="14"/>
  <c r="M19" i="14"/>
  <c r="M20" i="14"/>
  <c r="N100" i="11"/>
  <c r="N101" i="11" s="1"/>
  <c r="N102" i="11" s="1"/>
  <c r="N79" i="11" s="1"/>
  <c r="E9" i="14" l="1"/>
  <c r="H16" i="14"/>
  <c r="H15" i="14"/>
  <c r="H14" i="14" s="1"/>
  <c r="B65" i="12"/>
  <c r="E19" i="13"/>
  <c r="C6" i="13"/>
  <c r="B14" i="12"/>
  <c r="F29" i="13"/>
  <c r="B6" i="13" s="1"/>
  <c r="E10" i="14" l="1"/>
  <c r="H19" i="14"/>
  <c r="H18" i="14"/>
  <c r="H17" i="14" s="1"/>
  <c r="E11" i="14" l="1"/>
  <c r="H22" i="14"/>
  <c r="H21" i="14"/>
  <c r="H20" i="14" s="1"/>
  <c r="E12" i="14" l="1"/>
  <c r="H24" i="14"/>
  <c r="H23" i="14" s="1"/>
  <c r="H25" i="14"/>
  <c r="H28" i="14" l="1"/>
  <c r="H27" i="14"/>
  <c r="H26" i="14" s="1"/>
  <c r="J11" i="8" l="1"/>
  <c r="J10" i="8"/>
  <c r="J9" i="8"/>
  <c r="J8" i="8"/>
  <c r="J7" i="8"/>
  <c r="E6" i="3" l="1"/>
  <c r="E5" i="3"/>
  <c r="D21" i="3"/>
  <c r="C21" i="3"/>
  <c r="D20" i="3"/>
  <c r="C20" i="3"/>
  <c r="D19" i="3"/>
  <c r="C19" i="3"/>
  <c r="D18" i="3"/>
  <c r="C18" i="3"/>
  <c r="G24" i="2"/>
  <c r="F24" i="2"/>
  <c r="G23" i="2"/>
  <c r="F23" i="2"/>
  <c r="G22" i="2"/>
  <c r="F22" i="2"/>
  <c r="G21" i="2"/>
  <c r="F21" i="2"/>
  <c r="E24" i="2"/>
  <c r="D24" i="2"/>
  <c r="E23" i="2"/>
  <c r="D23" i="2"/>
  <c r="E22" i="2"/>
  <c r="D22" i="2"/>
  <c r="E21" i="2"/>
  <c r="D21" i="2"/>
  <c r="C24" i="2"/>
  <c r="C23" i="2"/>
  <c r="C22" i="2"/>
  <c r="C21" i="2"/>
  <c r="O17" i="1"/>
  <c r="G9" i="2"/>
  <c r="F9" i="2"/>
  <c r="G8" i="2"/>
  <c r="F8" i="2"/>
  <c r="G7" i="2"/>
  <c r="F7" i="2"/>
  <c r="G6" i="2"/>
  <c r="F6" i="2"/>
  <c r="E9" i="2"/>
  <c r="D9" i="2"/>
  <c r="E8" i="2"/>
  <c r="D8" i="2"/>
  <c r="E7" i="2"/>
  <c r="D7" i="2"/>
  <c r="E6" i="2"/>
  <c r="D6" i="2"/>
  <c r="C9" i="2"/>
  <c r="C8" i="2"/>
  <c r="C7" i="2"/>
  <c r="C6" i="2"/>
  <c r="H29" i="1"/>
  <c r="H28" i="1"/>
  <c r="H27" i="1"/>
  <c r="H26" i="1"/>
  <c r="F29" i="1"/>
  <c r="F28" i="1"/>
  <c r="F27" i="1"/>
  <c r="F26" i="1"/>
  <c r="E29" i="1"/>
  <c r="E28" i="1"/>
  <c r="E27" i="1"/>
  <c r="E26" i="1"/>
  <c r="D29" i="1"/>
  <c r="D28" i="1"/>
  <c r="D27" i="1"/>
  <c r="D26" i="1"/>
  <c r="C20" i="1"/>
  <c r="D20" i="1"/>
  <c r="E20" i="1"/>
  <c r="F20" i="1"/>
  <c r="G20" i="1"/>
  <c r="F5" i="4" l="1"/>
  <c r="C8" i="4"/>
  <c r="C7" i="4"/>
  <c r="C6" i="4"/>
  <c r="E6" i="4" s="1"/>
  <c r="D28" i="3"/>
  <c r="D27" i="3"/>
  <c r="D26" i="3"/>
  <c r="H9" i="4" l="1"/>
  <c r="H8" i="4" s="1"/>
  <c r="H10" i="4"/>
  <c r="E7" i="4"/>
  <c r="D29" i="3"/>
  <c r="H13" i="4" l="1"/>
  <c r="H12" i="4"/>
  <c r="E8" i="4"/>
  <c r="H11" i="4"/>
  <c r="K11" i="1"/>
  <c r="J11" i="1"/>
  <c r="I11" i="1"/>
  <c r="K10" i="1"/>
  <c r="J10" i="1"/>
  <c r="I10" i="1"/>
  <c r="K9" i="1"/>
  <c r="J9" i="1"/>
  <c r="I9" i="1"/>
  <c r="H15" i="4" l="1"/>
  <c r="H14" i="4" s="1"/>
  <c r="H16" i="4"/>
  <c r="I13" i="1"/>
  <c r="J13" i="1"/>
  <c r="K13" i="1"/>
  <c r="F12" i="1" l="1"/>
  <c r="O12" i="1" s="1"/>
  <c r="E12" i="1"/>
  <c r="N12" i="1" s="1"/>
  <c r="D12" i="1"/>
  <c r="M12" i="1" s="1"/>
  <c r="C12" i="1"/>
  <c r="O11" i="1"/>
  <c r="O10" i="1"/>
  <c r="O9" i="1"/>
  <c r="N11" i="1"/>
  <c r="N10" i="1"/>
  <c r="N9" i="1"/>
  <c r="M11" i="1"/>
  <c r="M10" i="1"/>
  <c r="M9" i="1"/>
  <c r="C26" i="3" l="1"/>
  <c r="E26" i="3" s="1"/>
  <c r="I26" i="1"/>
  <c r="B19" i="3" s="1"/>
  <c r="J26" i="1"/>
  <c r="M20" i="1"/>
  <c r="J27" i="1"/>
  <c r="B27" i="3" s="1"/>
  <c r="N20" i="1"/>
  <c r="I29" i="1"/>
  <c r="B18" i="3" s="1"/>
  <c r="I27" i="1"/>
  <c r="J28" i="1"/>
  <c r="B28" i="3" s="1"/>
  <c r="O20" i="1"/>
  <c r="J29" i="1"/>
  <c r="B25" i="3" s="1"/>
  <c r="I28" i="1"/>
  <c r="B21" i="3" s="1"/>
  <c r="C27" i="3"/>
  <c r="E27" i="3" s="1"/>
  <c r="M19" i="1"/>
  <c r="N18" i="1"/>
  <c r="C9" i="4"/>
  <c r="O18" i="1"/>
  <c r="C28" i="3"/>
  <c r="B7" i="2"/>
  <c r="F25" i="2"/>
  <c r="B22" i="2"/>
  <c r="N17" i="1"/>
  <c r="M18" i="1"/>
  <c r="H20" i="1"/>
  <c r="C16" i="3" s="1"/>
  <c r="O19" i="1"/>
  <c r="J20" i="1"/>
  <c r="M17" i="1"/>
  <c r="N19" i="1"/>
  <c r="D6" i="4"/>
  <c r="I20" i="1"/>
  <c r="K20" i="1"/>
  <c r="G25" i="2" l="1"/>
  <c r="C30" i="3"/>
  <c r="D23" i="3"/>
  <c r="D22" i="3"/>
  <c r="C29" i="3"/>
  <c r="D16" i="3"/>
  <c r="C23" i="3"/>
  <c r="D25" i="3"/>
  <c r="D30" i="3"/>
  <c r="F19" i="3"/>
  <c r="I30" i="1"/>
  <c r="B23" i="3" s="1"/>
  <c r="D7" i="4"/>
  <c r="F7" i="4" s="1"/>
  <c r="D8" i="4"/>
  <c r="F8" i="4" s="1"/>
  <c r="B20" i="3"/>
  <c r="F20" i="3" s="1"/>
  <c r="B26" i="3"/>
  <c r="F26" i="3" s="1"/>
  <c r="J30" i="1"/>
  <c r="B30" i="3" s="1"/>
  <c r="F27" i="3"/>
  <c r="G10" i="2"/>
  <c r="B38" i="2"/>
  <c r="D40" i="2"/>
  <c r="E40" i="2"/>
  <c r="E25" i="2"/>
  <c r="F21" i="3"/>
  <c r="B8" i="2"/>
  <c r="B23" i="2"/>
  <c r="E10" i="2"/>
  <c r="D25" i="2"/>
  <c r="E20" i="3"/>
  <c r="E28" i="3"/>
  <c r="F28" i="3"/>
  <c r="C10" i="2"/>
  <c r="M21" i="1"/>
  <c r="N21" i="1"/>
  <c r="O21" i="1"/>
  <c r="E21" i="3"/>
  <c r="F40" i="2"/>
  <c r="B37" i="2"/>
  <c r="B36" i="2"/>
  <c r="G40" i="2"/>
  <c r="B21" i="2"/>
  <c r="B6" i="2"/>
  <c r="F10" i="2"/>
  <c r="K15" i="4" l="1"/>
  <c r="K13" i="4"/>
  <c r="K14" i="4"/>
  <c r="B25" i="2"/>
  <c r="J11" i="4"/>
  <c r="J10" i="4"/>
  <c r="J12" i="4"/>
  <c r="E19" i="3"/>
  <c r="C22" i="3"/>
  <c r="F29" i="3"/>
  <c r="F6" i="3" s="1"/>
  <c r="G6" i="3" s="1"/>
  <c r="B29" i="3"/>
  <c r="B22" i="3"/>
  <c r="C40" i="2"/>
  <c r="F22" i="3"/>
  <c r="F5" i="3" s="1"/>
  <c r="G5" i="3" s="1"/>
  <c r="B9" i="2"/>
  <c r="B10" i="2"/>
  <c r="C25" i="3"/>
  <c r="E25" i="3" s="1"/>
  <c r="F6" i="4"/>
  <c r="D9" i="4"/>
  <c r="B39" i="2"/>
  <c r="C25" i="2"/>
  <c r="B24" i="2"/>
  <c r="E18" i="3"/>
  <c r="I8" i="4" l="1"/>
  <c r="I9" i="4"/>
  <c r="I7" i="4"/>
  <c r="H10" i="1"/>
  <c r="H11" i="1"/>
  <c r="L12" i="1"/>
  <c r="H9" i="1"/>
  <c r="L9" i="1" s="1"/>
  <c r="L10" i="1" l="1"/>
  <c r="L18" i="1" s="1"/>
  <c r="L11" i="1"/>
  <c r="L17" i="1"/>
  <c r="D10" i="2"/>
  <c r="H13" i="1"/>
  <c r="L20" i="1"/>
  <c r="L19" i="1" l="1"/>
  <c r="F14" i="3"/>
  <c r="F13" i="3"/>
  <c r="H30" i="1"/>
  <c r="B16" i="3" s="1"/>
  <c r="L21" i="1"/>
  <c r="F12" i="3" l="1"/>
  <c r="F15" i="3" s="1"/>
</calcChain>
</file>

<file path=xl/sharedStrings.xml><?xml version="1.0" encoding="utf-8"?>
<sst xmlns="http://schemas.openxmlformats.org/spreadsheetml/2006/main" count="689" uniqueCount="269">
  <si>
    <t>Click ▼ above to select variable to view from drop-down list</t>
  </si>
  <si>
    <t>Note: All grey-shaded cells calculate automatically</t>
  </si>
  <si>
    <t>Sector</t>
  </si>
  <si>
    <t>Agriculture</t>
  </si>
  <si>
    <t>Industry</t>
  </si>
  <si>
    <t>Services</t>
  </si>
  <si>
    <t>Total economy</t>
  </si>
  <si>
    <t/>
  </si>
  <si>
    <t>Sectoral shares</t>
  </si>
  <si>
    <t>No. of years minus 1</t>
  </si>
  <si>
    <t>Annualised growth</t>
  </si>
  <si>
    <t>Labour productivity levels and changes</t>
  </si>
  <si>
    <t>Value added (constant 2005 US$)</t>
  </si>
  <si>
    <t>% of total employment</t>
  </si>
  <si>
    <t>WDI</t>
  </si>
  <si>
    <t>1991</t>
  </si>
  <si>
    <t>Total economy (ag.+ind.+services)</t>
  </si>
  <si>
    <t>Source</t>
  </si>
  <si>
    <t>Relative productivity and changes in employment</t>
  </si>
  <si>
    <t xml:space="preserve">PP Change in share of persons engaged </t>
  </si>
  <si>
    <t xml:space="preserve">Rel. product-ivity level </t>
  </si>
  <si>
    <t>Number of persons engaged</t>
  </si>
  <si>
    <t>Sectoral share of persons engaged</t>
  </si>
  <si>
    <t>Total Economy</t>
  </si>
  <si>
    <t>Check totals</t>
  </si>
  <si>
    <t>Total employment (thousands)</t>
  </si>
  <si>
    <t>Decomposition of labour productivity change</t>
  </si>
  <si>
    <t>Within sector</t>
  </si>
  <si>
    <t>Structural change</t>
  </si>
  <si>
    <t>Annualised growth in labour prod.</t>
  </si>
  <si>
    <t>Sector share in total employment</t>
  </si>
  <si>
    <t>Change in sector share in total employment</t>
  </si>
  <si>
    <t>Original order</t>
  </si>
  <si>
    <t>Check</t>
  </si>
  <si>
    <t>Value added (% of GDP)</t>
  </si>
  <si>
    <r>
      <t xml:space="preserve">Relative productivity levels </t>
    </r>
    <r>
      <rPr>
        <b/>
        <sz val="7"/>
        <color theme="1"/>
        <rFont val="Calibri"/>
        <family val="2"/>
        <scheme val="minor"/>
      </rPr>
      <t>(sectoral labour productivity as ratio of Total Economy labour productivity)</t>
    </r>
  </si>
  <si>
    <t>Labour productivity (= constant VA per employee)</t>
  </si>
  <si>
    <t>Labour productivity levels (index, 1991=100)</t>
  </si>
  <si>
    <t>2003-05</t>
  </si>
  <si>
    <t>Total for individual sectors (Cols F &amp; G only)</t>
  </si>
  <si>
    <t>Cumulation of C</t>
  </si>
  <si>
    <t>Male</t>
  </si>
  <si>
    <t>Female</t>
  </si>
  <si>
    <t>Source:</t>
  </si>
  <si>
    <t>http://www.ilo.org/global/research/global-reports/global-employment-trends/2014/WCMS_234879/lang--en/index.htm</t>
  </si>
  <si>
    <t>NB:</t>
  </si>
  <si>
    <t>ILO Global Employment Trends 2014 supporting datasets (Share of employment by sector and sex), 23.12.2014</t>
  </si>
  <si>
    <t>ILO GET &gt;&gt;&gt;</t>
  </si>
  <si>
    <t>Sum of above</t>
  </si>
  <si>
    <t>Memo: Gross value added at factor cost (constant 2005 US$)</t>
  </si>
  <si>
    <t>Gron. Table 1 equivalent</t>
  </si>
  <si>
    <t>Gron. Table 2 equivalent</t>
  </si>
  <si>
    <t>NEPAL</t>
  </si>
  <si>
    <t>1991– 99</t>
  </si>
  <si>
    <t>1999-2001</t>
  </si>
  <si>
    <t>Manufacturing, value added (% of GDP) (incl. in Industry)</t>
  </si>
  <si>
    <t>1991-2001</t>
  </si>
  <si>
    <t>1991-1999</t>
  </si>
  <si>
    <t>1991-99</t>
  </si>
  <si>
    <t>1999-91</t>
  </si>
  <si>
    <t>2001-99</t>
  </si>
  <si>
    <t>Productivity gaps 2001</t>
  </si>
  <si>
    <t>Labour share 2001</t>
  </si>
  <si>
    <t>Relative productivity 2001</t>
  </si>
  <si>
    <t>Total employment by sex and sector</t>
  </si>
  <si>
    <t>The ILO total sectoral employment shares are not necessarily the same as (or even particularly close to) those obtained from the WB's WDI (which are not broken down by sex) used in the previous analysis in this workbook.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</si>
  <si>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</si>
  <si>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</si>
  <si>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</si>
  <si>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</si>
  <si>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</si>
  <si>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</si>
  <si>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</si>
  <si>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</si>
  <si>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</si>
  <si>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</si>
  <si>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</si>
  <si>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Nepal</t>
  </si>
  <si>
    <t>Total</t>
  </si>
  <si>
    <t xml:space="preserve">     </t>
  </si>
  <si>
    <t>Ambulance driver</t>
  </si>
  <si>
    <t>Medical X-ray technician</t>
  </si>
  <si>
    <t>Physiotherapist</t>
  </si>
  <si>
    <t>Auxiliary nurse</t>
  </si>
  <si>
    <t>Professional nurse (general)</t>
  </si>
  <si>
    <t>Dentist (general)</t>
  </si>
  <si>
    <t>General physician</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</si>
  <si>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</si>
  <si>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</si>
  <si>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</si>
  <si>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</si>
  <si>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</si>
  <si>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</si>
  <si>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Fire-fighter</t>
  </si>
  <si>
    <t>Office clerk</t>
  </si>
  <si>
    <t>Stenographer-typist</t>
  </si>
  <si>
    <t>Computer programmer</t>
  </si>
  <si>
    <t>Clerk of works</t>
  </si>
  <si>
    <t>Book-keeping machine operator</t>
  </si>
  <si>
    <t>Bank teller</t>
  </si>
  <si>
    <t>Accountant</t>
  </si>
  <si>
    <t>Telephone switchboard operator</t>
  </si>
  <si>
    <t>Postman</t>
  </si>
  <si>
    <t>Post office counter clerk</t>
  </si>
  <si>
    <t>Air traffic controller</t>
  </si>
  <si>
    <t>Aircraft loader</t>
  </si>
  <si>
    <t>Aircraft engine mechanic</t>
  </si>
  <si>
    <t>Aircraft cabin attendant</t>
  </si>
  <si>
    <t>Airline ground receptionist</t>
  </si>
  <si>
    <t>Flight operations officer</t>
  </si>
  <si>
    <t>Air transport pilot</t>
  </si>
  <si>
    <t>Long-distance motor truck driver</t>
  </si>
  <si>
    <t>Urban motor truck driver</t>
  </si>
  <si>
    <t>Motor bus driver</t>
  </si>
  <si>
    <t>Bus conductor</t>
  </si>
  <si>
    <t>Railway signalman</t>
  </si>
  <si>
    <t>Railway steam-engine fireman</t>
  </si>
  <si>
    <t>Railway engine-driver</t>
  </si>
  <si>
    <t>Railway vehicle loader</t>
  </si>
  <si>
    <t>Railway passenger train guard</t>
  </si>
  <si>
    <t>Railway services supervisor</t>
  </si>
  <si>
    <t>Ticket seller (cash desk cashier)</t>
  </si>
  <si>
    <t>Room attendant or chambermaid</t>
  </si>
  <si>
    <t>Waiter</t>
  </si>
  <si>
    <t>Cook</t>
  </si>
  <si>
    <t>Hotel receptionist</t>
  </si>
  <si>
    <t>Labourer</t>
  </si>
  <si>
    <t>Plasterer</t>
  </si>
  <si>
    <t>Construction carpenter</t>
  </si>
  <si>
    <t>Cement finisher</t>
  </si>
  <si>
    <t>Reinforced concreter</t>
  </si>
  <si>
    <t>Bricklayer (construction)</t>
  </si>
  <si>
    <t>Building painter</t>
  </si>
  <si>
    <t>Constructional steel erector</t>
  </si>
  <si>
    <t>Plumber</t>
  </si>
  <si>
    <t>Building electrician</t>
  </si>
  <si>
    <t>Power-generating machinery operator</t>
  </si>
  <si>
    <t>Electric power lineman</t>
  </si>
  <si>
    <t>Power distribution and transmission engineer</t>
  </si>
  <si>
    <t>Machinery fitter-assembler</t>
  </si>
  <si>
    <t>Bench moulder (metal)</t>
  </si>
  <si>
    <t>Welder</t>
  </si>
  <si>
    <t>Metalworking machine setter</t>
  </si>
  <si>
    <t>Metal melter</t>
  </si>
  <si>
    <t>Hot-roller (steel)</t>
  </si>
  <si>
    <t>Blast furnaceman (ore smelting)</t>
  </si>
  <si>
    <t>Packer</t>
  </si>
  <si>
    <t>Mixing- and blending-machine operator</t>
  </si>
  <si>
    <t>Chemistry technician</t>
  </si>
  <si>
    <t>Bookbinder (machine)</t>
  </si>
  <si>
    <t>Printing pressman</t>
  </si>
  <si>
    <t>Machine compositor</t>
  </si>
  <si>
    <t>Hand compositor</t>
  </si>
  <si>
    <t>Journalist</t>
  </si>
  <si>
    <t>Paper-making-machine operator (wet end)</t>
  </si>
  <si>
    <t>Wood grinder</t>
  </si>
  <si>
    <t>Wooden furniture finisher</t>
  </si>
  <si>
    <t>Cabinetmaker</t>
  </si>
  <si>
    <t>Furniture upholsterer</t>
  </si>
  <si>
    <t>Plywood press operator</t>
  </si>
  <si>
    <t>Veneer cutter</t>
  </si>
  <si>
    <t>Sawmill sawyer</t>
  </si>
  <si>
    <t>Shoe sewer (machine)</t>
  </si>
  <si>
    <t>Laster</t>
  </si>
  <si>
    <t>Clicker cutter (machine)</t>
  </si>
  <si>
    <t>Leather goods maker</t>
  </si>
  <si>
    <t>Tanner</t>
  </si>
  <si>
    <t>Sewing-machine operator</t>
  </si>
  <si>
    <t>Garment cutter</t>
  </si>
  <si>
    <t>Cloth weaver (machine)</t>
  </si>
  <si>
    <t>Loom fixer, tuner</t>
  </si>
  <si>
    <t>Thread and yarn spinner</t>
  </si>
  <si>
    <t>Baker (ovenman)</t>
  </si>
  <si>
    <t>Grain miller</t>
  </si>
  <si>
    <t>Dairy product processor</t>
  </si>
  <si>
    <t>Butcher</t>
  </si>
  <si>
    <t>Forestry worker</t>
  </si>
  <si>
    <t>Forest supervisor</t>
  </si>
  <si>
    <t>Plantation worker</t>
  </si>
  <si>
    <t>Plantation supervisor</t>
  </si>
  <si>
    <t>Description</t>
  </si>
  <si>
    <t>Code</t>
  </si>
  <si>
    <t>http://www.nber.org/oww/</t>
  </si>
  <si>
    <t>ILO (adjusted: Oostendorp, 2012) (stata variable mw3wuus), see</t>
  </si>
  <si>
    <t>B*C</t>
  </si>
  <si>
    <t>NON-TRADE DATA:</t>
  </si>
  <si>
    <t>Last updated:</t>
  </si>
  <si>
    <t>By:</t>
  </si>
  <si>
    <t>Note on change made:</t>
  </si>
  <si>
    <t>27 Jan. 2015</t>
  </si>
  <si>
    <t>JK</t>
  </si>
  <si>
    <t>Addition of histogram to productivity gaps page</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</si>
  <si>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</si>
  <si>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</si>
  <si>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</si>
  <si>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</si>
  <si>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</si>
  <si>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</si>
  <si>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21.7.2015</t>
  </si>
  <si>
    <t>Addition of labour productivity/sectoral employment analyses based on UN/ILO data (5 pages, starting page 'GVA-productivity2')</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</si>
  <si>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</si>
  <si>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</si>
  <si>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Source: see page 'GVA-productivity1'</t>
  </si>
  <si>
    <r>
      <t xml:space="preserve">Sort </t>
    </r>
    <r>
      <rPr>
        <sz val="9"/>
        <color rgb="FFFF0000"/>
        <rFont val="Arial"/>
        <family val="2"/>
      </rPr>
      <t>▲</t>
    </r>
  </si>
  <si>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</si>
  <si>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</si>
  <si>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</si>
  <si>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</si>
  <si>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</si>
  <si>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</si>
  <si>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</si>
  <si>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</si>
  <si>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</si>
  <si>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</si>
  <si>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Total Value Added</t>
  </si>
  <si>
    <t>FISIM has not been allocated to intermediate consumption by economic activity.</t>
  </si>
  <si>
    <t>c</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</si>
  <si>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</si>
  <si>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</si>
  <si>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</si>
  <si>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 (under 'Other activities').</t>
  </si>
  <si>
    <t>Economic activity</t>
  </si>
  <si>
    <t>Gross value added (current US$ thousands)</t>
  </si>
  <si>
    <t>Gross value added (current, %)</t>
  </si>
  <si>
    <t>https://data.un.org/</t>
  </si>
  <si>
    <t>Own calcs.</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</si>
  <si>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</si>
  <si>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</si>
  <si>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</si>
  <si>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</si>
  <si>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</si>
  <si>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</si>
  <si>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</si>
  <si>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</si>
  <si>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</si>
  <si>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</si>
  <si>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</si>
  <si>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</si>
  <si>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</si>
  <si>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</si>
  <si>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</si>
  <si>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</si>
  <si>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</si>
  <si>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</si>
  <si>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</si>
  <si>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</si>
  <si>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</si>
  <si>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</si>
  <si>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</si>
  <si>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</si>
  <si>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</si>
  <si>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</si>
  <si>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Size of bubbles represents number of persons engaged in each sector in the later year of each of the periods.</t>
  </si>
  <si>
    <t>PP change in employ-ment</t>
  </si>
  <si>
    <t>Employment (thousands)</t>
  </si>
  <si>
    <t>Sectoral employment share</t>
  </si>
  <si>
    <t>2000</t>
  </si>
  <si>
    <t>Mining &amp; utilities</t>
  </si>
  <si>
    <t>Total of above</t>
  </si>
  <si>
    <t>2000-1991</t>
  </si>
  <si>
    <t>2005-00</t>
  </si>
  <si>
    <t>2010-05</t>
  </si>
  <si>
    <t>2013-10</t>
  </si>
  <si>
    <t>Productivity gaps 2013</t>
  </si>
  <si>
    <t>Employment share 2013</t>
  </si>
  <si>
    <t>Relative productivity 2013</t>
  </si>
  <si>
    <t>Cumulation of employment share</t>
  </si>
  <si>
    <t>Mining and utilities</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</si>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</sst>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0.0_ ;\-#,##0.0\ "/>
    <numFmt numFmtId="170" formatCode="#,##0.000"/>
    <numFmt numFmtId="171" formatCode="_ * #,##0.00_ ;_ * \-#,##0.00_ ;_ * &quot;-&quot;??_ ;_ @_ "/>
    <numFmt numFmtId="172" formatCode="#,##0_ ;\-#,##0\ "/>
    <numFmt numFmtId="177" formatCode="_-* #,##0.0_-;\-* #,##0.0_-;_-* &quot;-&quot;??_-;_-@_-"/>
  </numFmts>
  <fonts count="64"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i/>
      <sz val="9"/>
      <color rgb="FFFF0000"/>
      <name val="Calibri"/>
      <family val="2"/>
      <scheme val="minor"/>
    </font>
    <font>
      <b/>
      <sz val="9"/>
      <color theme="4"/>
      <name val="Calibri"/>
      <family val="2"/>
      <scheme val="minor"/>
    </font>
    <font>
      <i/>
      <sz val="9"/>
      <color theme="1"/>
      <name val="Calibri"/>
      <family val="2"/>
      <scheme val="minor"/>
    </font>
    <font>
      <i/>
      <sz val="9"/>
      <color theme="4"/>
      <name val="Calibri"/>
      <family val="2"/>
      <scheme val="minor"/>
    </font>
    <font>
      <b/>
      <sz val="9"/>
      <name val="Calibri"/>
      <family val="2"/>
      <scheme val="minor"/>
    </font>
    <font>
      <sz val="9"/>
      <name val="Calibri"/>
      <family val="2"/>
      <scheme val="minor"/>
    </font>
    <font>
      <i/>
      <sz val="9"/>
      <name val="Calibri"/>
      <family val="2"/>
      <scheme val="minor"/>
    </font>
    <font>
      <b/>
      <sz val="9"/>
      <color rgb="FF000000"/>
      <name val="Calibri"/>
      <family val="2"/>
      <scheme val="minor"/>
    </font>
    <font>
      <sz val="9"/>
      <color rgb="FF000000"/>
      <name val="Calibri"/>
      <family val="2"/>
      <scheme val="minor"/>
    </font>
    <font>
      <b/>
      <sz val="8.5"/>
      <color theme="1"/>
      <name val="Arial"/>
      <family val="2"/>
    </font>
    <font>
      <i/>
      <sz val="9"/>
      <color rgb="FF000000"/>
      <name val="Calibri"/>
      <family val="2"/>
      <scheme val="minor"/>
    </font>
    <font>
      <sz val="10"/>
      <name val="MS Sans Serif"/>
      <family val="2"/>
    </font>
    <font>
      <b/>
      <i/>
      <sz val="9"/>
      <color theme="4"/>
      <name val="Calibri"/>
      <family val="2"/>
      <scheme val="minor"/>
    </font>
    <font>
      <b/>
      <i/>
      <sz val="9"/>
      <color rgb="FFFF0000"/>
      <name val="Calibri"/>
      <family val="2"/>
      <scheme val="minor"/>
    </font>
    <font>
      <u/>
      <sz val="9"/>
      <color theme="1"/>
      <name val="Calibri"/>
      <family val="2"/>
      <scheme val="minor"/>
    </font>
    <font>
      <b/>
      <sz val="11"/>
      <color theme="1"/>
      <name val="Calibri"/>
      <family val="2"/>
      <scheme val="minor"/>
    </font>
    <font>
      <b/>
      <sz val="8"/>
      <color theme="1"/>
      <name val="Calibri"/>
      <family val="2"/>
      <scheme val="minor"/>
    </font>
    <font>
      <b/>
      <i/>
      <sz val="8"/>
      <name val="Calibri"/>
      <family val="2"/>
      <scheme val="minor"/>
    </font>
    <font>
      <b/>
      <u/>
      <sz val="11"/>
      <color rgb="FFFF0000"/>
      <name val="Calibri"/>
      <family val="2"/>
      <scheme val="minor"/>
    </font>
    <font>
      <b/>
      <sz val="9"/>
      <color rgb="FFFF0000"/>
      <name val="Calibri"/>
      <family val="2"/>
      <scheme val="minor"/>
    </font>
    <font>
      <sz val="9"/>
      <color rgb="FFFF0000"/>
      <name val="Arial"/>
      <family val="2"/>
    </font>
    <font>
      <b/>
      <sz val="9"/>
      <color rgb="FFFF0000"/>
      <name val="Calibri"/>
      <family val="2"/>
    </font>
    <font>
      <sz val="9"/>
      <color rgb="FFFF0000"/>
      <name val="Calibri"/>
      <family val="2"/>
    </font>
    <font>
      <b/>
      <sz val="7"/>
      <color theme="1"/>
      <name val="Calibri"/>
      <family val="2"/>
      <scheme val="minor"/>
    </font>
    <font>
      <u/>
      <sz val="11"/>
      <color theme="10"/>
      <name val="Calibri"/>
      <family val="2"/>
      <scheme val="minor"/>
    </font>
    <font>
      <i/>
      <u/>
      <sz val="9"/>
      <color theme="10"/>
      <name val="Calibri"/>
      <family val="2"/>
      <scheme val="minor"/>
    </font>
    <font>
      <b/>
      <u/>
      <sz val="11"/>
      <color theme="1"/>
      <name val="Calibri"/>
      <family val="2"/>
    </font>
    <font>
      <i/>
      <sz val="9"/>
      <color theme="1"/>
      <name val="Calibri"/>
      <family val="2"/>
    </font>
    <font>
      <sz val="9"/>
      <color theme="3" tint="-0.499984740745262"/>
      <name val="Calibri"/>
      <family val="2"/>
      <scheme val="minor"/>
    </font>
    <font>
      <i/>
      <sz val="9"/>
      <color rgb="FFFF0000"/>
      <name val="Calibri"/>
      <family val="2"/>
    </font>
    <font>
      <b/>
      <i/>
      <sz val="9"/>
      <color rgb="FFFF0000"/>
      <name val="Calibri"/>
      <family val="2"/>
    </font>
    <font>
      <sz val="11"/>
      <color theme="1"/>
      <name val="Calibri"/>
      <family val="2"/>
      <scheme val="minor"/>
    </font>
    <font>
      <sz val="9"/>
      <name val="Calibri"/>
      <family val="2"/>
    </font>
    <font>
      <b/>
      <sz val="9"/>
      <name val="Calibri"/>
      <family val="2"/>
    </font>
    <font>
      <u/>
      <sz val="11"/>
      <color rgb="FFFF0000"/>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9" fontId="3"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171" fontId="41" fillId="0" borderId="0" applyFont="0" applyFill="0" applyBorder="0" applyAlignment="0" applyProtection="0"/>
    <xf numFmtId="0" fontId="46" fillId="0" borderId="0" applyNumberFormat="0" applyFill="0" applyBorder="0" applyAlignment="0" applyProtection="0"/>
  </cellStyleXfs>
  <cellXfs count="482">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wrapText="1"/>
    </xf>
    <xf numFmtId="0" fontId="6" fillId="0" borderId="0" xfId="2" applyFont="1" applyAlignment="1">
      <alignment vertical="top"/>
    </xf>
    <xf numFmtId="0" fontId="7" fillId="0" borderId="0" xfId="2" applyFont="1" applyAlignment="1">
      <alignment vertical="top"/>
    </xf>
    <xf numFmtId="0" fontId="8" fillId="0" borderId="0" xfId="2" quotePrefix="1" applyFont="1" applyBorder="1" applyAlignment="1">
      <alignment horizontal="left" vertical="top"/>
    </xf>
    <xf numFmtId="0" fontId="5" fillId="0" borderId="0" xfId="2" quotePrefix="1" applyFont="1" applyBorder="1" applyAlignment="1">
      <alignment horizontal="center" vertical="top" wrapText="1"/>
    </xf>
    <xf numFmtId="0" fontId="6" fillId="0" borderId="0" xfId="2" applyFont="1" applyBorder="1" applyAlignment="1">
      <alignment vertical="top"/>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wrapText="1"/>
    </xf>
    <xf numFmtId="0" fontId="9" fillId="0" borderId="0" xfId="2" applyFont="1" applyAlignment="1">
      <alignment vertical="top"/>
    </xf>
    <xf numFmtId="0" fontId="12" fillId="0" borderId="0" xfId="2" applyFont="1" applyAlignment="1">
      <alignment horizontal="center" vertical="top"/>
    </xf>
    <xf numFmtId="0" fontId="6" fillId="8" borderId="6" xfId="2" applyFont="1" applyFill="1" applyBorder="1" applyAlignment="1">
      <alignment vertical="top"/>
    </xf>
    <xf numFmtId="0" fontId="6" fillId="8" borderId="6" xfId="2" applyFont="1" applyFill="1" applyBorder="1" applyAlignment="1">
      <alignment horizontal="center" vertical="top"/>
    </xf>
    <xf numFmtId="0" fontId="7" fillId="8" borderId="6" xfId="2" applyFont="1" applyFill="1" applyBorder="1" applyAlignment="1">
      <alignment horizontal="center" vertical="top" wrapText="1"/>
    </xf>
    <xf numFmtId="0" fontId="7" fillId="8" borderId="6" xfId="2" applyFont="1" applyFill="1" applyBorder="1" applyAlignment="1">
      <alignment horizontal="center" vertical="top"/>
    </xf>
    <xf numFmtId="0" fontId="6" fillId="0" borderId="0" xfId="2" applyFont="1" applyAlignment="1">
      <alignment horizontal="center" vertical="top"/>
    </xf>
    <xf numFmtId="0" fontId="15" fillId="0" borderId="2" xfId="2" applyFont="1" applyBorder="1" applyAlignment="1">
      <alignment horizontal="center" vertical="top"/>
    </xf>
    <xf numFmtId="0" fontId="9" fillId="0" borderId="0" xfId="2" applyFont="1" applyBorder="1" applyAlignment="1">
      <alignment vertical="top"/>
    </xf>
    <xf numFmtId="3" fontId="6" fillId="0" borderId="6" xfId="2" applyNumberFormat="1" applyFont="1" applyBorder="1"/>
    <xf numFmtId="0" fontId="10" fillId="0" borderId="0" xfId="2" applyFont="1" applyAlignment="1">
      <alignment vertical="top"/>
    </xf>
    <xf numFmtId="0" fontId="10" fillId="0" borderId="0" xfId="2" applyFont="1" applyAlignment="1">
      <alignment horizontal="center" vertical="top"/>
    </xf>
    <xf numFmtId="0" fontId="13" fillId="0" borderId="0" xfId="2" applyFont="1" applyAlignment="1">
      <alignment horizontal="center" vertical="top" wrapText="1"/>
    </xf>
    <xf numFmtId="3" fontId="10" fillId="0" borderId="0" xfId="2" applyNumberFormat="1" applyFont="1" applyAlignment="1">
      <alignment vertical="top"/>
    </xf>
    <xf numFmtId="3" fontId="13" fillId="0" borderId="0" xfId="2" applyNumberFormat="1" applyFont="1" applyAlignment="1">
      <alignment vertical="top"/>
    </xf>
    <xf numFmtId="0" fontId="8" fillId="0" borderId="0" xfId="2" quotePrefix="1" applyFont="1" applyAlignment="1">
      <alignment horizontal="left" vertical="top"/>
    </xf>
    <xf numFmtId="0" fontId="13" fillId="0" borderId="6" xfId="2" applyFont="1" applyBorder="1" applyAlignment="1">
      <alignment horizontal="center" vertical="top" wrapText="1"/>
    </xf>
    <xf numFmtId="164" fontId="15" fillId="2" borderId="6" xfId="2" applyNumberFormat="1" applyFont="1" applyFill="1" applyBorder="1" applyAlignment="1">
      <alignment vertical="top"/>
    </xf>
    <xf numFmtId="0" fontId="18" fillId="0" borderId="9" xfId="0" applyFont="1" applyBorder="1" applyAlignment="1">
      <alignment horizontal="left" vertical="center"/>
    </xf>
    <xf numFmtId="164" fontId="10" fillId="0" borderId="0" xfId="2" applyNumberFormat="1" applyFont="1" applyAlignment="1">
      <alignment vertical="top"/>
    </xf>
    <xf numFmtId="0" fontId="15" fillId="0" borderId="0" xfId="2" quotePrefix="1" applyFont="1" applyBorder="1" applyAlignment="1">
      <alignment horizontal="left" vertical="top"/>
    </xf>
    <xf numFmtId="0" fontId="19" fillId="0" borderId="0" xfId="0" applyFont="1" applyFill="1" applyBorder="1" applyAlignment="1">
      <alignment vertical="center"/>
    </xf>
    <xf numFmtId="0" fontId="14" fillId="0" borderId="0" xfId="2" quotePrefix="1" applyFont="1" applyAlignment="1">
      <alignment horizontal="left" vertical="top" wrapText="1"/>
    </xf>
    <xf numFmtId="0" fontId="6" fillId="0" borderId="0" xfId="2" quotePrefix="1" applyFont="1" applyFill="1" applyBorder="1" applyAlignment="1">
      <alignment horizontal="center" vertical="top"/>
    </xf>
    <xf numFmtId="165" fontId="15" fillId="2" borderId="6" xfId="1" applyNumberFormat="1" applyFont="1" applyFill="1" applyBorder="1" applyAlignment="1">
      <alignment vertical="top"/>
    </xf>
    <xf numFmtId="0" fontId="17" fillId="0" borderId="3" xfId="0" applyFont="1" applyBorder="1" applyAlignment="1">
      <alignment vertical="center"/>
    </xf>
    <xf numFmtId="3" fontId="15" fillId="0" borderId="11" xfId="2" applyNumberFormat="1" applyFont="1" applyBorder="1" applyAlignment="1">
      <alignment vertical="top"/>
    </xf>
    <xf numFmtId="0" fontId="7" fillId="0" borderId="0" xfId="2" applyFont="1" applyAlignment="1">
      <alignment horizontal="center" vertical="top" wrapText="1"/>
    </xf>
    <xf numFmtId="0" fontId="15" fillId="0" borderId="2" xfId="2" applyFont="1" applyBorder="1" applyAlignment="1">
      <alignment vertical="top"/>
    </xf>
    <xf numFmtId="0" fontId="4" fillId="0" borderId="0" xfId="2" applyFont="1" applyBorder="1" applyAlignment="1">
      <alignment horizontal="center" vertical="top"/>
    </xf>
    <xf numFmtId="0" fontId="9" fillId="0" borderId="0" xfId="2" applyFont="1" applyAlignment="1">
      <alignment horizontal="center" vertical="top"/>
    </xf>
    <xf numFmtId="0" fontId="6" fillId="0" borderId="0" xfId="0" applyFont="1" applyAlignment="1">
      <alignment vertical="top"/>
    </xf>
    <xf numFmtId="41" fontId="6" fillId="0" borderId="6" xfId="0" applyNumberFormat="1" applyFont="1" applyBorder="1" applyAlignment="1">
      <alignment vertical="top"/>
    </xf>
    <xf numFmtId="41" fontId="6" fillId="2" borderId="6" xfId="2" applyNumberFormat="1" applyFont="1" applyFill="1" applyBorder="1"/>
    <xf numFmtId="0" fontId="14" fillId="0" borderId="0" xfId="2" applyFont="1" applyAlignment="1">
      <alignment horizontal="center" vertical="top"/>
    </xf>
    <xf numFmtId="3" fontId="13" fillId="0" borderId="0" xfId="2" applyNumberFormat="1" applyFont="1" applyAlignment="1">
      <alignment horizontal="center" vertical="top"/>
    </xf>
    <xf numFmtId="167" fontId="6" fillId="0" borderId="6" xfId="0" applyNumberFormat="1" applyFont="1" applyBorder="1" applyAlignment="1">
      <alignment vertical="top"/>
    </xf>
    <xf numFmtId="0" fontId="18" fillId="0" borderId="8" xfId="0" applyFont="1" applyFill="1" applyBorder="1" applyAlignment="1">
      <alignment vertical="center"/>
    </xf>
    <xf numFmtId="0" fontId="18" fillId="9" borderId="9" xfId="0" applyFont="1" applyFill="1" applyBorder="1" applyAlignment="1">
      <alignment vertical="center"/>
    </xf>
    <xf numFmtId="0" fontId="18" fillId="9" borderId="8" xfId="0" applyFont="1" applyFill="1" applyBorder="1" applyAlignment="1">
      <alignment vertical="center"/>
    </xf>
    <xf numFmtId="0" fontId="14" fillId="0" borderId="6" xfId="2" quotePrefix="1" applyFont="1" applyBorder="1" applyAlignment="1">
      <alignment horizontal="left" vertical="top"/>
    </xf>
    <xf numFmtId="41" fontId="7" fillId="2" borderId="2" xfId="3" applyNumberFormat="1" applyFont="1" applyFill="1" applyBorder="1" applyAlignment="1">
      <alignment vertical="top"/>
    </xf>
    <xf numFmtId="41" fontId="6" fillId="0" borderId="6" xfId="2" applyNumberFormat="1" applyFont="1" applyBorder="1"/>
    <xf numFmtId="41" fontId="7" fillId="2" borderId="6" xfId="3" applyNumberFormat="1" applyFont="1" applyFill="1" applyBorder="1" applyAlignment="1">
      <alignment vertical="top"/>
    </xf>
    <xf numFmtId="41" fontId="10" fillId="0" borderId="0" xfId="2" applyNumberFormat="1" applyFont="1" applyAlignment="1">
      <alignment vertical="top"/>
    </xf>
    <xf numFmtId="41" fontId="13" fillId="0" borderId="0" xfId="2" applyNumberFormat="1" applyFont="1" applyAlignment="1">
      <alignment vertical="top"/>
    </xf>
    <xf numFmtId="0" fontId="13" fillId="0" borderId="0" xfId="2" applyFont="1" applyFill="1" applyBorder="1" applyAlignment="1">
      <alignment horizontal="center" vertical="top" wrapText="1"/>
    </xf>
    <xf numFmtId="0" fontId="15" fillId="0" borderId="0" xfId="2" quotePrefix="1" applyFont="1" applyFill="1" applyBorder="1" applyAlignment="1">
      <alignment horizontal="left" vertical="top"/>
    </xf>
    <xf numFmtId="164" fontId="10" fillId="0" borderId="0" xfId="2" applyNumberFormat="1" applyFont="1" applyFill="1" applyBorder="1" applyAlignment="1">
      <alignment vertical="top"/>
    </xf>
    <xf numFmtId="3" fontId="10" fillId="0" borderId="0" xfId="2" applyNumberFormat="1" applyFont="1" applyFill="1" applyBorder="1" applyAlignment="1">
      <alignment vertical="top"/>
    </xf>
    <xf numFmtId="164" fontId="10" fillId="0" borderId="10" xfId="2" applyNumberFormat="1" applyFont="1" applyBorder="1" applyAlignment="1">
      <alignment vertical="top"/>
    </xf>
    <xf numFmtId="3" fontId="10" fillId="0" borderId="1" xfId="2" applyNumberFormat="1" applyFont="1" applyBorder="1" applyAlignment="1">
      <alignment vertical="top"/>
    </xf>
    <xf numFmtId="3" fontId="10" fillId="0" borderId="12" xfId="2" applyNumberFormat="1" applyFont="1" applyBorder="1" applyAlignment="1">
      <alignment horizontal="right" vertical="top"/>
    </xf>
    <xf numFmtId="168" fontId="15" fillId="2" borderId="6" xfId="2" applyNumberFormat="1" applyFont="1" applyFill="1" applyBorder="1" applyAlignment="1">
      <alignment vertical="top"/>
    </xf>
    <xf numFmtId="167" fontId="9" fillId="0" borderId="6" xfId="0" applyNumberFormat="1" applyFont="1" applyBorder="1" applyAlignment="1">
      <alignment vertical="top"/>
    </xf>
    <xf numFmtId="0" fontId="4" fillId="10" borderId="2" xfId="2" applyFont="1" applyFill="1" applyBorder="1" applyAlignment="1">
      <alignment horizontal="center"/>
    </xf>
    <xf numFmtId="0" fontId="20" fillId="12" borderId="7" xfId="0" quotePrefix="1" applyFont="1" applyFill="1" applyBorder="1" applyAlignment="1">
      <alignment horizontal="center" vertical="top" wrapText="1"/>
    </xf>
    <xf numFmtId="0" fontId="22" fillId="0" borderId="6" xfId="2" applyFont="1" applyBorder="1" applyAlignment="1">
      <alignment horizontal="center" vertical="top" wrapText="1"/>
    </xf>
    <xf numFmtId="164" fontId="14" fillId="2" borderId="6" xfId="2" applyNumberFormat="1" applyFont="1" applyFill="1" applyBorder="1" applyAlignment="1">
      <alignment vertical="top"/>
    </xf>
    <xf numFmtId="0" fontId="14" fillId="2" borderId="6" xfId="2" applyNumberFormat="1" applyFont="1" applyFill="1" applyBorder="1" applyAlignment="1">
      <alignment vertical="top"/>
    </xf>
    <xf numFmtId="3" fontId="22" fillId="0" borderId="0" xfId="2" applyNumberFormat="1" applyFont="1" applyAlignment="1">
      <alignment vertical="top"/>
    </xf>
    <xf numFmtId="0" fontId="23" fillId="0" borderId="0" xfId="2" applyFont="1" applyAlignment="1">
      <alignment vertical="top"/>
    </xf>
    <xf numFmtId="165" fontId="14" fillId="2" borderId="6" xfId="1" applyNumberFormat="1" applyFont="1" applyFill="1" applyBorder="1" applyAlignment="1">
      <alignment vertical="top"/>
    </xf>
    <xf numFmtId="3" fontId="23" fillId="0" borderId="0" xfId="2" applyNumberFormat="1" applyFont="1" applyAlignment="1">
      <alignment vertical="top"/>
    </xf>
    <xf numFmtId="41" fontId="6" fillId="14" borderId="6" xfId="2" applyNumberFormat="1" applyFont="1" applyFill="1" applyBorder="1"/>
    <xf numFmtId="0" fontId="8" fillId="0" borderId="0" xfId="2" applyFont="1" applyAlignment="1">
      <alignment vertical="top"/>
    </xf>
    <xf numFmtId="0" fontId="24" fillId="0" borderId="0" xfId="2" applyFont="1" applyAlignment="1">
      <alignment vertical="top"/>
    </xf>
    <xf numFmtId="165" fontId="26" fillId="3" borderId="6" xfId="2" quotePrefix="1" applyNumberFormat="1" applyFont="1" applyFill="1" applyBorder="1" applyAlignment="1">
      <alignment horizontal="center" vertical="top" wrapText="1"/>
    </xf>
    <xf numFmtId="0" fontId="26" fillId="3" borderId="6" xfId="2" quotePrefix="1" applyFont="1" applyFill="1" applyBorder="1" applyAlignment="1">
      <alignment horizontal="center" vertical="top" wrapText="1"/>
    </xf>
    <xf numFmtId="0" fontId="9" fillId="0" borderId="0" xfId="2" applyFont="1" applyBorder="1" applyAlignment="1">
      <alignment horizontal="center" vertical="top"/>
    </xf>
    <xf numFmtId="0" fontId="12" fillId="0" borderId="0" xfId="2" applyFont="1" applyFill="1" applyBorder="1" applyAlignment="1">
      <alignment horizontal="center" vertical="top"/>
    </xf>
    <xf numFmtId="165" fontId="12" fillId="3" borderId="6" xfId="2" quotePrefix="1" applyNumberFormat="1" applyFont="1" applyFill="1" applyBorder="1" applyAlignment="1">
      <alignment horizontal="center" vertical="top" wrapText="1"/>
    </xf>
    <xf numFmtId="0" fontId="12" fillId="3" borderId="6" xfId="2" quotePrefix="1" applyFont="1" applyFill="1" applyBorder="1" applyAlignment="1">
      <alignment horizontal="center" vertical="top" wrapText="1"/>
    </xf>
    <xf numFmtId="0" fontId="12" fillId="3" borderId="6" xfId="2" quotePrefix="1" applyFont="1" applyFill="1" applyBorder="1" applyAlignment="1">
      <alignment horizontal="center" vertical="top"/>
    </xf>
    <xf numFmtId="0" fontId="12" fillId="0" borderId="0" xfId="2" applyFont="1" applyBorder="1" applyAlignment="1">
      <alignment horizontal="center" vertical="top"/>
    </xf>
    <xf numFmtId="0" fontId="15" fillId="0" borderId="6" xfId="2" applyFont="1" applyFill="1" applyBorder="1" applyAlignment="1">
      <alignment horizontal="left" vertical="top"/>
    </xf>
    <xf numFmtId="168" fontId="6" fillId="0" borderId="6" xfId="5" applyNumberFormat="1" applyFont="1" applyBorder="1" applyAlignment="1">
      <alignment vertical="top"/>
    </xf>
    <xf numFmtId="0" fontId="14" fillId="0" borderId="6" xfId="2" applyFont="1" applyFill="1" applyBorder="1" applyAlignment="1">
      <alignment horizontal="left" vertical="top"/>
    </xf>
    <xf numFmtId="0" fontId="10" fillId="0" borderId="0" xfId="2" applyFont="1" applyAlignment="1">
      <alignment horizontal="right" vertical="top"/>
    </xf>
    <xf numFmtId="168" fontId="10" fillId="0" borderId="0" xfId="2" applyNumberFormat="1" applyFont="1" applyAlignment="1">
      <alignment vertical="top"/>
    </xf>
    <xf numFmtId="166" fontId="10" fillId="0" borderId="0" xfId="3" applyNumberFormat="1" applyFont="1" applyAlignment="1">
      <alignment vertical="top"/>
    </xf>
    <xf numFmtId="1" fontId="10" fillId="0" borderId="0" xfId="5" applyNumberFormat="1" applyFont="1" applyAlignment="1">
      <alignment vertical="top"/>
    </xf>
    <xf numFmtId="0" fontId="10" fillId="0" borderId="0" xfId="2" applyFont="1" applyBorder="1" applyAlignment="1">
      <alignment vertical="top"/>
    </xf>
    <xf numFmtId="165" fontId="6" fillId="0" borderId="0" xfId="2" applyNumberFormat="1" applyFont="1" applyAlignment="1">
      <alignment vertical="top"/>
    </xf>
    <xf numFmtId="168" fontId="6" fillId="0" borderId="0" xfId="2" applyNumberFormat="1" applyFont="1" applyAlignment="1">
      <alignment vertical="top"/>
    </xf>
    <xf numFmtId="165" fontId="10" fillId="0" borderId="0" xfId="5" applyNumberFormat="1" applyFont="1" applyAlignment="1">
      <alignment vertical="top"/>
    </xf>
    <xf numFmtId="168" fontId="10" fillId="0" borderId="0" xfId="5" applyNumberFormat="1" applyFont="1" applyAlignment="1">
      <alignment vertical="top"/>
    </xf>
    <xf numFmtId="165" fontId="27" fillId="3" borderId="6" xfId="2" quotePrefix="1" applyNumberFormat="1" applyFont="1" applyFill="1" applyBorder="1" applyAlignment="1">
      <alignment horizontal="center" vertical="top" wrapText="1"/>
    </xf>
    <xf numFmtId="0" fontId="27" fillId="3" borderId="6" xfId="2" quotePrefix="1" applyFont="1" applyFill="1" applyBorder="1" applyAlignment="1">
      <alignment horizontal="center" vertical="top" wrapText="1"/>
    </xf>
    <xf numFmtId="165" fontId="16" fillId="3" borderId="6" xfId="2" quotePrefix="1" applyNumberFormat="1" applyFont="1" applyFill="1" applyBorder="1" applyAlignment="1">
      <alignment horizontal="center" vertical="top"/>
    </xf>
    <xf numFmtId="0" fontId="16" fillId="3" borderId="6" xfId="2" quotePrefix="1" applyFont="1" applyFill="1" applyBorder="1" applyAlignment="1">
      <alignment horizontal="center" vertical="top" wrapText="1"/>
    </xf>
    <xf numFmtId="0" fontId="16" fillId="3" borderId="6" xfId="2" quotePrefix="1" applyFont="1" applyFill="1" applyBorder="1" applyAlignment="1">
      <alignment horizontal="center" vertical="top"/>
    </xf>
    <xf numFmtId="0" fontId="10" fillId="0" borderId="0" xfId="2" applyFont="1" applyFill="1" applyBorder="1" applyAlignment="1">
      <alignment horizontal="right" vertical="top"/>
    </xf>
    <xf numFmtId="0" fontId="25" fillId="13" borderId="6" xfId="2" quotePrefix="1" applyFont="1" applyFill="1" applyBorder="1" applyAlignment="1">
      <alignment horizontal="center" vertical="center"/>
    </xf>
    <xf numFmtId="41" fontId="9" fillId="0" borderId="6" xfId="2" applyNumberFormat="1" applyFont="1" applyBorder="1"/>
    <xf numFmtId="41" fontId="10" fillId="0" borderId="0" xfId="3" applyNumberFormat="1" applyFont="1" applyAlignment="1">
      <alignment vertical="top"/>
    </xf>
    <xf numFmtId="167" fontId="6" fillId="0" borderId="6" xfId="5" applyNumberFormat="1" applyFont="1" applyBorder="1" applyAlignment="1">
      <alignment vertical="top"/>
    </xf>
    <xf numFmtId="167" fontId="9" fillId="0" borderId="6" xfId="5" applyNumberFormat="1" applyFont="1" applyBorder="1" applyAlignment="1">
      <alignment vertical="top"/>
    </xf>
    <xf numFmtId="167" fontId="9" fillId="10" borderId="6" xfId="5" applyNumberFormat="1" applyFont="1" applyFill="1" applyBorder="1" applyAlignment="1">
      <alignment vertical="top"/>
    </xf>
    <xf numFmtId="167" fontId="10" fillId="0" borderId="0" xfId="2" applyNumberFormat="1" applyFont="1" applyAlignment="1">
      <alignment vertical="top"/>
    </xf>
    <xf numFmtId="167" fontId="10" fillId="0" borderId="0" xfId="5" applyNumberFormat="1" applyFont="1" applyAlignment="1">
      <alignment vertical="top"/>
    </xf>
    <xf numFmtId="169" fontId="10" fillId="0" borderId="0" xfId="2" applyNumberFormat="1" applyFont="1" applyAlignment="1">
      <alignment vertical="top"/>
    </xf>
    <xf numFmtId="169" fontId="6" fillId="14" borderId="6" xfId="5" applyNumberFormat="1" applyFont="1" applyFill="1" applyBorder="1" applyAlignment="1">
      <alignment vertical="top"/>
    </xf>
    <xf numFmtId="169" fontId="9" fillId="14" borderId="6" xfId="5" applyNumberFormat="1" applyFont="1" applyFill="1" applyBorder="1" applyAlignment="1">
      <alignment vertical="top"/>
    </xf>
    <xf numFmtId="168" fontId="6" fillId="14" borderId="6" xfId="5" applyNumberFormat="1" applyFont="1" applyFill="1" applyBorder="1" applyAlignment="1">
      <alignment vertical="top"/>
    </xf>
    <xf numFmtId="0" fontId="8" fillId="0" borderId="0" xfId="0" applyFont="1" applyAlignment="1"/>
    <xf numFmtId="0" fontId="7" fillId="0" borderId="0" xfId="0" applyFont="1" applyAlignment="1">
      <alignment horizontal="center" vertical="top" wrapText="1"/>
    </xf>
    <xf numFmtId="0" fontId="28" fillId="0" borderId="0" xfId="0" applyFont="1" applyAlignment="1"/>
    <xf numFmtId="0" fontId="7" fillId="0" borderId="0" xfId="0" applyFont="1"/>
    <xf numFmtId="0" fontId="4" fillId="5" borderId="6" xfId="0" quotePrefix="1" applyFont="1" applyFill="1" applyBorder="1" applyAlignment="1">
      <alignment horizontal="center" vertical="top" wrapText="1"/>
    </xf>
    <xf numFmtId="0" fontId="15" fillId="5" borderId="6" xfId="0" quotePrefix="1" applyFont="1" applyFill="1" applyBorder="1" applyAlignment="1">
      <alignment horizontal="center" vertical="top" wrapText="1"/>
    </xf>
    <xf numFmtId="10" fontId="29" fillId="0" borderId="6" xfId="5" applyNumberFormat="1" applyFont="1" applyBorder="1"/>
    <xf numFmtId="0" fontId="28" fillId="0" borderId="0" xfId="0" applyFont="1" applyFill="1" applyBorder="1" applyAlignment="1"/>
    <xf numFmtId="0" fontId="7" fillId="0" borderId="0" xfId="0" applyFont="1" applyFill="1" applyBorder="1" applyAlignment="1">
      <alignment horizontal="center" vertical="top" wrapText="1"/>
    </xf>
    <xf numFmtId="0" fontId="6" fillId="0" borderId="0" xfId="0" applyFont="1" applyFill="1" applyBorder="1" applyAlignment="1">
      <alignment vertical="top"/>
    </xf>
    <xf numFmtId="0" fontId="0" fillId="0" borderId="0" xfId="0" applyFill="1" applyBorder="1"/>
    <xf numFmtId="0" fontId="6" fillId="3" borderId="6" xfId="0" applyFont="1" applyFill="1" applyBorder="1" applyAlignment="1">
      <alignment horizontal="center" vertical="top"/>
    </xf>
    <xf numFmtId="0" fontId="14" fillId="5" borderId="6" xfId="0" quotePrefix="1" applyFont="1" applyFill="1" applyBorder="1" applyAlignment="1">
      <alignment horizontal="center" vertical="top" wrapText="1"/>
    </xf>
    <xf numFmtId="0" fontId="29" fillId="5" borderId="6" xfId="0" quotePrefix="1" applyFont="1" applyFill="1" applyBorder="1" applyAlignment="1">
      <alignment horizontal="center" vertical="top" wrapText="1"/>
    </xf>
    <xf numFmtId="0" fontId="16" fillId="5" borderId="6" xfId="0" quotePrefix="1" applyFont="1" applyFill="1" applyBorder="1" applyAlignment="1">
      <alignment horizontal="center" vertical="top" wrapText="1"/>
    </xf>
    <xf numFmtId="0" fontId="9" fillId="0" borderId="6" xfId="0" applyFont="1" applyFill="1" applyBorder="1" applyAlignment="1">
      <alignment horizontal="left" vertical="top"/>
    </xf>
    <xf numFmtId="165" fontId="15" fillId="0" borderId="6" xfId="5" applyNumberFormat="1" applyFont="1" applyBorder="1" applyAlignment="1">
      <alignment vertical="top"/>
    </xf>
    <xf numFmtId="0" fontId="4" fillId="0" borderId="6" xfId="0" quotePrefix="1" applyFont="1" applyFill="1" applyBorder="1" applyAlignment="1">
      <alignment horizontal="center" vertical="top" wrapText="1"/>
    </xf>
    <xf numFmtId="0" fontId="15" fillId="0" borderId="6" xfId="0" applyFont="1" applyBorder="1" applyAlignment="1">
      <alignment vertical="top"/>
    </xf>
    <xf numFmtId="10" fontId="4" fillId="0" borderId="6" xfId="5" applyNumberFormat="1" applyFont="1" applyBorder="1"/>
    <xf numFmtId="0" fontId="15" fillId="0" borderId="6" xfId="0" applyFont="1" applyBorder="1" applyAlignment="1">
      <alignment horizontal="left" vertical="top"/>
    </xf>
    <xf numFmtId="165" fontId="14" fillId="0" borderId="6" xfId="5" applyNumberFormat="1" applyFont="1" applyBorder="1" applyAlignment="1">
      <alignment vertical="top"/>
    </xf>
    <xf numFmtId="2" fontId="14" fillId="0" borderId="6" xfId="5" applyNumberFormat="1" applyFont="1" applyBorder="1" applyAlignment="1">
      <alignment vertical="top"/>
    </xf>
    <xf numFmtId="0" fontId="10" fillId="0" borderId="0" xfId="0" applyFont="1" applyAlignment="1">
      <alignment vertical="top"/>
    </xf>
    <xf numFmtId="165" fontId="10" fillId="0" borderId="0" xfId="0" applyNumberFormat="1" applyFont="1" applyAlignment="1">
      <alignment horizontal="right" vertical="top" wrapText="1"/>
    </xf>
    <xf numFmtId="0" fontId="4" fillId="0" borderId="0" xfId="0" applyFont="1"/>
    <xf numFmtId="0" fontId="8" fillId="0" borderId="0" xfId="0" quotePrefix="1" applyFont="1" applyAlignment="1">
      <alignment horizontal="left" vertical="top"/>
    </xf>
    <xf numFmtId="0" fontId="2" fillId="3" borderId="6"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6" xfId="0" quotePrefix="1" applyFont="1" applyFill="1" applyBorder="1" applyAlignment="1">
      <alignment horizontal="center" vertical="top" wrapText="1"/>
    </xf>
    <xf numFmtId="0" fontId="0" fillId="0" borderId="6" xfId="0" applyBorder="1" applyAlignment="1">
      <alignment horizontal="center"/>
    </xf>
    <xf numFmtId="0" fontId="6" fillId="0" borderId="6" xfId="0" applyFont="1" applyFill="1" applyBorder="1" applyAlignment="1">
      <alignment vertical="top"/>
    </xf>
    <xf numFmtId="164" fontId="6" fillId="0" borderId="6" xfId="0" applyNumberFormat="1" applyFont="1" applyBorder="1" applyAlignment="1">
      <alignment horizontal="right" vertical="top"/>
    </xf>
    <xf numFmtId="0" fontId="6" fillId="0" borderId="6" xfId="0" quotePrefix="1" applyFont="1" applyFill="1" applyBorder="1" applyAlignment="1">
      <alignment horizontal="left" vertical="top"/>
    </xf>
    <xf numFmtId="0" fontId="10" fillId="0" borderId="0" xfId="0" applyFont="1" applyAlignment="1">
      <alignment horizontal="right" vertical="top"/>
    </xf>
    <xf numFmtId="4" fontId="10" fillId="0" borderId="0" xfId="0" applyNumberFormat="1" applyFont="1" applyAlignment="1">
      <alignment horizontal="right" vertical="top"/>
    </xf>
    <xf numFmtId="0" fontId="6" fillId="0" borderId="0" xfId="0" applyFont="1" applyAlignment="1">
      <alignment horizontal="right" vertical="top"/>
    </xf>
    <xf numFmtId="0" fontId="2" fillId="10" borderId="0" xfId="0" applyFont="1" applyFill="1"/>
    <xf numFmtId="164" fontId="10" fillId="0" borderId="0" xfId="0" applyNumberFormat="1" applyFont="1" applyAlignment="1">
      <alignment horizontal="right" vertical="top"/>
    </xf>
    <xf numFmtId="0" fontId="12" fillId="4" borderId="6" xfId="0" applyFont="1" applyFill="1" applyBorder="1" applyAlignment="1">
      <alignment horizontal="center" vertical="top"/>
    </xf>
    <xf numFmtId="0" fontId="12" fillId="5" borderId="6" xfId="0" applyFont="1" applyFill="1" applyBorder="1" applyAlignment="1">
      <alignment horizontal="center" vertical="top"/>
    </xf>
    <xf numFmtId="0" fontId="12" fillId="6" borderId="6" xfId="0" applyFont="1" applyFill="1" applyBorder="1" applyAlignment="1">
      <alignment horizontal="center" vertical="top"/>
    </xf>
    <xf numFmtId="0" fontId="12" fillId="7" borderId="6" xfId="0" applyFont="1" applyFill="1" applyBorder="1" applyAlignment="1">
      <alignment horizontal="center" vertical="top"/>
    </xf>
    <xf numFmtId="0" fontId="12" fillId="15" borderId="6" xfId="0" applyFont="1" applyFill="1" applyBorder="1" applyAlignment="1">
      <alignment horizontal="center" vertical="top"/>
    </xf>
    <xf numFmtId="0" fontId="12" fillId="11" borderId="6" xfId="0" applyFont="1" applyFill="1" applyBorder="1" applyAlignment="1">
      <alignment horizontal="center" vertical="top"/>
    </xf>
    <xf numFmtId="0" fontId="6" fillId="8" borderId="3" xfId="2" applyFont="1" applyFill="1" applyBorder="1" applyAlignment="1">
      <alignment horizontal="center" vertical="top"/>
    </xf>
    <xf numFmtId="41" fontId="6" fillId="14" borderId="3" xfId="2" applyNumberFormat="1" applyFont="1" applyFill="1" applyBorder="1"/>
    <xf numFmtId="0" fontId="12" fillId="6" borderId="5" xfId="0" applyFont="1" applyFill="1" applyBorder="1" applyAlignment="1">
      <alignment horizontal="center" vertical="top"/>
    </xf>
    <xf numFmtId="0" fontId="6" fillId="8" borderId="5" xfId="2" applyFont="1" applyFill="1" applyBorder="1" applyAlignment="1">
      <alignment horizontal="center" vertical="top"/>
    </xf>
    <xf numFmtId="41" fontId="10" fillId="0" borderId="0" xfId="2" applyNumberFormat="1" applyFont="1" applyFill="1" applyBorder="1" applyAlignment="1">
      <alignment vertical="top"/>
    </xf>
    <xf numFmtId="0" fontId="6" fillId="0" borderId="13" xfId="2" applyFont="1" applyFill="1" applyBorder="1" applyAlignment="1">
      <alignment horizontal="center" vertical="top"/>
    </xf>
    <xf numFmtId="41" fontId="6" fillId="0" borderId="13" xfId="0" applyNumberFormat="1" applyFont="1" applyFill="1" applyBorder="1" applyAlignment="1">
      <alignment vertical="top"/>
    </xf>
    <xf numFmtId="0" fontId="10" fillId="10" borderId="6" xfId="2" applyFont="1" applyFill="1" applyBorder="1" applyAlignment="1">
      <alignment horizontal="center" vertical="top"/>
    </xf>
    <xf numFmtId="165" fontId="10" fillId="0" borderId="0" xfId="1" applyNumberFormat="1" applyFont="1" applyAlignment="1">
      <alignment vertical="top"/>
    </xf>
    <xf numFmtId="0" fontId="10" fillId="0" borderId="0" xfId="2" applyFont="1" applyFill="1" applyBorder="1" applyAlignment="1">
      <alignment horizontal="center" vertical="top" wrapText="1"/>
    </xf>
    <xf numFmtId="168" fontId="9" fillId="14" borderId="6" xfId="5" applyNumberFormat="1" applyFont="1" applyFill="1" applyBorder="1" applyAlignment="1">
      <alignment vertical="top"/>
    </xf>
    <xf numFmtId="168" fontId="9" fillId="0" borderId="6" xfId="5" applyNumberFormat="1" applyFont="1" applyBorder="1" applyAlignment="1">
      <alignment vertical="top"/>
    </xf>
    <xf numFmtId="3" fontId="9" fillId="0" borderId="6" xfId="2" applyNumberFormat="1" applyFont="1" applyBorder="1"/>
    <xf numFmtId="0" fontId="2" fillId="0" borderId="0" xfId="0" applyFont="1"/>
    <xf numFmtId="168" fontId="9" fillId="10" borderId="6" xfId="5" applyNumberFormat="1" applyFont="1" applyFill="1" applyBorder="1" applyAlignment="1">
      <alignment vertical="top"/>
    </xf>
    <xf numFmtId="0" fontId="14" fillId="0" borderId="6" xfId="0" quotePrefix="1" applyFont="1" applyBorder="1" applyAlignment="1">
      <alignment horizontal="left" vertical="top" wrapText="1"/>
    </xf>
    <xf numFmtId="165" fontId="14" fillId="10" borderId="6" xfId="5" applyNumberFormat="1" applyFont="1" applyFill="1" applyBorder="1" applyAlignment="1"/>
    <xf numFmtId="170" fontId="6" fillId="0" borderId="6" xfId="0" applyNumberFormat="1" applyFont="1" applyBorder="1" applyAlignment="1">
      <alignment horizontal="right" vertical="top"/>
    </xf>
    <xf numFmtId="0" fontId="31" fillId="10" borderId="0" xfId="0" quotePrefix="1" applyFont="1" applyFill="1" applyAlignment="1">
      <alignment horizontal="left"/>
    </xf>
    <xf numFmtId="0" fontId="36" fillId="0" borderId="0" xfId="0" quotePrefix="1" applyFont="1" applyAlignment="1">
      <alignment horizontal="left" vertical="top"/>
    </xf>
    <xf numFmtId="0" fontId="0"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5" fillId="0" borderId="0" xfId="6" applyFont="1" applyAlignment="1">
      <alignment horizontal="left" vertical="top"/>
    </xf>
    <xf numFmtId="0" fontId="32" fillId="0" borderId="0" xfId="0" applyFont="1" applyAlignment="1">
      <alignment vertical="top"/>
    </xf>
    <xf numFmtId="41" fontId="7" fillId="0" borderId="13" xfId="2" quotePrefix="1" applyNumberFormat="1" applyFont="1" applyFill="1" applyBorder="1" applyAlignment="1">
      <alignment horizontal="left"/>
    </xf>
    <xf numFmtId="0" fontId="4" fillId="0" borderId="6" xfId="2" applyFont="1" applyBorder="1" applyAlignment="1">
      <alignment horizontal="center" vertical="top"/>
    </xf>
    <xf numFmtId="0" fontId="10" fillId="0" borderId="0" xfId="2" quotePrefix="1" applyFont="1" applyAlignment="1">
      <alignment horizontal="left" wrapText="1"/>
    </xf>
    <xf numFmtId="0" fontId="10" fillId="0" borderId="0" xfId="2" applyFont="1" applyAlignment="1">
      <alignment horizontal="center" wrapText="1"/>
    </xf>
    <xf numFmtId="41" fontId="10" fillId="0" borderId="0" xfId="2" applyNumberFormat="1" applyFont="1" applyAlignment="1"/>
    <xf numFmtId="0" fontId="2" fillId="0" borderId="0" xfId="0" applyFont="1" applyAlignment="1">
      <alignment vertical="top"/>
    </xf>
    <xf numFmtId="0" fontId="39" fillId="0" borderId="0" xfId="0" applyFont="1" applyAlignment="1">
      <alignment vertical="top"/>
    </xf>
    <xf numFmtId="166" fontId="15" fillId="16" borderId="6" xfId="7" applyNumberFormat="1" applyFont="1" applyFill="1" applyBorder="1" applyAlignment="1">
      <alignment horizontal="left"/>
    </xf>
    <xf numFmtId="0" fontId="2" fillId="0" borderId="0" xfId="0" applyFont="1" applyAlignment="1">
      <alignment horizontal="center" vertical="top"/>
    </xf>
    <xf numFmtId="0" fontId="32" fillId="0" borderId="0" xfId="0" quotePrefix="1" applyFont="1" applyAlignment="1">
      <alignment horizontal="left" vertical="top" wrapText="1"/>
    </xf>
    <xf numFmtId="0" fontId="10" fillId="0" borderId="0" xfId="0" quotePrefix="1" applyFont="1" applyFill="1" applyBorder="1" applyAlignment="1">
      <alignment horizontal="left" vertical="center"/>
    </xf>
    <xf numFmtId="165" fontId="9" fillId="0" borderId="0" xfId="1" applyNumberFormat="1" applyFont="1" applyBorder="1" applyAlignment="1">
      <alignment vertical="top"/>
    </xf>
    <xf numFmtId="165" fontId="14" fillId="0" borderId="6" xfId="1" applyNumberFormat="1" applyFont="1" applyBorder="1" applyAlignment="1">
      <alignment vertical="top"/>
    </xf>
    <xf numFmtId="165" fontId="15" fillId="0" borderId="6" xfId="1" applyNumberFormat="1" applyFont="1" applyBorder="1" applyAlignment="1">
      <alignment vertical="top"/>
    </xf>
    <xf numFmtId="0" fontId="20" fillId="5" borderId="6" xfId="0" quotePrefix="1" applyFont="1" applyFill="1" applyBorder="1" applyAlignment="1">
      <alignment horizontal="center" vertical="top" wrapText="1"/>
    </xf>
    <xf numFmtId="1" fontId="15" fillId="16" borderId="6" xfId="0" applyNumberFormat="1" applyFont="1" applyFill="1" applyBorder="1" applyAlignment="1">
      <alignment horizontal="center" vertical="center"/>
    </xf>
    <xf numFmtId="168" fontId="38" fillId="16" borderId="6" xfId="0" applyNumberFormat="1" applyFont="1" applyFill="1" applyBorder="1" applyAlignment="1">
      <alignment horizontal="left" vertical="center"/>
    </xf>
    <xf numFmtId="168" fontId="15" fillId="16" borderId="6" xfId="0" applyNumberFormat="1" applyFont="1" applyFill="1" applyBorder="1" applyAlignment="1">
      <alignment horizontal="center" vertical="center"/>
    </xf>
    <xf numFmtId="168" fontId="4" fillId="16" borderId="6" xfId="0" applyNumberFormat="1" applyFont="1" applyFill="1" applyBorder="1" applyAlignment="1">
      <alignment horizontal="center" vertical="center"/>
    </xf>
    <xf numFmtId="0" fontId="35" fillId="0" borderId="0" xfId="6" quotePrefix="1" applyFont="1" applyAlignment="1">
      <alignment horizontal="left" vertical="top"/>
    </xf>
    <xf numFmtId="0" fontId="14" fillId="3" borderId="2"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8" xfId="0" quotePrefix="1"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7" xfId="0" applyFont="1" applyFill="1" applyBorder="1" applyAlignment="1">
      <alignment vertical="top"/>
    </xf>
    <xf numFmtId="9" fontId="16" fillId="3" borderId="6" xfId="1" applyFont="1" applyFill="1" applyBorder="1" applyAlignment="1">
      <alignment horizontal="center" vertical="top" wrapText="1"/>
    </xf>
    <xf numFmtId="0" fontId="14" fillId="8" borderId="6" xfId="0" applyFont="1" applyFill="1" applyBorder="1" applyAlignment="1">
      <alignment vertical="top"/>
    </xf>
    <xf numFmtId="9" fontId="14" fillId="8" borderId="6" xfId="1" applyFont="1" applyFill="1" applyBorder="1" applyAlignment="1">
      <alignment horizontal="center" vertical="top" wrapText="1"/>
    </xf>
    <xf numFmtId="0" fontId="38" fillId="16" borderId="6" xfId="0" applyFont="1" applyFill="1" applyBorder="1" applyAlignment="1">
      <alignment horizontal="left" vertical="top"/>
    </xf>
    <xf numFmtId="172" fontId="38" fillId="16" borderId="6" xfId="8" applyNumberFormat="1" applyFont="1" applyFill="1" applyBorder="1" applyAlignment="1">
      <alignment vertical="top"/>
    </xf>
    <xf numFmtId="9" fontId="38" fillId="16" borderId="6" xfId="1" applyFont="1" applyFill="1" applyBorder="1" applyAlignment="1">
      <alignment horizontal="center" vertical="top"/>
    </xf>
    <xf numFmtId="0" fontId="42" fillId="0" borderId="0" xfId="0" applyFont="1" applyAlignment="1">
      <alignment horizontal="center"/>
    </xf>
    <xf numFmtId="0" fontId="2" fillId="0" borderId="6" xfId="0" applyFont="1" applyBorder="1" applyAlignment="1">
      <alignment vertical="center" wrapText="1"/>
    </xf>
    <xf numFmtId="0" fontId="43" fillId="0" borderId="6"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vertical="center"/>
    </xf>
    <xf numFmtId="0" fontId="42" fillId="0" borderId="6" xfId="0" applyFont="1" applyBorder="1" applyAlignment="1">
      <alignment horizontal="center" vertical="center" wrapText="1"/>
    </xf>
    <xf numFmtId="0" fontId="44" fillId="0" borderId="0" xfId="0" applyFont="1"/>
    <xf numFmtId="0" fontId="45" fillId="0" borderId="0" xfId="0" applyFont="1"/>
    <xf numFmtId="0" fontId="37" fillId="0" borderId="0" xfId="0" applyFont="1"/>
    <xf numFmtId="0" fontId="0" fillId="0" borderId="0" xfId="0" applyAlignment="1">
      <alignment vertical="top"/>
    </xf>
    <xf numFmtId="0" fontId="45" fillId="0" borderId="0" xfId="0" applyFont="1" applyAlignment="1">
      <alignment vertical="top"/>
    </xf>
    <xf numFmtId="0" fontId="47" fillId="0" borderId="0" xfId="0" applyFont="1" applyAlignment="1">
      <alignment vertical="top"/>
    </xf>
    <xf numFmtId="0" fontId="2" fillId="3" borderId="6" xfId="0" quotePrefix="1" applyFont="1" applyFill="1" applyBorder="1" applyAlignment="1">
      <alignment horizontal="center" vertical="top" wrapText="1"/>
    </xf>
    <xf numFmtId="2" fontId="0" fillId="0" borderId="6" xfId="0" applyNumberFormat="1" applyFont="1" applyBorder="1"/>
    <xf numFmtId="0" fontId="0" fillId="0" borderId="6" xfId="0" applyFont="1" applyBorder="1"/>
    <xf numFmtId="164" fontId="0" fillId="0" borderId="6" xfId="0" applyNumberFormat="1" applyFont="1" applyBorder="1" applyAlignment="1">
      <alignment horizontal="right" vertical="top"/>
    </xf>
    <xf numFmtId="170" fontId="0" fillId="0" borderId="6" xfId="0" applyNumberFormat="1" applyFont="1" applyBorder="1"/>
    <xf numFmtId="164" fontId="0" fillId="0" borderId="6" xfId="0" applyNumberFormat="1" applyFont="1" applyBorder="1"/>
    <xf numFmtId="2" fontId="0" fillId="0" borderId="2" xfId="0" applyNumberFormat="1" applyFont="1" applyBorder="1"/>
    <xf numFmtId="0" fontId="0" fillId="0" borderId="2" xfId="0" applyFont="1" applyBorder="1"/>
    <xf numFmtId="164" fontId="0" fillId="0" borderId="2" xfId="0" applyNumberFormat="1" applyFont="1" applyBorder="1"/>
    <xf numFmtId="0" fontId="48" fillId="0" borderId="0" xfId="0" applyFont="1" applyAlignment="1">
      <alignment vertical="top"/>
    </xf>
    <xf numFmtId="0" fontId="48" fillId="0" borderId="0" xfId="0" applyFont="1" applyAlignment="1">
      <alignment horizontal="left" vertical="top"/>
    </xf>
    <xf numFmtId="10" fontId="29" fillId="0" borderId="11" xfId="5" applyNumberFormat="1" applyFont="1" applyFill="1" applyBorder="1"/>
    <xf numFmtId="0" fontId="29"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4" fillId="0" borderId="9" xfId="0" applyFont="1" applyFill="1" applyBorder="1"/>
    <xf numFmtId="10" fontId="4" fillId="0" borderId="9" xfId="5" applyNumberFormat="1" applyFont="1" applyFill="1" applyBorder="1"/>
    <xf numFmtId="10" fontId="29" fillId="0" borderId="9" xfId="0" applyNumberFormat="1" applyFont="1" applyFill="1" applyBorder="1"/>
    <xf numFmtId="0" fontId="10" fillId="0" borderId="0" xfId="0" applyFont="1" applyFill="1" applyBorder="1" applyAlignment="1">
      <alignment vertical="top"/>
    </xf>
    <xf numFmtId="0" fontId="4" fillId="0" borderId="0" xfId="0" applyFont="1" applyFill="1" applyBorder="1"/>
    <xf numFmtId="0" fontId="15" fillId="0" borderId="1" xfId="0" quotePrefix="1" applyFont="1" applyFill="1" applyBorder="1" applyAlignment="1">
      <alignment horizontal="center" vertical="top" wrapText="1"/>
    </xf>
    <xf numFmtId="10" fontId="29" fillId="0" borderId="1" xfId="5" applyNumberFormat="1" applyFont="1" applyFill="1" applyBorder="1"/>
    <xf numFmtId="10" fontId="29" fillId="0" borderId="0" xfId="5" applyNumberFormat="1" applyFont="1" applyFill="1" applyBorder="1"/>
    <xf numFmtId="0" fontId="15" fillId="0" borderId="11" xfId="0" quotePrefix="1" applyFont="1" applyFill="1" applyBorder="1" applyAlignment="1">
      <alignment horizontal="center" vertical="top" wrapText="1"/>
    </xf>
    <xf numFmtId="10" fontId="29" fillId="0" borderId="6" xfId="1" applyNumberFormat="1" applyFont="1" applyBorder="1"/>
    <xf numFmtId="0" fontId="26" fillId="3" borderId="6" xfId="2" quotePrefix="1" applyFont="1" applyFill="1" applyBorder="1" applyAlignment="1">
      <alignment horizontal="center" vertical="top" wrapText="1"/>
    </xf>
    <xf numFmtId="0" fontId="10" fillId="0" borderId="0" xfId="0" quotePrefix="1" applyFont="1" applyAlignment="1">
      <alignment horizontal="center" vertical="top" wrapText="1"/>
    </xf>
    <xf numFmtId="49" fontId="48" fillId="0" borderId="0" xfId="0" applyNumberFormat="1" applyFont="1" applyAlignment="1">
      <alignment vertical="top"/>
    </xf>
    <xf numFmtId="168" fontId="10" fillId="16" borderId="6" xfId="0" applyNumberFormat="1" applyFont="1" applyFill="1" applyBorder="1" applyAlignment="1">
      <alignment horizontal="center" vertical="center"/>
    </xf>
    <xf numFmtId="0" fontId="2" fillId="3" borderId="6" xfId="0" applyFont="1" applyFill="1" applyBorder="1" applyAlignment="1">
      <alignment vertical="top"/>
    </xf>
    <xf numFmtId="0" fontId="40" fillId="3" borderId="6" xfId="0" applyFont="1" applyFill="1" applyBorder="1" applyAlignment="1">
      <alignment horizontal="center" vertical="top"/>
    </xf>
    <xf numFmtId="0" fontId="40" fillId="3" borderId="6" xfId="0" quotePrefix="1" applyFont="1" applyFill="1" applyBorder="1" applyAlignment="1">
      <alignment horizontal="center" vertical="top"/>
    </xf>
    <xf numFmtId="0" fontId="2" fillId="3" borderId="6" xfId="0" applyFont="1" applyFill="1" applyBorder="1" applyAlignment="1">
      <alignment horizontal="center" vertical="top"/>
    </xf>
    <xf numFmtId="0" fontId="39" fillId="3" borderId="6" xfId="0" quotePrefix="1" applyFont="1" applyFill="1" applyBorder="1" applyAlignment="1">
      <alignment horizontal="center" vertical="top"/>
    </xf>
    <xf numFmtId="0" fontId="37" fillId="3" borderId="6" xfId="0" quotePrefix="1" applyFont="1" applyFill="1" applyBorder="1" applyAlignment="1">
      <alignment horizontal="center" vertical="top"/>
    </xf>
    <xf numFmtId="0" fontId="37" fillId="3" borderId="6" xfId="0" applyFont="1" applyFill="1" applyBorder="1" applyAlignment="1">
      <alignment horizontal="center" vertical="top"/>
    </xf>
    <xf numFmtId="0" fontId="49" fillId="0" borderId="0" xfId="0" applyFont="1" applyAlignment="1">
      <alignment horizontal="left"/>
    </xf>
    <xf numFmtId="0" fontId="50" fillId="0" borderId="0" xfId="0" applyFont="1"/>
    <xf numFmtId="0" fontId="50" fillId="0" borderId="0" xfId="0" applyFont="1" applyAlignment="1">
      <alignment horizontal="left"/>
    </xf>
    <xf numFmtId="0" fontId="51" fillId="0" borderId="0" xfId="0" applyFont="1" applyAlignment="1">
      <alignment horizontal="left"/>
    </xf>
    <xf numFmtId="0" fontId="52" fillId="0" borderId="0" xfId="6" applyFont="1" applyAlignment="1">
      <alignment horizontal="left"/>
    </xf>
    <xf numFmtId="0" fontId="43" fillId="3" borderId="6"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42" fillId="8" borderId="6" xfId="0" applyFont="1" applyFill="1" applyBorder="1" applyAlignment="1">
      <alignment horizontal="center" vertical="center" wrapText="1"/>
    </xf>
    <xf numFmtId="0" fontId="0" fillId="8" borderId="6" xfId="0" applyFont="1" applyFill="1" applyBorder="1" applyAlignment="1">
      <alignment vertical="center" wrapText="1"/>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5" xfId="0" applyFont="1" applyFill="1" applyBorder="1" applyAlignment="1">
      <alignment horizontal="center" vertical="center"/>
    </xf>
    <xf numFmtId="0" fontId="9" fillId="6" borderId="3" xfId="2" quotePrefix="1" applyFont="1" applyFill="1" applyBorder="1" applyAlignment="1">
      <alignment horizontal="center" vertical="top" wrapText="1"/>
    </xf>
    <xf numFmtId="0" fontId="9" fillId="6" borderId="4" xfId="2" quotePrefix="1" applyFont="1" applyFill="1" applyBorder="1" applyAlignment="1">
      <alignment horizontal="center" vertical="top" wrapText="1"/>
    </xf>
    <xf numFmtId="0" fontId="9" fillId="6" borderId="5" xfId="2" quotePrefix="1" applyFont="1" applyFill="1" applyBorder="1" applyAlignment="1">
      <alignment horizontal="center" vertical="top" wrapText="1"/>
    </xf>
    <xf numFmtId="0" fontId="9" fillId="4" borderId="3" xfId="2" quotePrefix="1" applyFont="1" applyFill="1" applyBorder="1" applyAlignment="1">
      <alignment horizontal="center" vertical="top"/>
    </xf>
    <xf numFmtId="0" fontId="9" fillId="4" borderId="4" xfId="2" quotePrefix="1" applyFont="1" applyFill="1" applyBorder="1" applyAlignment="1">
      <alignment horizontal="center" vertical="top"/>
    </xf>
    <xf numFmtId="0" fontId="9" fillId="4" borderId="5" xfId="2" quotePrefix="1" applyFont="1" applyFill="1" applyBorder="1" applyAlignment="1">
      <alignment horizontal="center" vertical="top"/>
    </xf>
    <xf numFmtId="0" fontId="9" fillId="5" borderId="6" xfId="2" quotePrefix="1" applyFont="1" applyFill="1" applyBorder="1" applyAlignment="1">
      <alignment horizontal="center" vertical="top" wrapText="1"/>
    </xf>
    <xf numFmtId="0" fontId="9" fillId="5" borderId="3" xfId="2" quotePrefix="1" applyFont="1" applyFill="1" applyBorder="1" applyAlignment="1">
      <alignment horizontal="center" vertical="top" wrapText="1"/>
    </xf>
    <xf numFmtId="0" fontId="11" fillId="7" borderId="3" xfId="2" quotePrefix="1" applyFont="1" applyFill="1" applyBorder="1" applyAlignment="1">
      <alignment horizontal="center" vertical="top" wrapText="1"/>
    </xf>
    <xf numFmtId="0" fontId="11" fillId="7" borderId="4" xfId="2" quotePrefix="1" applyFont="1" applyFill="1" applyBorder="1" applyAlignment="1">
      <alignment horizontal="center" vertical="top" wrapText="1"/>
    </xf>
    <xf numFmtId="0" fontId="11" fillId="7" borderId="5" xfId="2" quotePrefix="1" applyFont="1" applyFill="1" applyBorder="1" applyAlignment="1">
      <alignment horizontal="center" vertical="top" wrapText="1"/>
    </xf>
    <xf numFmtId="0" fontId="9" fillId="15" borderId="6" xfId="2" quotePrefix="1" applyFont="1" applyFill="1" applyBorder="1" applyAlignment="1">
      <alignment horizontal="center" vertical="top" wrapText="1"/>
    </xf>
    <xf numFmtId="0" fontId="9" fillId="11" borderId="3" xfId="0" quotePrefix="1" applyFont="1" applyFill="1" applyBorder="1" applyAlignment="1">
      <alignment horizontal="center" vertical="center"/>
    </xf>
    <xf numFmtId="0" fontId="9" fillId="11" borderId="4" xfId="0" applyFont="1" applyFill="1" applyBorder="1" applyAlignment="1">
      <alignment horizontal="center" vertical="center"/>
    </xf>
    <xf numFmtId="0" fontId="9" fillId="11" borderId="5" xfId="0" applyFont="1" applyFill="1" applyBorder="1" applyAlignment="1">
      <alignment horizontal="center" vertical="center"/>
    </xf>
    <xf numFmtId="0" fontId="4" fillId="0" borderId="0" xfId="2" applyFont="1" applyBorder="1" applyAlignment="1">
      <alignment horizontal="center" vertical="top"/>
    </xf>
    <xf numFmtId="0" fontId="11" fillId="0" borderId="2" xfId="2" quotePrefix="1" applyFont="1" applyFill="1" applyBorder="1" applyAlignment="1">
      <alignment horizontal="center" vertical="top" wrapText="1"/>
    </xf>
    <xf numFmtId="0" fontId="11" fillId="0" borderId="7" xfId="2" applyFont="1" applyFill="1" applyBorder="1" applyAlignment="1">
      <alignment horizontal="center" vertical="top" wrapText="1"/>
    </xf>
    <xf numFmtId="0" fontId="9" fillId="3" borderId="2" xfId="2" applyFont="1" applyFill="1" applyBorder="1" applyAlignment="1">
      <alignment horizontal="center" vertical="top"/>
    </xf>
    <xf numFmtId="0" fontId="9" fillId="3" borderId="7" xfId="2" applyFont="1" applyFill="1" applyBorder="1" applyAlignment="1">
      <alignment horizontal="center" vertical="top"/>
    </xf>
    <xf numFmtId="0" fontId="4" fillId="0" borderId="0" xfId="2" quotePrefix="1" applyFont="1" applyBorder="1" applyAlignment="1">
      <alignment horizontal="center" vertical="top"/>
    </xf>
    <xf numFmtId="0" fontId="26" fillId="3" borderId="6" xfId="2" quotePrefix="1" applyFont="1" applyFill="1" applyBorder="1" applyAlignment="1">
      <alignment horizontal="center" vertical="top" wrapText="1"/>
    </xf>
    <xf numFmtId="0" fontId="26" fillId="3" borderId="6" xfId="2" applyFont="1" applyFill="1" applyBorder="1" applyAlignment="1">
      <alignment horizontal="center" vertical="top" wrapText="1"/>
    </xf>
    <xf numFmtId="0" fontId="27" fillId="3" borderId="6" xfId="2" applyFont="1" applyFill="1" applyBorder="1" applyAlignment="1">
      <alignment horizontal="center" vertical="top" wrapText="1"/>
    </xf>
    <xf numFmtId="0" fontId="10" fillId="0" borderId="0" xfId="0" quotePrefix="1" applyFont="1" applyAlignment="1">
      <alignment horizontal="center" vertical="top" wrapText="1"/>
    </xf>
    <xf numFmtId="0" fontId="10" fillId="0" borderId="1" xfId="0" quotePrefix="1" applyFont="1" applyBorder="1" applyAlignment="1">
      <alignment horizontal="center" vertical="top" wrapText="1"/>
    </xf>
    <xf numFmtId="0" fontId="32" fillId="0" borderId="0" xfId="0" quotePrefix="1" applyFont="1" applyAlignment="1">
      <alignment horizontal="left" vertical="top" wrapText="1"/>
    </xf>
    <xf numFmtId="0" fontId="2" fillId="3" borderId="6" xfId="0" applyFont="1" applyFill="1" applyBorder="1" applyAlignment="1">
      <alignment horizontal="center" vertical="top"/>
    </xf>
    <xf numFmtId="0" fontId="2" fillId="3" borderId="6" xfId="0" quotePrefix="1" applyFont="1" applyFill="1" applyBorder="1" applyAlignment="1">
      <alignment horizontal="center" vertical="top"/>
    </xf>
    <xf numFmtId="0" fontId="51" fillId="0" borderId="0" xfId="0" applyFont="1" applyAlignment="1">
      <alignment horizontal="left" vertical="top"/>
    </xf>
    <xf numFmtId="0" fontId="32" fillId="0" borderId="0" xfId="0" applyFont="1"/>
    <xf numFmtId="0" fontId="32" fillId="0" borderId="0" xfId="0" applyFont="1" applyAlignment="1">
      <alignment horizontal="center" vertical="top"/>
    </xf>
    <xf numFmtId="0" fontId="10" fillId="0" borderId="0" xfId="0" quotePrefix="1" applyFont="1" applyAlignment="1">
      <alignment vertical="top" wrapText="1"/>
    </xf>
    <xf numFmtId="0" fontId="10" fillId="0" borderId="1" xfId="0" quotePrefix="1" applyFont="1" applyBorder="1" applyAlignment="1">
      <alignment vertical="top" wrapText="1"/>
    </xf>
    <xf numFmtId="0" fontId="39" fillId="0" borderId="0" xfId="0" applyFont="1" applyAlignment="1">
      <alignment horizontal="center" vertical="top" wrapText="1"/>
    </xf>
    <xf numFmtId="0" fontId="36" fillId="0" borderId="0" xfId="0" quotePrefix="1" applyFont="1" applyFill="1" applyAlignment="1">
      <alignment horizontal="left" vertical="top"/>
    </xf>
    <xf numFmtId="0" fontId="36"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9" fillId="0" borderId="0" xfId="0" quotePrefix="1" applyFont="1" applyFill="1" applyAlignment="1">
      <alignment horizontal="left" vertical="top"/>
    </xf>
    <xf numFmtId="0" fontId="54" fillId="0" borderId="0" xfId="0" quotePrefix="1" applyFont="1" applyFill="1" applyAlignment="1">
      <alignment horizontal="left" vertical="top"/>
    </xf>
    <xf numFmtId="0" fontId="39" fillId="0" borderId="0" xfId="0" applyFont="1" applyFill="1" applyAlignment="1">
      <alignment vertical="top"/>
    </xf>
    <xf numFmtId="49" fontId="39" fillId="0" borderId="0" xfId="0" applyNumberFormat="1" applyFont="1" applyFill="1" applyAlignment="1">
      <alignment vertical="top"/>
    </xf>
    <xf numFmtId="0" fontId="39" fillId="0" borderId="0" xfId="0" applyFont="1" applyFill="1" applyAlignment="1">
      <alignment horizontal="right" vertical="top"/>
    </xf>
    <xf numFmtId="0" fontId="10" fillId="0" borderId="0" xfId="0" applyFont="1" applyAlignment="1">
      <alignment vertical="top" wrapText="1"/>
    </xf>
    <xf numFmtId="0" fontId="10" fillId="0" borderId="0" xfId="0" applyFont="1" applyBorder="1" applyAlignment="1"/>
    <xf numFmtId="0" fontId="10" fillId="0" borderId="0" xfId="0" applyFont="1" applyBorder="1"/>
    <xf numFmtId="0" fontId="10" fillId="0" borderId="0" xfId="0" quotePrefix="1" applyFont="1" applyAlignment="1">
      <alignment horizontal="left" vertical="top"/>
    </xf>
    <xf numFmtId="0" fontId="54" fillId="0" borderId="0" xfId="0" applyFont="1" applyFill="1" applyAlignment="1">
      <alignment vertical="top"/>
    </xf>
    <xf numFmtId="0" fontId="55" fillId="3" borderId="8" xfId="0" applyFont="1" applyFill="1" applyBorder="1" applyAlignment="1">
      <alignment horizontal="center" vertical="top"/>
    </xf>
    <xf numFmtId="0" fontId="55" fillId="3" borderId="14" xfId="0" applyFont="1" applyFill="1" applyBorder="1" applyAlignment="1">
      <alignment horizontal="center" vertical="top"/>
    </xf>
    <xf numFmtId="0" fontId="55" fillId="3" borderId="11" xfId="0" applyFont="1" applyFill="1" applyBorder="1" applyAlignment="1">
      <alignment horizontal="center" vertical="top"/>
    </xf>
    <xf numFmtId="0" fontId="55" fillId="3" borderId="3" xfId="0" quotePrefix="1" applyFont="1" applyFill="1" applyBorder="1" applyAlignment="1">
      <alignment horizontal="center" vertical="top"/>
    </xf>
    <xf numFmtId="0" fontId="55" fillId="3" borderId="4" xfId="0" applyFont="1" applyFill="1" applyBorder="1" applyAlignment="1">
      <alignment horizontal="center" vertical="top"/>
    </xf>
    <xf numFmtId="0" fontId="55" fillId="3" borderId="5" xfId="0" applyFont="1" applyFill="1" applyBorder="1" applyAlignment="1">
      <alignment horizontal="center" vertical="top"/>
    </xf>
    <xf numFmtId="0" fontId="56" fillId="3" borderId="3" xfId="0" quotePrefix="1" applyFont="1" applyFill="1" applyBorder="1" applyAlignment="1">
      <alignment horizontal="center" vertical="top"/>
    </xf>
    <xf numFmtId="0" fontId="56" fillId="3" borderId="4" xfId="0" applyFont="1" applyFill="1" applyBorder="1" applyAlignment="1">
      <alignment horizontal="center" vertical="top"/>
    </xf>
    <xf numFmtId="0" fontId="56" fillId="3" borderId="5" xfId="0" applyFont="1" applyFill="1" applyBorder="1" applyAlignment="1">
      <alignment horizontal="center" vertical="top"/>
    </xf>
    <xf numFmtId="0" fontId="57" fillId="0" borderId="0" xfId="0" applyFont="1" applyFill="1" applyAlignment="1">
      <alignment vertical="top"/>
    </xf>
    <xf numFmtId="0" fontId="2" fillId="3" borderId="9" xfId="0" applyFont="1" applyFill="1" applyBorder="1" applyAlignment="1">
      <alignment horizontal="center" vertical="top"/>
    </xf>
    <xf numFmtId="0" fontId="2" fillId="3" borderId="15" xfId="0" applyFont="1" applyFill="1" applyBorder="1" applyAlignment="1">
      <alignment horizontal="center" vertical="top"/>
    </xf>
    <xf numFmtId="0" fontId="2" fillId="3" borderId="0" xfId="0" applyFont="1" applyFill="1" applyBorder="1" applyAlignment="1">
      <alignment horizontal="center" vertical="top"/>
    </xf>
    <xf numFmtId="0" fontId="46" fillId="3" borderId="3" xfId="9" applyFill="1" applyBorder="1" applyAlignment="1">
      <alignment horizontal="center" vertical="top"/>
    </xf>
    <xf numFmtId="0" fontId="46" fillId="3" borderId="4" xfId="9" applyFill="1" applyBorder="1" applyAlignment="1">
      <alignment horizontal="center" vertical="top"/>
    </xf>
    <xf numFmtId="0" fontId="46" fillId="3" borderId="5" xfId="9" applyFill="1" applyBorder="1" applyAlignment="1">
      <alignment horizontal="center" vertical="top"/>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5" xfId="0" applyFont="1" applyFill="1" applyBorder="1" applyAlignment="1">
      <alignment horizontal="center"/>
    </xf>
    <xf numFmtId="0" fontId="14" fillId="3" borderId="10"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1" fillId="3" borderId="6" xfId="0" quotePrefix="1" applyNumberFormat="1" applyFont="1" applyFill="1" applyBorder="1" applyAlignment="1">
      <alignment horizontal="center" vertical="top"/>
    </xf>
    <xf numFmtId="0" fontId="0" fillId="0" borderId="0" xfId="0" applyFill="1" applyAlignment="1">
      <alignment horizontal="center" vertical="top"/>
    </xf>
    <xf numFmtId="3" fontId="15" fillId="0" borderId="3" xfId="0" applyNumberFormat="1" applyFont="1" applyFill="1" applyBorder="1" applyAlignment="1">
      <alignment horizontal="left" vertical="top"/>
    </xf>
    <xf numFmtId="3" fontId="15" fillId="0" borderId="5" xfId="0" applyNumberFormat="1" applyFont="1" applyFill="1" applyBorder="1" applyAlignment="1">
      <alignment horizontal="left" vertical="top"/>
    </xf>
    <xf numFmtId="41" fontId="1" fillId="0" borderId="6" xfId="7" applyNumberFormat="1" applyFont="1" applyFill="1" applyBorder="1" applyAlignment="1">
      <alignment vertical="top"/>
    </xf>
    <xf numFmtId="164" fontId="7" fillId="2" borderId="6" xfId="0" quotePrefix="1" applyNumberFormat="1" applyFont="1" applyFill="1" applyBorder="1" applyAlignment="1">
      <alignment horizontal="right" vertical="top"/>
    </xf>
    <xf numFmtId="3" fontId="15" fillId="0" borderId="3" xfId="0" quotePrefix="1" applyNumberFormat="1" applyFont="1" applyFill="1" applyBorder="1" applyAlignment="1">
      <alignment horizontal="left" vertical="top"/>
    </xf>
    <xf numFmtId="3" fontId="14" fillId="0" borderId="3" xfId="0" quotePrefix="1" applyNumberFormat="1" applyFont="1" applyFill="1" applyBorder="1" applyAlignment="1">
      <alignment horizontal="left" vertical="top"/>
    </xf>
    <xf numFmtId="3" fontId="14" fillId="0" borderId="5" xfId="0" applyNumberFormat="1" applyFont="1" applyFill="1" applyBorder="1" applyAlignment="1">
      <alignment horizontal="left" vertical="top"/>
    </xf>
    <xf numFmtId="3" fontId="14" fillId="0" borderId="5" xfId="0" applyNumberFormat="1" applyFont="1" applyFill="1" applyBorder="1" applyAlignment="1">
      <alignment horizontal="left" vertical="top"/>
    </xf>
    <xf numFmtId="41" fontId="2" fillId="0" borderId="6" xfId="7" applyNumberFormat="1" applyFont="1" applyFill="1" applyBorder="1" applyAlignment="1">
      <alignment vertical="top"/>
    </xf>
    <xf numFmtId="164" fontId="11" fillId="2" borderId="6" xfId="0" quotePrefix="1" applyNumberFormat="1" applyFont="1" applyFill="1" applyBorder="1" applyAlignment="1">
      <alignment horizontal="right" vertical="top"/>
    </xf>
    <xf numFmtId="0" fontId="2" fillId="0" borderId="0" xfId="0" applyFont="1" applyFill="1" applyAlignment="1">
      <alignment vertical="top"/>
    </xf>
    <xf numFmtId="3" fontId="13" fillId="0" borderId="8"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2" xfId="0" applyNumberFormat="1" applyFont="1" applyFill="1" applyBorder="1" applyAlignment="1">
      <alignment horizontal="right" vertical="top"/>
    </xf>
    <xf numFmtId="3" fontId="13" fillId="2" borderId="2" xfId="0" applyNumberFormat="1" applyFont="1" applyFill="1" applyBorder="1" applyAlignment="1">
      <alignment horizontal="right" vertical="top"/>
    </xf>
    <xf numFmtId="0" fontId="59" fillId="0" borderId="0" xfId="0" applyFont="1" applyFill="1" applyBorder="1" applyAlignment="1">
      <alignment vertical="top"/>
    </xf>
    <xf numFmtId="3" fontId="13" fillId="0" borderId="10"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7" xfId="0" applyNumberFormat="1" applyFont="1" applyFill="1" applyBorder="1" applyAlignment="1">
      <alignment horizontal="right" vertical="top"/>
    </xf>
    <xf numFmtId="164" fontId="13" fillId="2" borderId="7" xfId="0" applyNumberFormat="1" applyFont="1" applyFill="1" applyBorder="1" applyAlignment="1">
      <alignment horizontal="right" vertical="top"/>
    </xf>
    <xf numFmtId="0" fontId="55" fillId="3" borderId="14" xfId="0" applyFont="1" applyFill="1" applyBorder="1" applyAlignment="1">
      <alignment horizontal="center" vertical="top"/>
    </xf>
    <xf numFmtId="0" fontId="55" fillId="3" borderId="6" xfId="0" quotePrefix="1" applyFont="1" applyFill="1" applyBorder="1" applyAlignment="1">
      <alignment horizontal="center" vertical="top"/>
    </xf>
    <xf numFmtId="0" fontId="55" fillId="3" borderId="6" xfId="0" applyFont="1" applyFill="1" applyBorder="1" applyAlignment="1">
      <alignment horizontal="center" vertical="top"/>
    </xf>
    <xf numFmtId="0" fontId="56" fillId="3" borderId="6" xfId="0" quotePrefix="1" applyFont="1" applyFill="1" applyBorder="1" applyAlignment="1">
      <alignment horizontal="center" vertical="top"/>
    </xf>
    <xf numFmtId="0" fontId="56" fillId="3" borderId="6" xfId="0" applyFont="1" applyFill="1" applyBorder="1" applyAlignment="1">
      <alignment horizontal="center" vertical="top"/>
    </xf>
    <xf numFmtId="0" fontId="14" fillId="3" borderId="6" xfId="0" applyNumberFormat="1" applyFont="1" applyFill="1" applyBorder="1" applyAlignment="1">
      <alignment horizontal="center" vertical="top"/>
    </xf>
    <xf numFmtId="0" fontId="14" fillId="3" borderId="6" xfId="0" applyFont="1" applyFill="1" applyBorder="1" applyAlignment="1">
      <alignment horizontal="center" vertical="top"/>
    </xf>
    <xf numFmtId="0" fontId="11" fillId="3" borderId="6" xfId="0" applyNumberFormat="1" applyFont="1" applyFill="1" applyBorder="1" applyAlignment="1">
      <alignment horizontal="center" vertical="top"/>
    </xf>
    <xf numFmtId="0" fontId="11" fillId="3" borderId="6" xfId="0" applyFont="1" applyFill="1" applyBorder="1" applyAlignment="1">
      <alignment horizontal="center" vertical="top"/>
    </xf>
    <xf numFmtId="166" fontId="59" fillId="0" borderId="2" xfId="0" applyNumberFormat="1" applyFont="1" applyFill="1" applyBorder="1" applyAlignment="1">
      <alignment vertical="top"/>
    </xf>
    <xf numFmtId="166" fontId="59" fillId="2" borderId="2" xfId="0" applyNumberFormat="1" applyFont="1" applyFill="1" applyBorder="1" applyAlignment="1">
      <alignment vertical="top"/>
    </xf>
    <xf numFmtId="0" fontId="46" fillId="3" borderId="3" xfId="9" quotePrefix="1" applyFill="1" applyBorder="1" applyAlignment="1">
      <alignment horizontal="center" vertical="top"/>
    </xf>
    <xf numFmtId="0" fontId="46" fillId="3" borderId="4" xfId="9" quotePrefix="1" applyFill="1" applyBorder="1" applyAlignment="1">
      <alignment horizontal="center" vertical="top"/>
    </xf>
    <xf numFmtId="0" fontId="46" fillId="3" borderId="5" xfId="9" quotePrefix="1" applyFill="1" applyBorder="1" applyAlignment="1">
      <alignment horizontal="center" vertical="top"/>
    </xf>
    <xf numFmtId="0" fontId="60" fillId="3" borderId="6" xfId="0" applyFont="1" applyFill="1" applyBorder="1" applyAlignment="1">
      <alignment horizontal="center" vertical="top"/>
    </xf>
    <xf numFmtId="0" fontId="0" fillId="0" borderId="6" xfId="0" applyFill="1" applyBorder="1" applyAlignment="1">
      <alignment horizontal="center" vertical="top"/>
    </xf>
    <xf numFmtId="166" fontId="1" fillId="0" borderId="6" xfId="7" applyNumberFormat="1" applyFont="1" applyBorder="1" applyAlignment="1">
      <alignment vertical="top"/>
    </xf>
    <xf numFmtId="0" fontId="58" fillId="2" borderId="6" xfId="0" applyFont="1" applyFill="1" applyBorder="1" applyAlignment="1">
      <alignment horizontal="center" vertical="top"/>
    </xf>
    <xf numFmtId="177" fontId="58" fillId="2" borderId="6" xfId="7" applyNumberFormat="1" applyFont="1" applyFill="1" applyBorder="1" applyAlignment="1">
      <alignment vertical="top"/>
    </xf>
    <xf numFmtId="166" fontId="0" fillId="0" borderId="6" xfId="7" applyNumberFormat="1" applyFont="1" applyBorder="1"/>
    <xf numFmtId="0" fontId="59" fillId="0" borderId="2" xfId="0" applyFont="1" applyFill="1" applyBorder="1" applyAlignment="1">
      <alignment horizontal="center" vertical="top"/>
    </xf>
    <xf numFmtId="0" fontId="59" fillId="2" borderId="2" xfId="0" applyFont="1" applyFill="1" applyBorder="1" applyAlignment="1">
      <alignment horizontal="center" vertical="top"/>
    </xf>
    <xf numFmtId="0" fontId="59" fillId="0" borderId="7" xfId="0" applyFont="1" applyFill="1" applyBorder="1" applyAlignment="1">
      <alignment horizontal="center" vertical="top"/>
    </xf>
    <xf numFmtId="0" fontId="59" fillId="2" borderId="7" xfId="0" applyFont="1" applyFill="1" applyBorder="1" applyAlignment="1">
      <alignment horizontal="center" vertical="top"/>
    </xf>
    <xf numFmtId="3" fontId="13" fillId="2" borderId="7" xfId="0" applyNumberFormat="1" applyFont="1" applyFill="1" applyBorder="1" applyAlignment="1">
      <alignment horizontal="right" vertical="top"/>
    </xf>
    <xf numFmtId="0" fontId="61" fillId="3" borderId="6" xfId="2" quotePrefix="1" applyFont="1" applyFill="1" applyBorder="1" applyAlignment="1">
      <alignment horizontal="center" vertical="top" wrapText="1"/>
    </xf>
    <xf numFmtId="0" fontId="61" fillId="3" borderId="3" xfId="2" quotePrefix="1" applyFont="1" applyFill="1" applyBorder="1" applyAlignment="1">
      <alignment horizontal="center" vertical="top" wrapText="1"/>
    </xf>
    <xf numFmtId="0" fontId="61" fillId="3" borderId="4" xfId="2" quotePrefix="1" applyFont="1" applyFill="1" applyBorder="1" applyAlignment="1">
      <alignment horizontal="center" vertical="top" wrapText="1"/>
    </xf>
    <xf numFmtId="0" fontId="61" fillId="3" borderId="5" xfId="2" quotePrefix="1" applyFont="1" applyFill="1" applyBorder="1" applyAlignment="1">
      <alignment horizontal="center" vertical="top" wrapText="1"/>
    </xf>
    <xf numFmtId="0" fontId="13" fillId="3" borderId="3" xfId="2" quotePrefix="1" applyFont="1" applyFill="1" applyBorder="1" applyAlignment="1">
      <alignment horizontal="center" vertical="top" wrapText="1"/>
    </xf>
    <xf numFmtId="0" fontId="13" fillId="3" borderId="4" xfId="2" quotePrefix="1" applyFont="1" applyFill="1" applyBorder="1" applyAlignment="1">
      <alignment horizontal="center" vertical="top" wrapText="1"/>
    </xf>
    <xf numFmtId="0" fontId="13" fillId="3" borderId="5" xfId="2" quotePrefix="1" applyFont="1" applyFill="1" applyBorder="1" applyAlignment="1">
      <alignment horizontal="center" vertical="top" wrapText="1"/>
    </xf>
    <xf numFmtId="166" fontId="58" fillId="2" borderId="6" xfId="7" applyNumberFormat="1" applyFont="1" applyFill="1" applyBorder="1" applyAlignment="1">
      <alignment vertical="top"/>
    </xf>
    <xf numFmtId="166" fontId="59" fillId="2" borderId="2" xfId="7" applyNumberFormat="1" applyFont="1" applyFill="1" applyBorder="1" applyAlignment="1">
      <alignment vertical="top"/>
    </xf>
    <xf numFmtId="177" fontId="59" fillId="2" borderId="2" xfId="7" applyNumberFormat="1" applyFont="1" applyFill="1" applyBorder="1" applyAlignment="1">
      <alignment vertical="top"/>
    </xf>
    <xf numFmtId="0" fontId="0" fillId="0" borderId="0" xfId="0" applyFill="1" applyBorder="1" applyAlignment="1">
      <alignment vertical="top"/>
    </xf>
    <xf numFmtId="166" fontId="59" fillId="2" borderId="7" xfId="7" applyNumberFormat="1" applyFont="1" applyFill="1" applyBorder="1" applyAlignment="1">
      <alignment vertical="top"/>
    </xf>
    <xf numFmtId="177" fontId="58" fillId="2" borderId="7" xfId="7" applyNumberFormat="1" applyFont="1" applyFill="1" applyBorder="1" applyAlignment="1">
      <alignment vertical="top"/>
    </xf>
    <xf numFmtId="3" fontId="13" fillId="0" borderId="0" xfId="0" quotePrefix="1" applyNumberFormat="1" applyFont="1" applyFill="1" applyBorder="1" applyAlignment="1">
      <alignment horizontal="left" vertical="top"/>
    </xf>
    <xf numFmtId="0" fontId="59" fillId="0" borderId="0" xfId="0" applyFont="1" applyFill="1" applyBorder="1" applyAlignment="1">
      <alignment horizontal="center" vertical="top"/>
    </xf>
    <xf numFmtId="166" fontId="59" fillId="0" borderId="0" xfId="7" applyNumberFormat="1" applyFont="1" applyFill="1" applyBorder="1" applyAlignment="1">
      <alignment vertical="top"/>
    </xf>
    <xf numFmtId="177" fontId="58" fillId="0" borderId="0" xfId="7" applyNumberFormat="1" applyFont="1" applyFill="1" applyBorder="1" applyAlignment="1">
      <alignment vertical="top"/>
    </xf>
    <xf numFmtId="0" fontId="59" fillId="0" borderId="0" xfId="0" applyFont="1" applyFill="1" applyAlignment="1">
      <alignment vertical="top"/>
    </xf>
    <xf numFmtId="0" fontId="32" fillId="0" borderId="6" xfId="0" applyFont="1" applyFill="1" applyBorder="1" applyAlignment="1">
      <alignment horizontal="center" vertical="top"/>
    </xf>
    <xf numFmtId="0" fontId="32" fillId="0" borderId="0" xfId="0" applyFont="1" applyFill="1" applyAlignment="1">
      <alignment vertical="top"/>
    </xf>
    <xf numFmtId="0" fontId="61" fillId="3" borderId="6" xfId="0" quotePrefix="1" applyFont="1" applyFill="1" applyBorder="1" applyAlignment="1">
      <alignment horizontal="center" vertical="top"/>
    </xf>
    <xf numFmtId="0" fontId="56" fillId="3" borderId="3" xfId="0" quotePrefix="1" applyFont="1" applyFill="1" applyBorder="1" applyAlignment="1">
      <alignment horizontal="center" vertical="top" wrapText="1"/>
    </xf>
    <xf numFmtId="0" fontId="56" fillId="3" borderId="4" xfId="0" quotePrefix="1" applyFont="1" applyFill="1" applyBorder="1" applyAlignment="1">
      <alignment horizontal="center" vertical="top" wrapText="1"/>
    </xf>
    <xf numFmtId="0" fontId="56" fillId="3" borderId="5" xfId="0" quotePrefix="1" applyFont="1" applyFill="1" applyBorder="1" applyAlignment="1">
      <alignment horizontal="center" vertical="top" wrapText="1"/>
    </xf>
    <xf numFmtId="0" fontId="2" fillId="3" borderId="15" xfId="0" applyFont="1" applyFill="1" applyBorder="1" applyAlignment="1">
      <alignment horizontal="center" vertical="top"/>
    </xf>
    <xf numFmtId="0" fontId="13" fillId="3" borderId="6" xfId="2" quotePrefix="1" applyFont="1" applyFill="1" applyBorder="1" applyAlignment="1">
      <alignment horizontal="center" vertical="top" wrapText="1"/>
    </xf>
    <xf numFmtId="0" fontId="60" fillId="3" borderId="6" xfId="0" applyFont="1" applyFill="1" applyBorder="1" applyAlignment="1">
      <alignment horizontal="center" vertical="top" wrapText="1"/>
    </xf>
    <xf numFmtId="3" fontId="15" fillId="2" borderId="5" xfId="0" applyNumberFormat="1" applyFont="1" applyFill="1" applyBorder="1" applyAlignment="1">
      <alignment horizontal="left" vertical="top"/>
    </xf>
    <xf numFmtId="0" fontId="58" fillId="2" borderId="6" xfId="0" applyFont="1" applyFill="1" applyBorder="1" applyAlignment="1">
      <alignment vertical="top"/>
    </xf>
    <xf numFmtId="168" fontId="58" fillId="2" borderId="6" xfId="0" applyNumberFormat="1" applyFont="1" applyFill="1" applyBorder="1" applyAlignment="1">
      <alignment vertical="top"/>
    </xf>
    <xf numFmtId="165" fontId="58" fillId="2" borderId="6" xfId="1" applyNumberFormat="1" applyFont="1" applyFill="1" applyBorder="1" applyAlignment="1">
      <alignment vertical="top"/>
    </xf>
    <xf numFmtId="3" fontId="13" fillId="2" borderId="14" xfId="0" quotePrefix="1" applyNumberFormat="1" applyFont="1" applyFill="1" applyBorder="1" applyAlignment="1">
      <alignment horizontal="left" vertical="top"/>
    </xf>
    <xf numFmtId="0" fontId="59" fillId="2" borderId="2" xfId="0" applyFont="1" applyFill="1" applyBorder="1" applyAlignment="1">
      <alignment vertical="top"/>
    </xf>
    <xf numFmtId="165" fontId="58" fillId="2" borderId="2" xfId="1" applyNumberFormat="1" applyFont="1" applyFill="1" applyBorder="1" applyAlignment="1">
      <alignment vertical="top"/>
    </xf>
    <xf numFmtId="3" fontId="13" fillId="2" borderId="12" xfId="0" quotePrefix="1" applyNumberFormat="1" applyFont="1" applyFill="1" applyBorder="1" applyAlignment="1">
      <alignment horizontal="left" vertical="top"/>
    </xf>
    <xf numFmtId="0" fontId="58" fillId="2" borderId="7" xfId="0" applyFont="1" applyFill="1" applyBorder="1" applyAlignment="1">
      <alignment vertical="top"/>
    </xf>
    <xf numFmtId="168" fontId="58" fillId="2" borderId="7" xfId="0" applyNumberFormat="1" applyFont="1" applyFill="1" applyBorder="1" applyAlignment="1">
      <alignment vertical="top"/>
    </xf>
    <xf numFmtId="165" fontId="58" fillId="2" borderId="7" xfId="1" applyNumberFormat="1" applyFont="1" applyFill="1" applyBorder="1" applyAlignment="1">
      <alignment vertical="top"/>
    </xf>
    <xf numFmtId="166" fontId="39" fillId="0" borderId="0" xfId="0" applyNumberFormat="1" applyFont="1" applyFill="1" applyAlignment="1">
      <alignment vertical="top"/>
    </xf>
    <xf numFmtId="166" fontId="39" fillId="0" borderId="0" xfId="7"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62" fillId="8" borderId="14" xfId="2" applyFont="1" applyFill="1" applyBorder="1" applyAlignment="1">
      <alignment horizontal="center" vertical="center"/>
    </xf>
    <xf numFmtId="0" fontId="62" fillId="8" borderId="12" xfId="2" applyFont="1" applyFill="1" applyBorder="1" applyAlignment="1">
      <alignment horizontal="center" vertical="center"/>
    </xf>
    <xf numFmtId="3" fontId="15" fillId="0" borderId="3" xfId="0" quotePrefix="1" applyNumberFormat="1" applyFont="1" applyFill="1" applyBorder="1" applyAlignment="1">
      <alignment vertical="top"/>
    </xf>
    <xf numFmtId="169" fontId="15" fillId="2" borderId="6" xfId="0" applyNumberFormat="1" applyFont="1" applyFill="1" applyBorder="1" applyAlignment="1">
      <alignment vertical="top"/>
    </xf>
    <xf numFmtId="169" fontId="6" fillId="2" borderId="6" xfId="5" applyNumberFormat="1" applyFont="1" applyFill="1" applyBorder="1" applyAlignment="1">
      <alignment vertical="top"/>
    </xf>
    <xf numFmtId="172" fontId="6" fillId="2" borderId="6" xfId="2" applyNumberFormat="1" applyFont="1" applyFill="1" applyBorder="1"/>
    <xf numFmtId="3" fontId="15" fillId="0" borderId="3" xfId="0" quotePrefix="1" applyNumberFormat="1" applyFont="1" applyFill="1" applyBorder="1" applyAlignment="1">
      <alignment horizontal="left" vertical="top"/>
    </xf>
    <xf numFmtId="169" fontId="14" fillId="2" borderId="6" xfId="0" applyNumberFormat="1" applyFont="1" applyFill="1" applyBorder="1" applyAlignment="1">
      <alignment vertical="top"/>
    </xf>
    <xf numFmtId="169" fontId="9" fillId="2" borderId="6" xfId="5" applyNumberFormat="1" applyFont="1" applyFill="1" applyBorder="1" applyAlignment="1">
      <alignment vertical="top"/>
    </xf>
    <xf numFmtId="172" fontId="9" fillId="2" borderId="6" xfId="2" applyNumberFormat="1" applyFont="1" applyFill="1" applyBorder="1"/>
    <xf numFmtId="172" fontId="10" fillId="0" borderId="0" xfId="2" applyNumberFormat="1" applyFont="1" applyAlignment="1">
      <alignment vertical="top"/>
    </xf>
    <xf numFmtId="172" fontId="10" fillId="0" borderId="0" xfId="7" applyNumberFormat="1" applyFont="1" applyAlignment="1">
      <alignment vertical="top"/>
    </xf>
    <xf numFmtId="0" fontId="26" fillId="3" borderId="3" xfId="2" quotePrefix="1" applyFont="1" applyFill="1" applyBorder="1" applyAlignment="1">
      <alignment horizontal="center" vertical="top" wrapText="1"/>
    </xf>
    <xf numFmtId="0" fontId="26" fillId="3" borderId="5" xfId="2" quotePrefix="1" applyFont="1" applyFill="1" applyBorder="1" applyAlignment="1">
      <alignment horizontal="center" vertical="top" wrapText="1"/>
    </xf>
    <xf numFmtId="0" fontId="63" fillId="3" borderId="6" xfId="2" quotePrefix="1" applyFont="1" applyFill="1" applyBorder="1" applyAlignment="1">
      <alignment horizontal="center" vertical="top" wrapText="1"/>
    </xf>
    <xf numFmtId="165" fontId="63" fillId="3" borderId="6" xfId="2" quotePrefix="1" applyNumberFormat="1" applyFont="1" applyFill="1" applyBorder="1" applyAlignment="1">
      <alignment horizontal="center" vertical="top" wrapText="1"/>
    </xf>
    <xf numFmtId="10" fontId="29" fillId="2" borderId="6" xfId="5" applyNumberFormat="1" applyFont="1" applyFill="1" applyBorder="1"/>
    <xf numFmtId="0" fontId="0" fillId="0" borderId="0" xfId="0" applyBorder="1"/>
    <xf numFmtId="0" fontId="62" fillId="0" borderId="0" xfId="2" applyFont="1" applyFill="1" applyBorder="1" applyAlignment="1">
      <alignment vertical="center"/>
    </xf>
    <xf numFmtId="0" fontId="62" fillId="8" borderId="6" xfId="2" applyFont="1" applyFill="1" applyBorder="1" applyAlignment="1">
      <alignment horizontal="center" vertical="center"/>
    </xf>
    <xf numFmtId="165" fontId="15" fillId="2" borderId="6" xfId="5" applyNumberFormat="1" applyFont="1" applyFill="1" applyBorder="1"/>
    <xf numFmtId="10" fontId="4" fillId="2" borderId="6" xfId="5" applyNumberFormat="1" applyFont="1" applyFill="1" applyBorder="1"/>
    <xf numFmtId="0" fontId="14" fillId="0" borderId="6" xfId="2" quotePrefix="1" applyFont="1" applyFill="1" applyBorder="1" applyAlignment="1">
      <alignment horizontal="left" vertical="top"/>
    </xf>
    <xf numFmtId="165" fontId="14" fillId="2" borderId="6" xfId="5" applyNumberFormat="1" applyFont="1" applyFill="1" applyBorder="1"/>
    <xf numFmtId="0" fontId="62" fillId="8" borderId="6" xfId="0" quotePrefix="1" applyFont="1" applyFill="1" applyBorder="1" applyAlignment="1">
      <alignment horizontal="center" vertical="top" wrapText="1"/>
    </xf>
    <xf numFmtId="165" fontId="14" fillId="0" borderId="6" xfId="5" applyNumberFormat="1" applyFont="1" applyBorder="1"/>
    <xf numFmtId="0" fontId="0" fillId="0" borderId="0" xfId="0" applyAlignment="1">
      <alignment horizontal="center"/>
    </xf>
    <xf numFmtId="4" fontId="6" fillId="2" borderId="6" xfId="0" applyNumberFormat="1" applyFont="1" applyFill="1" applyBorder="1" applyAlignment="1">
      <alignment horizontal="right" vertical="top"/>
    </xf>
    <xf numFmtId="164" fontId="6" fillId="2" borderId="6" xfId="0" applyNumberFormat="1" applyFont="1" applyFill="1" applyBorder="1" applyAlignment="1">
      <alignment horizontal="right" vertical="top"/>
    </xf>
    <xf numFmtId="2" fontId="0" fillId="0" borderId="0" xfId="0" applyNumberFormat="1"/>
    <xf numFmtId="170" fontId="0" fillId="0" borderId="6" xfId="0" applyNumberFormat="1" applyFont="1" applyBorder="1" applyAlignment="1">
      <alignment horizontal="right" vertical="top"/>
    </xf>
    <xf numFmtId="0" fontId="31" fillId="0" borderId="0" xfId="0" applyFont="1" applyFill="1"/>
    <xf numFmtId="0" fontId="2" fillId="0" borderId="0" xfId="0" applyFont="1" applyFill="1"/>
    <xf numFmtId="0" fontId="36" fillId="0" borderId="0" xfId="0" applyFont="1"/>
    <xf numFmtId="0" fontId="53" fillId="8" borderId="6" xfId="0" applyFont="1" applyFill="1" applyBorder="1" applyAlignment="1">
      <alignment horizontal="center"/>
    </xf>
    <xf numFmtId="0" fontId="2" fillId="17" borderId="6" xfId="0" applyFont="1" applyFill="1" applyBorder="1" applyAlignment="1">
      <alignment horizontal="center"/>
    </xf>
    <xf numFmtId="0" fontId="2" fillId="3" borderId="6" xfId="0" applyFont="1" applyFill="1" applyBorder="1" applyAlignment="1">
      <alignment horizontal="center"/>
    </xf>
    <xf numFmtId="0" fontId="2" fillId="0" borderId="0" xfId="0" applyFont="1" applyAlignment="1">
      <alignment horizontal="center"/>
    </xf>
    <xf numFmtId="0" fontId="0" fillId="0" borderId="3" xfId="0" quotePrefix="1" applyBorder="1" applyAlignment="1">
      <alignment horizontal="left" wrapText="1"/>
    </xf>
    <xf numFmtId="0" fontId="0" fillId="0" borderId="6" xfId="0" applyBorder="1"/>
    <xf numFmtId="0" fontId="0" fillId="0" borderId="3" xfId="0" quotePrefix="1" applyBorder="1" applyAlignment="1">
      <alignment horizontal="left"/>
    </xf>
  </cellXfs>
  <cellStyles count="10">
    <cellStyle name="Comma" xfId="7" builtinId="3"/>
    <cellStyle name="Comma 2" xfId="3"/>
    <cellStyle name="Comma 3" xfId="8"/>
    <cellStyle name="Hyperlink" xfId="6" builtinId="8"/>
    <cellStyle name="Hyperlink 2" xfId="9"/>
    <cellStyle name="Normal" xfId="0" builtinId="0"/>
    <cellStyle name="Normal 2" xfId="2"/>
    <cellStyle name="Normal 3" xfId="4"/>
    <cellStyle name="Percent" xfId="1" builtinId="5"/>
    <cellStyle name="Percent 2" xfId="5"/>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1991-1999</a:t>
            </a:r>
          </a:p>
        </c:rich>
      </c:tx>
      <c:layout/>
      <c:overlay val="0"/>
    </c:title>
    <c:autoTitleDeleted val="0"/>
    <c:plotArea>
      <c:layout/>
      <c:bubbleChart>
        <c:varyColors val="0"/>
        <c:ser>
          <c:idx val="0"/>
          <c:order val="0"/>
          <c:tx>
            <c:strRef>
              <c:f>'Rel. prod. cf employment1'!$A$6</c:f>
              <c:strCache>
                <c:ptCount val="1"/>
                <c:pt idx="0">
                  <c:v>Agriculture</c:v>
                </c:pt>
              </c:strCache>
            </c:strRef>
          </c:tx>
          <c:spPr>
            <a:solidFill>
              <a:schemeClr val="accent1"/>
            </a:solidFill>
          </c:spPr>
          <c:invertIfNegative val="0"/>
          <c:xVal>
            <c:numRef>
              <c:f>'Rel. prod. cf employment1'!$B$6</c:f>
              <c:numCache>
                <c:formatCode>#,##0.0_ ;\-#,##0.0\ </c:formatCode>
                <c:ptCount val="1"/>
                <c:pt idx="0">
                  <c:v>-5.0999984741212074</c:v>
                </c:pt>
              </c:numCache>
            </c:numRef>
          </c:xVal>
          <c:yVal>
            <c:numRef>
              <c:f>'Rel. prod. cf employment1'!$C$6</c:f>
              <c:numCache>
                <c:formatCode>_-* #,##0.0_-;\-* #,##0.0_-;_-* "-"_-;_-@_-</c:formatCode>
                <c:ptCount val="1"/>
                <c:pt idx="0">
                  <c:v>0.47037571799364752</c:v>
                </c:pt>
              </c:numCache>
            </c:numRef>
          </c:yVal>
          <c:bubbleSize>
            <c:numRef>
              <c:f>'Rel. prod. cf employment1'!$E$6</c:f>
              <c:numCache>
                <c:formatCode>_(* #,##0_);_(* \(#,##0\);_(* "-"_);_(@_)</c:formatCode>
                <c:ptCount val="1"/>
                <c:pt idx="0">
                  <c:v>8687.4380848084129</c:v>
                </c:pt>
              </c:numCache>
            </c:numRef>
          </c:bubbleSize>
          <c:bubble3D val="1"/>
        </c:ser>
        <c:ser>
          <c:idx val="1"/>
          <c:order val="1"/>
          <c:tx>
            <c:strRef>
              <c:f>'Rel. prod. cf employment1'!$A$7</c:f>
              <c:strCache>
                <c:ptCount val="1"/>
                <c:pt idx="0">
                  <c:v>Industry</c:v>
                </c:pt>
              </c:strCache>
            </c:strRef>
          </c:tx>
          <c:spPr>
            <a:solidFill>
              <a:schemeClr val="accent3"/>
            </a:solidFill>
            <a:ln w="25400">
              <a:noFill/>
            </a:ln>
          </c:spPr>
          <c:invertIfNegative val="0"/>
          <c:xVal>
            <c:numRef>
              <c:f>'Rel. prod. cf employment1'!$B$7</c:f>
              <c:numCache>
                <c:formatCode>#,##0.0_ ;\-#,##0.0\ </c:formatCode>
                <c:ptCount val="1"/>
                <c:pt idx="0">
                  <c:v>7.1000001430511404</c:v>
                </c:pt>
              </c:numCache>
            </c:numRef>
          </c:xVal>
          <c:yVal>
            <c:numRef>
              <c:f>'Rel. prod. cf employment1'!$C$7</c:f>
              <c:numCache>
                <c:formatCode>_-* #,##0.0_-;\-* #,##0.0_-;_-* "-"_-;_-@_-</c:formatCode>
                <c:ptCount val="1"/>
                <c:pt idx="0">
                  <c:v>1.8468031786177963</c:v>
                </c:pt>
              </c:numCache>
            </c:numRef>
          </c:yVal>
          <c:bubbleSize>
            <c:numRef>
              <c:f>'Rel. prod. cf employment1'!$E$7</c:f>
              <c:numCache>
                <c:formatCode>_(* #,##0_);_(* \(#,##0\);_(* "-"_);_(@_)</c:formatCode>
                <c:ptCount val="1"/>
                <c:pt idx="0">
                  <c:v>1118.7502837739464</c:v>
                </c:pt>
              </c:numCache>
            </c:numRef>
          </c:bubbleSize>
          <c:bubble3D val="1"/>
        </c:ser>
        <c:ser>
          <c:idx val="2"/>
          <c:order val="2"/>
          <c:tx>
            <c:strRef>
              <c:f>'Rel. prod. cf employment1'!$A$8</c:f>
              <c:strCache>
                <c:ptCount val="1"/>
                <c:pt idx="0">
                  <c:v>Services</c:v>
                </c:pt>
              </c:strCache>
            </c:strRef>
          </c:tx>
          <c:spPr>
            <a:solidFill>
              <a:schemeClr val="accent5"/>
            </a:solidFill>
            <a:ln w="25400">
              <a:noFill/>
            </a:ln>
          </c:spPr>
          <c:invertIfNegative val="0"/>
          <c:xVal>
            <c:numRef>
              <c:f>'Rel. prod. cf employment1'!$B$8</c:f>
              <c:numCache>
                <c:formatCode>#,##0.0_ ;\-#,##0.0\ </c:formatCode>
                <c:ptCount val="1"/>
                <c:pt idx="0">
                  <c:v>-0.5999994277953995</c:v>
                </c:pt>
              </c:numCache>
            </c:numRef>
          </c:xVal>
          <c:yVal>
            <c:numRef>
              <c:f>'Rel. prod. cf employment1'!$C$8</c:f>
              <c:numCache>
                <c:formatCode>_-* #,##0.0_-;\-* #,##0.0_-;_-* "-"_-;_-@_-</c:formatCode>
                <c:ptCount val="1"/>
                <c:pt idx="0">
                  <c:v>3.2699103424357445</c:v>
                </c:pt>
              </c:numCache>
            </c:numRef>
          </c:yVal>
          <c:bubbleSize>
            <c:numRef>
              <c:f>'Rel. prod. cf employment1'!$E$8</c:f>
              <c:numCache>
                <c:formatCode>_(* #,##0_);_(* \(#,##0\);_(* "-"_);_(@_)</c:formatCode>
                <c:ptCount val="1"/>
                <c:pt idx="0">
                  <c:v>1609.6305225478902</c:v>
                </c:pt>
              </c:numCache>
            </c:numRef>
          </c:bubbleSize>
          <c:bubble3D val="1"/>
        </c:ser>
        <c:dLbls>
          <c:showLegendKey val="0"/>
          <c:showVal val="0"/>
          <c:showCatName val="0"/>
          <c:showSerName val="0"/>
          <c:showPercent val="0"/>
          <c:showBubbleSize val="0"/>
        </c:dLbls>
        <c:bubbleScale val="100"/>
        <c:showNegBubbles val="0"/>
        <c:axId val="344455808"/>
        <c:axId val="344590208"/>
      </c:bubbleChart>
      <c:valAx>
        <c:axId val="344455808"/>
        <c:scaling>
          <c:orientation val="minMax"/>
        </c:scaling>
        <c:delete val="0"/>
        <c:axPos val="b"/>
        <c:title>
          <c:tx>
            <c:rich>
              <a:bodyPr/>
              <a:lstStyle/>
              <a:p>
                <a:pPr>
                  <a:defRPr sz="800" b="0"/>
                </a:pPr>
                <a:r>
                  <a:rPr lang="en-US" sz="800" b="0"/>
                  <a:t>Percentage point change in share of total employment, 1991-99</a:t>
                </a:r>
              </a:p>
            </c:rich>
          </c:tx>
          <c:layout/>
          <c:overlay val="0"/>
        </c:title>
        <c:numFmt formatCode="#,##0.0_ ;\-#,##0.0\ " sourceLinked="1"/>
        <c:majorTickMark val="out"/>
        <c:minorTickMark val="none"/>
        <c:tickLblPos val="low"/>
        <c:crossAx val="344590208"/>
        <c:crosses val="autoZero"/>
        <c:crossBetween val="midCat"/>
      </c:valAx>
      <c:valAx>
        <c:axId val="344590208"/>
        <c:scaling>
          <c:orientation val="minMax"/>
        </c:scaling>
        <c:delete val="0"/>
        <c:axPos val="l"/>
        <c:majorGridlines/>
        <c:title>
          <c:tx>
            <c:rich>
              <a:bodyPr rot="-5400000" vert="horz"/>
              <a:lstStyle/>
              <a:p>
                <a:pPr>
                  <a:defRPr sz="800" b="0"/>
                </a:pPr>
                <a:r>
                  <a:rPr lang="en-US" sz="800" b="0"/>
                  <a:t>Relative productivity level, 1999</a:t>
                </a:r>
              </a:p>
            </c:rich>
          </c:tx>
          <c:layout/>
          <c:overlay val="0"/>
        </c:title>
        <c:numFmt formatCode="_-* #,##0.0_-;\-* #,##0.0_-;_-* &quot;-&quot;_-;_-@_-" sourceLinked="1"/>
        <c:majorTickMark val="out"/>
        <c:minorTickMark val="none"/>
        <c:tickLblPos val="low"/>
        <c:crossAx val="3444558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employment2'!$B$58</c:f>
              <c:numCache>
                <c:formatCode>#,##0.0_ ;\-#,##0.0\ </c:formatCode>
                <c:ptCount val="1"/>
                <c:pt idx="0">
                  <c:v>-0.94224192569676291</c:v>
                </c:pt>
              </c:numCache>
            </c:numRef>
          </c:xVal>
          <c:yVal>
            <c:numRef>
              <c:f>'Rel. prod. cf employment2'!$C$58</c:f>
              <c:numCache>
                <c:formatCode>#,##0.0_ ;\-#,##0.0\ </c:formatCode>
                <c:ptCount val="1"/>
                <c:pt idx="0">
                  <c:v>0.44225144618480439</c:v>
                </c:pt>
              </c:numCache>
            </c:numRef>
          </c:yVal>
          <c:bubbleSize>
            <c:numRef>
              <c:f>'Rel. prod. cf employment2'!$E$58</c:f>
              <c:numCache>
                <c:formatCode>#,##0_ ;\-#,##0\ </c:formatCode>
                <c:ptCount val="1"/>
                <c:pt idx="0">
                  <c:v>10655</c:v>
                </c:pt>
              </c:numCache>
            </c:numRef>
          </c:bubbleSize>
          <c:bubble3D val="1"/>
        </c:ser>
        <c:ser>
          <c:idx val="1"/>
          <c:order val="1"/>
          <c:tx>
            <c:v>Mining &amp; utilities</c:v>
          </c:tx>
          <c:spPr>
            <a:solidFill>
              <a:srgbClr val="000000"/>
            </a:solidFill>
            <a:ln w="25400">
              <a:noFill/>
            </a:ln>
          </c:spPr>
          <c:invertIfNegative val="0"/>
          <c:xVal>
            <c:numRef>
              <c:f>'Rel. prod. cf employment2'!$B$59</c:f>
              <c:numCache>
                <c:formatCode>#,##0.0_ ;\-#,##0.0\ </c:formatCode>
                <c:ptCount val="1"/>
                <c:pt idx="0">
                  <c:v>4.6163741200647257E-2</c:v>
                </c:pt>
              </c:numCache>
            </c:numRef>
          </c:xVal>
          <c:yVal>
            <c:numRef>
              <c:f>'Rel. prod. cf employment2'!$C$59</c:f>
              <c:numCache>
                <c:formatCode>#,##0.0_ ;\-#,##0.0\ </c:formatCode>
                <c:ptCount val="1"/>
                <c:pt idx="0">
                  <c:v>2.196498618213337</c:v>
                </c:pt>
              </c:numCache>
            </c:numRef>
          </c:yVal>
          <c:bubbleSize>
            <c:numRef>
              <c:f>'Rel. prod. cf employment2'!$E$59</c:f>
              <c:numCache>
                <c:formatCode>#,##0_ ;\-#,##0\ </c:formatCode>
                <c:ptCount val="1"/>
                <c:pt idx="0">
                  <c:v>175</c:v>
                </c:pt>
              </c:numCache>
            </c:numRef>
          </c:bubbleSize>
          <c:bubble3D val="1"/>
        </c:ser>
        <c:ser>
          <c:idx val="2"/>
          <c:order val="2"/>
          <c:tx>
            <c:v>Manufacturing</c:v>
          </c:tx>
          <c:spPr>
            <a:solidFill>
              <a:srgbClr val="CC6600"/>
            </a:solidFill>
            <a:ln w="25400">
              <a:noFill/>
            </a:ln>
          </c:spPr>
          <c:invertIfNegative val="0"/>
          <c:xVal>
            <c:numRef>
              <c:f>'Rel. prod. cf employment2'!$B$60</c:f>
              <c:numCache>
                <c:formatCode>#,##0.0_ ;\-#,##0.0\ </c:formatCode>
                <c:ptCount val="1"/>
                <c:pt idx="0">
                  <c:v>-0.1248381228838662</c:v>
                </c:pt>
              </c:numCache>
            </c:numRef>
          </c:xVal>
          <c:yVal>
            <c:numRef>
              <c:f>'Rel. prod. cf employment2'!$C$60</c:f>
              <c:numCache>
                <c:formatCode>#,##0.0_ ;\-#,##0.0\ </c:formatCode>
                <c:ptCount val="1"/>
                <c:pt idx="0">
                  <c:v>1.0235958970975396</c:v>
                </c:pt>
              </c:numCache>
            </c:numRef>
          </c:yVal>
          <c:bubbleSize>
            <c:numRef>
              <c:f>'Rel. prod. cf employment2'!$E$60</c:f>
              <c:numCache>
                <c:formatCode>#,##0_ ;\-#,##0\ </c:formatCode>
                <c:ptCount val="1"/>
                <c:pt idx="0">
                  <c:v>947</c:v>
                </c:pt>
              </c:numCache>
            </c:numRef>
          </c:bubbleSize>
          <c:bubble3D val="1"/>
        </c:ser>
        <c:ser>
          <c:idx val="3"/>
          <c:order val="3"/>
          <c:tx>
            <c:v>Construction</c:v>
          </c:tx>
          <c:spPr>
            <a:solidFill>
              <a:srgbClr val="FFFF00"/>
            </a:solidFill>
            <a:ln w="25400">
              <a:noFill/>
            </a:ln>
          </c:spPr>
          <c:invertIfNegative val="0"/>
          <c:xVal>
            <c:numRef>
              <c:f>'Rel. prod. cf employment2'!$B$61</c:f>
              <c:numCache>
                <c:formatCode>#,##0.0_ ;\-#,##0.0\ </c:formatCode>
                <c:ptCount val="1"/>
                <c:pt idx="0">
                  <c:v>0.16958747423888187</c:v>
                </c:pt>
              </c:numCache>
            </c:numRef>
          </c:xVal>
          <c:yVal>
            <c:numRef>
              <c:f>'Rel. prod. cf employment2'!$C$61</c:f>
              <c:numCache>
                <c:formatCode>#,##0.0_ ;\-#,##0.0\ </c:formatCode>
                <c:ptCount val="1"/>
                <c:pt idx="0">
                  <c:v>1.6872354761818653</c:v>
                </c:pt>
              </c:numCache>
            </c:numRef>
          </c:yVal>
          <c:bubbleSize>
            <c:numRef>
              <c:f>'Rel. prod. cf employment2'!$E$61</c:f>
              <c:numCache>
                <c:formatCode>#,##0_ ;\-#,##0\ </c:formatCode>
                <c:ptCount val="1"/>
                <c:pt idx="0">
                  <c:v>536</c:v>
                </c:pt>
              </c:numCache>
            </c:numRef>
          </c:bubbleSize>
          <c:bubble3D val="1"/>
        </c:ser>
        <c:ser>
          <c:idx val="4"/>
          <c:order val="4"/>
          <c:tx>
            <c:v>Wholesale, retail, hotels</c:v>
          </c:tx>
          <c:spPr>
            <a:solidFill>
              <a:srgbClr val="6666FF"/>
            </a:solidFill>
            <a:ln w="25400">
              <a:noFill/>
            </a:ln>
          </c:spPr>
          <c:invertIfNegative val="0"/>
          <c:xVal>
            <c:numRef>
              <c:f>'Rel. prod. cf employment2'!$B$62</c:f>
              <c:numCache>
                <c:formatCode>#,##0.0_ ;\-#,##0.0\ </c:formatCode>
                <c:ptCount val="1"/>
                <c:pt idx="0">
                  <c:v>0.36104321012537</c:v>
                </c:pt>
              </c:numCache>
            </c:numRef>
          </c:xVal>
          <c:yVal>
            <c:numRef>
              <c:f>'Rel. prod. cf employment2'!$C$62</c:f>
              <c:numCache>
                <c:formatCode>#,##0.0_ ;\-#,##0.0\ </c:formatCode>
                <c:ptCount val="1"/>
                <c:pt idx="0">
                  <c:v>1.8493002769132132</c:v>
                </c:pt>
              </c:numCache>
            </c:numRef>
          </c:yVal>
          <c:bubbleSize>
            <c:numRef>
              <c:f>'Rel. prod. cf employment2'!$E$62</c:f>
              <c:numCache>
                <c:formatCode>#,##0_ ;\-#,##0\ </c:formatCode>
                <c:ptCount val="1"/>
                <c:pt idx="0">
                  <c:v>1192</c:v>
                </c:pt>
              </c:numCache>
            </c:numRef>
          </c:bubbleSize>
          <c:bubble3D val="1"/>
        </c:ser>
        <c:ser>
          <c:idx val="5"/>
          <c:order val="5"/>
          <c:tx>
            <c:v>Transport, storage, comms</c:v>
          </c:tx>
          <c:spPr>
            <a:solidFill>
              <a:srgbClr val="66FFFF"/>
            </a:solidFill>
            <a:ln w="25400">
              <a:noFill/>
            </a:ln>
          </c:spPr>
          <c:invertIfNegative val="0"/>
          <c:xVal>
            <c:numRef>
              <c:f>'Rel. prod. cf employment2'!$B$63</c:f>
              <c:numCache>
                <c:formatCode>#,##0.0_ ;\-#,##0.0\ </c:formatCode>
                <c:ptCount val="1"/>
                <c:pt idx="0">
                  <c:v>8.5036409334455554E-2</c:v>
                </c:pt>
              </c:numCache>
            </c:numRef>
          </c:xVal>
          <c:yVal>
            <c:numRef>
              <c:f>'Rel. prod. cf employment2'!$C$63</c:f>
              <c:numCache>
                <c:formatCode>#,##0.0_ ;\-#,##0.0\ </c:formatCode>
                <c:ptCount val="1"/>
                <c:pt idx="0">
                  <c:v>6.0733399551247738</c:v>
                </c:pt>
              </c:numCache>
            </c:numRef>
          </c:yVal>
          <c:bubbleSize>
            <c:numRef>
              <c:f>'Rel. prod. cf employment2'!$E$63</c:f>
              <c:numCache>
                <c:formatCode>#,##0_ ;\-#,##0\ </c:formatCode>
                <c:ptCount val="1"/>
                <c:pt idx="0">
                  <c:v>260</c:v>
                </c:pt>
              </c:numCache>
            </c:numRef>
          </c:bubbleSize>
          <c:bubble3D val="1"/>
        </c:ser>
        <c:ser>
          <c:idx val="6"/>
          <c:order val="6"/>
          <c:tx>
            <c:v>Other</c:v>
          </c:tx>
          <c:spPr>
            <a:solidFill>
              <a:srgbClr val="FF00FF"/>
            </a:solidFill>
            <a:ln w="25400">
              <a:noFill/>
            </a:ln>
          </c:spPr>
          <c:invertIfNegative val="0"/>
          <c:xVal>
            <c:numRef>
              <c:f>'Rel. prod. cf employment2'!$B$64</c:f>
              <c:numCache>
                <c:formatCode>#,##0.0_ ;\-#,##0.0\ </c:formatCode>
                <c:ptCount val="1"/>
                <c:pt idx="0">
                  <c:v>0.40524921368129352</c:v>
                </c:pt>
              </c:numCache>
            </c:numRef>
          </c:xVal>
          <c:yVal>
            <c:numRef>
              <c:f>'Rel. prod. cf employment2'!$C$64</c:f>
              <c:numCache>
                <c:formatCode>#,##0.0_ ;\-#,##0.0\ </c:formatCode>
                <c:ptCount val="1"/>
                <c:pt idx="0">
                  <c:v>4.2171856137988621</c:v>
                </c:pt>
              </c:numCache>
            </c:numRef>
          </c:yVal>
          <c:bubbleSize>
            <c:numRef>
              <c:f>'Rel. prod. cf employment2'!$E$64</c:f>
              <c:numCache>
                <c:formatCode>#,##0_ ;\-#,##0\ </c:formatCode>
                <c:ptCount val="1"/>
                <c:pt idx="0">
                  <c:v>936</c:v>
                </c:pt>
              </c:numCache>
            </c:numRef>
          </c:bubbleSize>
          <c:bubble3D val="1"/>
        </c:ser>
        <c:dLbls>
          <c:showLegendKey val="0"/>
          <c:showVal val="0"/>
          <c:showCatName val="0"/>
          <c:showSerName val="0"/>
          <c:showPercent val="0"/>
          <c:showBubbleSize val="0"/>
        </c:dLbls>
        <c:bubbleScale val="100"/>
        <c:showNegBubbles val="0"/>
        <c:axId val="546253056"/>
        <c:axId val="546374016"/>
      </c:bubbleChart>
      <c:valAx>
        <c:axId val="54625305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546374016"/>
        <c:crosses val="autoZero"/>
        <c:crossBetween val="midCat"/>
      </c:valAx>
      <c:valAx>
        <c:axId val="54637401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5462530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change2'!$B$4</c:f>
              <c:strCache>
                <c:ptCount val="1"/>
                <c:pt idx="0">
                  <c:v>Within sector</c:v>
                </c:pt>
              </c:strCache>
            </c:strRef>
          </c:tx>
          <c:invertIfNegative val="0"/>
          <c:cat>
            <c:strRef>
              <c:f>'Decomp.of prod change2'!$A$5:$A$8</c:f>
              <c:strCache>
                <c:ptCount val="4"/>
                <c:pt idx="0">
                  <c:v>1991-2000</c:v>
                </c:pt>
                <c:pt idx="1">
                  <c:v>2000-05</c:v>
                </c:pt>
                <c:pt idx="2">
                  <c:v>2005-10</c:v>
                </c:pt>
                <c:pt idx="3">
                  <c:v>2010-13</c:v>
                </c:pt>
              </c:strCache>
            </c:strRef>
          </c:cat>
          <c:val>
            <c:numRef>
              <c:f>'Decomp.of prod change2'!$B$5:$B$8</c:f>
              <c:numCache>
                <c:formatCode>0.00%</c:formatCode>
                <c:ptCount val="4"/>
                <c:pt idx="0">
                  <c:v>6.6686666863573227E-3</c:v>
                </c:pt>
                <c:pt idx="1">
                  <c:v>1.87948391596881E-2</c:v>
                </c:pt>
                <c:pt idx="2">
                  <c:v>1.4296208137458981E-2</c:v>
                </c:pt>
                <c:pt idx="3">
                  <c:v>1.3281880507081276E-2</c:v>
                </c:pt>
              </c:numCache>
            </c:numRef>
          </c:val>
        </c:ser>
        <c:ser>
          <c:idx val="1"/>
          <c:order val="1"/>
          <c:tx>
            <c:strRef>
              <c:f>'Decomp.of prod change2'!$C$4</c:f>
              <c:strCache>
                <c:ptCount val="1"/>
                <c:pt idx="0">
                  <c:v>Structural change</c:v>
                </c:pt>
              </c:strCache>
            </c:strRef>
          </c:tx>
          <c:spPr>
            <a:solidFill>
              <a:schemeClr val="accent6"/>
            </a:solidFill>
          </c:spPr>
          <c:invertIfNegative val="0"/>
          <c:cat>
            <c:strRef>
              <c:f>'Decomp.of prod change2'!$A$5:$A$8</c:f>
              <c:strCache>
                <c:ptCount val="4"/>
                <c:pt idx="0">
                  <c:v>1991-2000</c:v>
                </c:pt>
                <c:pt idx="1">
                  <c:v>2000-05</c:v>
                </c:pt>
                <c:pt idx="2">
                  <c:v>2005-10</c:v>
                </c:pt>
                <c:pt idx="3">
                  <c:v>2010-13</c:v>
                </c:pt>
              </c:strCache>
            </c:strRef>
          </c:cat>
          <c:val>
            <c:numRef>
              <c:f>'Decomp.of prod change2'!$C$5:$C$8</c:f>
              <c:numCache>
                <c:formatCode>0.00%</c:formatCode>
                <c:ptCount val="4"/>
                <c:pt idx="0">
                  <c:v>1.2863058698741742E-2</c:v>
                </c:pt>
                <c:pt idx="1">
                  <c:v>-3.4939522110898867E-3</c:v>
                </c:pt>
                <c:pt idx="2">
                  <c:v>1.2550551398455774E-2</c:v>
                </c:pt>
                <c:pt idx="3">
                  <c:v>3.4765443513396638E-3</c:v>
                </c:pt>
              </c:numCache>
            </c:numRef>
          </c:val>
        </c:ser>
        <c:dLbls>
          <c:showLegendKey val="0"/>
          <c:showVal val="0"/>
          <c:showCatName val="0"/>
          <c:showSerName val="0"/>
          <c:showPercent val="0"/>
          <c:showBubbleSize val="0"/>
        </c:dLbls>
        <c:gapWidth val="150"/>
        <c:overlap val="100"/>
        <c:axId val="544008064"/>
        <c:axId val="544009600"/>
      </c:barChart>
      <c:catAx>
        <c:axId val="544008064"/>
        <c:scaling>
          <c:orientation val="minMax"/>
        </c:scaling>
        <c:delete val="0"/>
        <c:axPos val="b"/>
        <c:majorTickMark val="out"/>
        <c:minorTickMark val="none"/>
        <c:tickLblPos val="low"/>
        <c:crossAx val="544009600"/>
        <c:crosses val="autoZero"/>
        <c:auto val="1"/>
        <c:lblAlgn val="ctr"/>
        <c:lblOffset val="100"/>
        <c:noMultiLvlLbl val="0"/>
      </c:catAx>
      <c:valAx>
        <c:axId val="54400960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54400806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Agriculture</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gaps2'!$I$6:$I$27</c:f>
              <c:numCache>
                <c:formatCode>#,##0.0</c:formatCode>
                <c:ptCount val="22"/>
                <c:pt idx="0" formatCode="General">
                  <c:v>0</c:v>
                </c:pt>
                <c:pt idx="1">
                  <c:v>0.44225144618480439</c:v>
                </c:pt>
                <c:pt idx="2">
                  <c:v>0.44225144618480439</c:v>
                </c:pt>
                <c:pt idx="3">
                  <c:v>0.44225144618480439</c:v>
                </c:pt>
                <c:pt idx="4" formatCode="General">
                  <c:v>0</c:v>
                </c:pt>
              </c:numCache>
            </c:numRef>
          </c:val>
        </c:ser>
        <c:ser>
          <c:idx val="1"/>
          <c:order val="1"/>
          <c:tx>
            <c:strRef>
              <c:f>'Productivity gaps2'!$J$5</c:f>
              <c:strCache>
                <c:ptCount val="1"/>
                <c:pt idx="0">
                  <c:v>Manufacturing</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gaps2'!$J$6:$J$27</c:f>
              <c:numCache>
                <c:formatCode>General</c:formatCode>
                <c:ptCount val="22"/>
                <c:pt idx="3">
                  <c:v>0</c:v>
                </c:pt>
                <c:pt idx="4" formatCode="#,##0.000">
                  <c:v>1.0235958970975396</c:v>
                </c:pt>
                <c:pt idx="5" formatCode="#,##0.000">
                  <c:v>1.0235958970975396</c:v>
                </c:pt>
                <c:pt idx="6" formatCode="#,##0.000">
                  <c:v>1.0235958970975396</c:v>
                </c:pt>
                <c:pt idx="7">
                  <c:v>0</c:v>
                </c:pt>
              </c:numCache>
            </c:numRef>
          </c:val>
        </c:ser>
        <c:ser>
          <c:idx val="2"/>
          <c:order val="2"/>
          <c:tx>
            <c:strRef>
              <c:f>'Productivity gaps2'!$K$5</c:f>
              <c:strCache>
                <c:ptCount val="1"/>
                <c:pt idx="0">
                  <c:v>Construction</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gaps2'!$K$6:$K$27</c:f>
              <c:numCache>
                <c:formatCode>General</c:formatCode>
                <c:ptCount val="22"/>
                <c:pt idx="6">
                  <c:v>0</c:v>
                </c:pt>
                <c:pt idx="7" formatCode="#,##0.000">
                  <c:v>1.6872354761818653</c:v>
                </c:pt>
                <c:pt idx="8" formatCode="#,##0.000">
                  <c:v>1.6872354761818653</c:v>
                </c:pt>
                <c:pt idx="9" formatCode="#,##0.000">
                  <c:v>1.6872354761818653</c:v>
                </c:pt>
                <c:pt idx="10">
                  <c:v>0</c:v>
                </c:pt>
              </c:numCache>
            </c:numRef>
          </c:val>
        </c:ser>
        <c:ser>
          <c:idx val="3"/>
          <c:order val="3"/>
          <c:tx>
            <c:strRef>
              <c:f>'Productivity gaps2'!$L$5</c:f>
              <c:strCache>
                <c:ptCount val="1"/>
                <c:pt idx="0">
                  <c:v>Wholesale, retail, hotels</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gaps2'!$L$6:$L$27</c:f>
              <c:numCache>
                <c:formatCode>General</c:formatCode>
                <c:ptCount val="22"/>
                <c:pt idx="9">
                  <c:v>0</c:v>
                </c:pt>
                <c:pt idx="10" formatCode="#,##0.0">
                  <c:v>1.8493002769132132</c:v>
                </c:pt>
                <c:pt idx="11" formatCode="#,##0.0">
                  <c:v>1.8493002769132132</c:v>
                </c:pt>
                <c:pt idx="12" formatCode="#,##0.0">
                  <c:v>1.8493002769132132</c:v>
                </c:pt>
                <c:pt idx="13">
                  <c:v>0</c:v>
                </c:pt>
              </c:numCache>
            </c:numRef>
          </c:val>
        </c:ser>
        <c:ser>
          <c:idx val="4"/>
          <c:order val="4"/>
          <c:tx>
            <c:strRef>
              <c:f>'Productivity gaps2'!$M$5</c:f>
              <c:strCache>
                <c:ptCount val="1"/>
                <c:pt idx="0">
                  <c:v>Mining &amp; utilities</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gaps2'!$M$6:$M$27</c:f>
              <c:numCache>
                <c:formatCode>General</c:formatCode>
                <c:ptCount val="22"/>
                <c:pt idx="12">
                  <c:v>0</c:v>
                </c:pt>
                <c:pt idx="13" formatCode="#,##0.0">
                  <c:v>2.196498618213337</c:v>
                </c:pt>
                <c:pt idx="14" formatCode="#,##0.0">
                  <c:v>2.196498618213337</c:v>
                </c:pt>
                <c:pt idx="15" formatCode="#,##0.0">
                  <c:v>2.196498618213337</c:v>
                </c:pt>
                <c:pt idx="16">
                  <c:v>0</c:v>
                </c:pt>
              </c:numCache>
            </c:numRef>
          </c:val>
        </c:ser>
        <c:ser>
          <c:idx val="5"/>
          <c:order val="5"/>
          <c:tx>
            <c:strRef>
              <c:f>'Productivity gaps2'!$N$5</c:f>
              <c:strCache>
                <c:ptCount val="1"/>
                <c:pt idx="0">
                  <c:v>Other</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gaps2'!$N$6:$N$27</c:f>
              <c:numCache>
                <c:formatCode>General</c:formatCode>
                <c:ptCount val="22"/>
                <c:pt idx="15">
                  <c:v>0</c:v>
                </c:pt>
                <c:pt idx="16" formatCode="#,##0.0">
                  <c:v>4.2171856137988621</c:v>
                </c:pt>
                <c:pt idx="17" formatCode="#,##0.0">
                  <c:v>4.2171856137988621</c:v>
                </c:pt>
                <c:pt idx="18" formatCode="#,##0.0">
                  <c:v>4.2171856137988621</c:v>
                </c:pt>
                <c:pt idx="19">
                  <c:v>0</c:v>
                </c:pt>
              </c:numCache>
            </c:numRef>
          </c:val>
        </c:ser>
        <c:ser>
          <c:idx val="6"/>
          <c:order val="6"/>
          <c:tx>
            <c:strRef>
              <c:f>'Productivity gaps2'!$O$5</c:f>
              <c:strCache>
                <c:ptCount val="1"/>
                <c:pt idx="0">
                  <c:v>Transport, storage, comms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'Productivity gaps2'!$O$6:$O$27</c:f>
              <c:numCache>
                <c:formatCode>General</c:formatCode>
                <c:ptCount val="22"/>
                <c:pt idx="18">
                  <c:v>0</c:v>
                </c:pt>
                <c:pt idx="19" formatCode="#,##0.0">
                  <c:v>6.0733399551247738</c:v>
                </c:pt>
                <c:pt idx="20" formatCode="#,##0.0">
                  <c:v>6.0733399551247738</c:v>
                </c:pt>
                <c:pt idx="21" formatCode="#,##0.0">
                  <c:v>6.0733399551247738</c:v>
                </c:pt>
              </c:numCache>
            </c:numRef>
          </c:val>
        </c:ser>
        <c:dLbls>
          <c:showLegendKey val="0"/>
          <c:showVal val="0"/>
          <c:showCatName val="0"/>
          <c:showSerName val="0"/>
          <c:showPercent val="0"/>
          <c:showBubbleSize val="0"/>
        </c:dLbls>
        <c:axId val="546690560"/>
        <c:axId val="546692480"/>
      </c:areaChart>
      <c:dateAx>
        <c:axId val="54669056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546692480"/>
        <c:crosses val="autoZero"/>
        <c:auto val="0"/>
        <c:lblOffset val="100"/>
        <c:baseTimeUnit val="days"/>
        <c:majorUnit val="10"/>
        <c:majorTimeUnit val="days"/>
      </c:dateAx>
      <c:valAx>
        <c:axId val="54669248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4669056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79.100000000000009</c:v>
                </c:pt>
                <c:pt idx="1">
                  <c:v>66.600000000000009</c:v>
                </c:pt>
                <c:pt idx="2">
                  <c:v>65.100000000000009</c:v>
                </c:pt>
                <c:pt idx="3">
                  <c:v>63.1</c:v>
                </c:pt>
                <c:pt idx="4">
                  <c:v>61.400000000000006</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0.4</c:v>
                </c:pt>
                <c:pt idx="1">
                  <c:v>0.6</c:v>
                </c:pt>
                <c:pt idx="2">
                  <c:v>1.1000000000000001</c:v>
                </c:pt>
                <c:pt idx="3">
                  <c:v>0.90000000000000013</c:v>
                </c:pt>
                <c:pt idx="4">
                  <c:v>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2.8000000000000003</c:v>
                </c:pt>
                <c:pt idx="1">
                  <c:v>7.8000000000000007</c:v>
                </c:pt>
                <c:pt idx="2">
                  <c:v>8</c:v>
                </c:pt>
                <c:pt idx="3">
                  <c:v>8</c:v>
                </c:pt>
                <c:pt idx="4">
                  <c:v>7.8000000000000007</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0.9</c:v>
                </c:pt>
                <c:pt idx="1">
                  <c:v>6.1000000000000005</c:v>
                </c:pt>
                <c:pt idx="2">
                  <c:v>5.6000000000000005</c:v>
                </c:pt>
                <c:pt idx="3">
                  <c:v>6.3000000000000007</c:v>
                </c:pt>
                <c:pt idx="4">
                  <c:v>6.7</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7.2</c:v>
                </c:pt>
                <c:pt idx="1">
                  <c:v>7.4</c:v>
                </c:pt>
                <c:pt idx="2">
                  <c:v>8.6000000000000014</c:v>
                </c:pt>
                <c:pt idx="3">
                  <c:v>9.6000000000000014</c:v>
                </c:pt>
                <c:pt idx="4">
                  <c:v>10.3</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1.3</c:v>
                </c:pt>
                <c:pt idx="1">
                  <c:v>2.7</c:v>
                </c:pt>
                <c:pt idx="2">
                  <c:v>3</c:v>
                </c:pt>
                <c:pt idx="3">
                  <c:v>3.3000000000000003</c:v>
                </c:pt>
                <c:pt idx="4">
                  <c:v>3.5</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8.3000000000000007</c:v>
                </c:pt>
                <c:pt idx="1">
                  <c:v>8.8000000000000007</c:v>
                </c:pt>
                <c:pt idx="2">
                  <c:v>8.6000000000000014</c:v>
                </c:pt>
                <c:pt idx="3">
                  <c:v>8.8000000000000007</c:v>
                </c:pt>
                <c:pt idx="4">
                  <c:v>9.4</c:v>
                </c:pt>
              </c:numCache>
            </c:numRef>
          </c:val>
        </c:ser>
        <c:dLbls>
          <c:showLegendKey val="0"/>
          <c:showVal val="0"/>
          <c:showCatName val="0"/>
          <c:showSerName val="0"/>
          <c:showPercent val="0"/>
          <c:showBubbleSize val="0"/>
        </c:dLbls>
        <c:gapWidth val="150"/>
        <c:overlap val="100"/>
        <c:axId val="547682944"/>
        <c:axId val="548540800"/>
      </c:barChart>
      <c:catAx>
        <c:axId val="547682944"/>
        <c:scaling>
          <c:orientation val="minMax"/>
        </c:scaling>
        <c:delete val="0"/>
        <c:axPos val="b"/>
        <c:numFmt formatCode="General" sourceLinked="1"/>
        <c:majorTickMark val="out"/>
        <c:minorTickMark val="none"/>
        <c:tickLblPos val="nextTo"/>
        <c:crossAx val="548540800"/>
        <c:crosses val="autoZero"/>
        <c:auto val="1"/>
        <c:lblAlgn val="ctr"/>
        <c:lblOffset val="100"/>
        <c:noMultiLvlLbl val="0"/>
      </c:catAx>
      <c:valAx>
        <c:axId val="548540800"/>
        <c:scaling>
          <c:orientation val="minMax"/>
          <c:max val="1"/>
          <c:min val="0"/>
        </c:scaling>
        <c:delete val="0"/>
        <c:axPos val="l"/>
        <c:majorGridlines/>
        <c:numFmt formatCode="0%" sourceLinked="1"/>
        <c:majorTickMark val="out"/>
        <c:minorTickMark val="none"/>
        <c:tickLblPos val="nextTo"/>
        <c:crossAx val="54768294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89.5</c:v>
                </c:pt>
                <c:pt idx="1">
                  <c:v>86.5</c:v>
                </c:pt>
                <c:pt idx="2">
                  <c:v>86.5</c:v>
                </c:pt>
                <c:pt idx="3">
                  <c:v>83.5</c:v>
                </c:pt>
                <c:pt idx="4">
                  <c:v>83.100000000000009</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0.2</c:v>
                </c:pt>
                <c:pt idx="1">
                  <c:v>0.2</c:v>
                </c:pt>
                <c:pt idx="2">
                  <c:v>0.30000000000000004</c:v>
                </c:pt>
                <c:pt idx="3">
                  <c:v>1.3000000000000003</c:v>
                </c:pt>
                <c:pt idx="4">
                  <c:v>1.3000000000000003</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1.2000000000000002</c:v>
                </c:pt>
                <c:pt idx="1">
                  <c:v>4.2</c:v>
                </c:pt>
                <c:pt idx="2">
                  <c:v>4.6000000000000005</c:v>
                </c:pt>
                <c:pt idx="3">
                  <c:v>5.2</c:v>
                </c:pt>
                <c:pt idx="4">
                  <c:v>5.1000000000000005</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0.1</c:v>
                </c:pt>
                <c:pt idx="1">
                  <c:v>1.1000000000000001</c:v>
                </c:pt>
                <c:pt idx="2">
                  <c:v>0.70000000000000007</c:v>
                </c:pt>
                <c:pt idx="3">
                  <c:v>0.70000000000000007</c:v>
                </c:pt>
                <c:pt idx="4">
                  <c:v>0.8</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3.4</c:v>
                </c:pt>
                <c:pt idx="1">
                  <c:v>4</c:v>
                </c:pt>
                <c:pt idx="2">
                  <c:v>4.8000000000000007</c:v>
                </c:pt>
                <c:pt idx="3">
                  <c:v>5.9</c:v>
                </c:pt>
                <c:pt idx="4">
                  <c:v>6</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0.1</c:v>
                </c:pt>
                <c:pt idx="1">
                  <c:v>0.1</c:v>
                </c:pt>
                <c:pt idx="2">
                  <c:v>0.1</c:v>
                </c:pt>
                <c:pt idx="3">
                  <c:v>0.1</c:v>
                </c:pt>
                <c:pt idx="4">
                  <c:v>0.1</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5.5</c:v>
                </c:pt>
                <c:pt idx="1">
                  <c:v>4</c:v>
                </c:pt>
                <c:pt idx="2">
                  <c:v>2.8</c:v>
                </c:pt>
                <c:pt idx="3">
                  <c:v>3.3000000000000007</c:v>
                </c:pt>
                <c:pt idx="4">
                  <c:v>3.4000000000000004</c:v>
                </c:pt>
              </c:numCache>
            </c:numRef>
          </c:val>
        </c:ser>
        <c:dLbls>
          <c:showLegendKey val="0"/>
          <c:showVal val="0"/>
          <c:showCatName val="0"/>
          <c:showSerName val="0"/>
          <c:showPercent val="0"/>
          <c:showBubbleSize val="0"/>
        </c:dLbls>
        <c:gapWidth val="150"/>
        <c:overlap val="100"/>
        <c:axId val="547779712"/>
        <c:axId val="547781248"/>
      </c:barChart>
      <c:catAx>
        <c:axId val="547779712"/>
        <c:scaling>
          <c:orientation val="minMax"/>
        </c:scaling>
        <c:delete val="0"/>
        <c:axPos val="b"/>
        <c:numFmt formatCode="General" sourceLinked="1"/>
        <c:majorTickMark val="out"/>
        <c:minorTickMark val="none"/>
        <c:tickLblPos val="nextTo"/>
        <c:crossAx val="547781248"/>
        <c:crosses val="autoZero"/>
        <c:auto val="1"/>
        <c:lblAlgn val="ctr"/>
        <c:lblOffset val="100"/>
        <c:noMultiLvlLbl val="0"/>
      </c:catAx>
      <c:valAx>
        <c:axId val="547781248"/>
        <c:scaling>
          <c:orientation val="minMax"/>
          <c:max val="1"/>
          <c:min val="0"/>
        </c:scaling>
        <c:delete val="1"/>
        <c:axPos val="l"/>
        <c:majorGridlines/>
        <c:numFmt formatCode="0%" sourceLinked="1"/>
        <c:majorTickMark val="out"/>
        <c:minorTickMark val="none"/>
        <c:tickLblPos val="nextTo"/>
        <c:crossAx val="54777971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70.913475036621094</c:v>
                </c:pt>
                <c:pt idx="1">
                  <c:v>66.145942687988281</c:v>
                </c:pt>
                <c:pt idx="2">
                  <c:v>64.546279907226563</c:v>
                </c:pt>
                <c:pt idx="3">
                  <c:v>62.157779693603516</c:v>
                </c:pt>
                <c:pt idx="4">
                  <c:v>61.198974609375</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13.131134986877441</c:v>
                </c:pt>
                <c:pt idx="1">
                  <c:v>14.895265579223633</c:v>
                </c:pt>
                <c:pt idx="2">
                  <c:v>15.442434310913086</c:v>
                </c:pt>
                <c:pt idx="3">
                  <c:v>16.493026733398438</c:v>
                </c:pt>
                <c:pt idx="4">
                  <c:v>16.898744583129883</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15.955388069152832</c:v>
                </c:pt>
                <c:pt idx="1">
                  <c:v>18.95878791809082</c:v>
                </c:pt>
                <c:pt idx="2">
                  <c:v>20.011281967163086</c:v>
                </c:pt>
                <c:pt idx="3">
                  <c:v>21.349187850952148</c:v>
                </c:pt>
                <c:pt idx="4">
                  <c:v>21.902278900146484</c:v>
                </c:pt>
              </c:numCache>
            </c:numRef>
          </c:val>
        </c:ser>
        <c:dLbls>
          <c:showLegendKey val="0"/>
          <c:showVal val="0"/>
          <c:showCatName val="0"/>
          <c:showSerName val="0"/>
          <c:showPercent val="0"/>
          <c:showBubbleSize val="0"/>
        </c:dLbls>
        <c:gapWidth val="150"/>
        <c:overlap val="100"/>
        <c:axId val="524591104"/>
        <c:axId val="524592640"/>
      </c:barChart>
      <c:catAx>
        <c:axId val="524591104"/>
        <c:scaling>
          <c:orientation val="minMax"/>
        </c:scaling>
        <c:delete val="0"/>
        <c:axPos val="b"/>
        <c:numFmt formatCode="0" sourceLinked="1"/>
        <c:majorTickMark val="out"/>
        <c:minorTickMark val="none"/>
        <c:tickLblPos val="nextTo"/>
        <c:crossAx val="524592640"/>
        <c:crosses val="autoZero"/>
        <c:auto val="1"/>
        <c:lblAlgn val="ctr"/>
        <c:lblOffset val="100"/>
        <c:noMultiLvlLbl val="0"/>
      </c:catAx>
      <c:valAx>
        <c:axId val="524592640"/>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52459110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87.423492431640625</c:v>
                </c:pt>
                <c:pt idx="1">
                  <c:v>84.375755310058594</c:v>
                </c:pt>
                <c:pt idx="2">
                  <c:v>83.575050354003906</c:v>
                </c:pt>
                <c:pt idx="3">
                  <c:v>81.699378967285156</c:v>
                </c:pt>
                <c:pt idx="4">
                  <c:v>80.982521057128906</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4.346714973449707</c:v>
                </c:pt>
                <c:pt idx="1">
                  <c:v>5.4108576774597168</c:v>
                </c:pt>
                <c:pt idx="2">
                  <c:v>5.6519980430603027</c:v>
                </c:pt>
                <c:pt idx="3">
                  <c:v>6.2994623184204102</c:v>
                </c:pt>
                <c:pt idx="4">
                  <c:v>6.5408101081848145</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8.2297897338867188</c:v>
                </c:pt>
                <c:pt idx="1">
                  <c:v>10.213379859924316</c:v>
                </c:pt>
                <c:pt idx="2">
                  <c:v>10.772943496704102</c:v>
                </c:pt>
                <c:pt idx="3">
                  <c:v>12.001150131225586</c:v>
                </c:pt>
                <c:pt idx="4">
                  <c:v>12.476663589477539</c:v>
                </c:pt>
              </c:numCache>
            </c:numRef>
          </c:val>
        </c:ser>
        <c:dLbls>
          <c:showLegendKey val="0"/>
          <c:showVal val="0"/>
          <c:showCatName val="0"/>
          <c:showSerName val="0"/>
          <c:showPercent val="0"/>
          <c:showBubbleSize val="0"/>
        </c:dLbls>
        <c:gapWidth val="150"/>
        <c:overlap val="100"/>
        <c:axId val="525351936"/>
        <c:axId val="525588736"/>
      </c:barChart>
      <c:catAx>
        <c:axId val="525351936"/>
        <c:scaling>
          <c:orientation val="minMax"/>
        </c:scaling>
        <c:delete val="0"/>
        <c:axPos val="b"/>
        <c:numFmt formatCode="0" sourceLinked="1"/>
        <c:majorTickMark val="out"/>
        <c:minorTickMark val="none"/>
        <c:tickLblPos val="nextTo"/>
        <c:crossAx val="525588736"/>
        <c:crosses val="autoZero"/>
        <c:auto val="1"/>
        <c:lblAlgn val="ctr"/>
        <c:lblOffset val="100"/>
        <c:noMultiLvlLbl val="0"/>
      </c:catAx>
      <c:valAx>
        <c:axId val="525588736"/>
        <c:scaling>
          <c:orientation val="minMax"/>
        </c:scaling>
        <c:delete val="1"/>
        <c:axPos val="l"/>
        <c:majorGridlines/>
        <c:numFmt formatCode="0%" sourceLinked="1"/>
        <c:majorTickMark val="out"/>
        <c:minorTickMark val="none"/>
        <c:tickLblPos val="nextTo"/>
        <c:crossAx val="5253519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0.47777689737390333</c:v>
                </c:pt>
                <c:pt idx="1">
                  <c:v>0.45174457230515919</c:v>
                </c:pt>
                <c:pt idx="2">
                  <c:v>0.4420702455880326</c:v>
                </c:pt>
                <c:pt idx="3">
                  <c:v>0.42617230645139431</c:v>
                </c:pt>
                <c:pt idx="4">
                  <c:v>0.42067661864564909</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0.52222310262609672</c:v>
                </c:pt>
                <c:pt idx="1">
                  <c:v>0.54825542769484092</c:v>
                </c:pt>
                <c:pt idx="2">
                  <c:v>0.55792975441196735</c:v>
                </c:pt>
                <c:pt idx="3">
                  <c:v>0.5738277946761986</c:v>
                </c:pt>
                <c:pt idx="4">
                  <c:v>0.57932347904408632</c:v>
                </c:pt>
              </c:numCache>
            </c:numRef>
          </c:val>
        </c:ser>
        <c:dLbls>
          <c:showLegendKey val="0"/>
          <c:showVal val="0"/>
          <c:showCatName val="0"/>
          <c:showSerName val="0"/>
          <c:showPercent val="0"/>
          <c:showBubbleSize val="0"/>
        </c:dLbls>
        <c:gapWidth val="150"/>
        <c:axId val="527921152"/>
        <c:axId val="527922688"/>
      </c:barChart>
      <c:catAx>
        <c:axId val="527921152"/>
        <c:scaling>
          <c:orientation val="minMax"/>
        </c:scaling>
        <c:delete val="0"/>
        <c:axPos val="b"/>
        <c:numFmt formatCode="General" sourceLinked="1"/>
        <c:majorTickMark val="out"/>
        <c:minorTickMark val="none"/>
        <c:tickLblPos val="nextTo"/>
        <c:crossAx val="527922688"/>
        <c:crosses val="autoZero"/>
        <c:auto val="1"/>
        <c:lblAlgn val="ctr"/>
        <c:lblOffset val="100"/>
        <c:noMultiLvlLbl val="0"/>
      </c:catAx>
      <c:valAx>
        <c:axId val="527922688"/>
        <c:scaling>
          <c:orientation val="minMax"/>
          <c:max val="1"/>
        </c:scaling>
        <c:delete val="0"/>
        <c:axPos val="l"/>
        <c:majorGridlines/>
        <c:numFmt formatCode="0%" sourceLinked="1"/>
        <c:majorTickMark val="out"/>
        <c:minorTickMark val="none"/>
        <c:tickLblPos val="nextTo"/>
        <c:crossAx val="52792115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0.77310339702102626</c:v>
                </c:pt>
                <c:pt idx="1">
                  <c:v>0.74315454562315475</c:v>
                </c:pt>
                <c:pt idx="2">
                  <c:v>0.73705294803765342</c:v>
                </c:pt>
                <c:pt idx="3">
                  <c:v>0.71876769677853547</c:v>
                </c:pt>
                <c:pt idx="4">
                  <c:v>0.71285350387967761</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0.22689660297897377</c:v>
                </c:pt>
                <c:pt idx="1">
                  <c:v>0.25684579159549947</c:v>
                </c:pt>
                <c:pt idx="2">
                  <c:v>0.26294675326808858</c:v>
                </c:pt>
                <c:pt idx="3">
                  <c:v>0.2812321103848312</c:v>
                </c:pt>
                <c:pt idx="4">
                  <c:v>0.28714619636929567</c:v>
                </c:pt>
              </c:numCache>
            </c:numRef>
          </c:val>
        </c:ser>
        <c:dLbls>
          <c:showLegendKey val="0"/>
          <c:showVal val="0"/>
          <c:showCatName val="0"/>
          <c:showSerName val="0"/>
          <c:showPercent val="0"/>
          <c:showBubbleSize val="0"/>
        </c:dLbls>
        <c:gapWidth val="150"/>
        <c:axId val="529654912"/>
        <c:axId val="529656448"/>
      </c:barChart>
      <c:catAx>
        <c:axId val="529654912"/>
        <c:scaling>
          <c:orientation val="minMax"/>
        </c:scaling>
        <c:delete val="0"/>
        <c:axPos val="b"/>
        <c:numFmt formatCode="General" sourceLinked="1"/>
        <c:majorTickMark val="out"/>
        <c:minorTickMark val="none"/>
        <c:tickLblPos val="nextTo"/>
        <c:crossAx val="529656448"/>
        <c:crosses val="autoZero"/>
        <c:auto val="1"/>
        <c:lblAlgn val="ctr"/>
        <c:lblOffset val="100"/>
        <c:noMultiLvlLbl val="0"/>
      </c:catAx>
      <c:valAx>
        <c:axId val="529656448"/>
        <c:scaling>
          <c:orientation val="minMax"/>
          <c:max val="1"/>
        </c:scaling>
        <c:delete val="1"/>
        <c:axPos val="l"/>
        <c:majorGridlines/>
        <c:numFmt formatCode="0%" sourceLinked="1"/>
        <c:majorTickMark val="out"/>
        <c:minorTickMark val="none"/>
        <c:tickLblPos val="nextTo"/>
        <c:crossAx val="529654912"/>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0.68619480332643557</c:v>
                </c:pt>
                <c:pt idx="1">
                  <c:v>0.66113594807983422</c:v>
                </c:pt>
                <c:pt idx="2">
                  <c:v>0.65585051206754474</c:v>
                </c:pt>
                <c:pt idx="3">
                  <c:v>0.63457539644439642</c:v>
                </c:pt>
                <c:pt idx="4">
                  <c:v>0.62781092375014158</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0.31380537763513983</c:v>
                </c:pt>
                <c:pt idx="1">
                  <c:v>0.33886387514458771</c:v>
                </c:pt>
                <c:pt idx="2">
                  <c:v>0.3441495904844093</c:v>
                </c:pt>
                <c:pt idx="3">
                  <c:v>0.36542460355560347</c:v>
                </c:pt>
                <c:pt idx="4">
                  <c:v>0.37218903551330906</c:v>
                </c:pt>
              </c:numCache>
            </c:numRef>
          </c:val>
        </c:ser>
        <c:dLbls>
          <c:showLegendKey val="0"/>
          <c:showVal val="0"/>
          <c:showCatName val="0"/>
          <c:showSerName val="0"/>
          <c:showPercent val="0"/>
          <c:showBubbleSize val="0"/>
        </c:dLbls>
        <c:gapWidth val="150"/>
        <c:axId val="531975552"/>
        <c:axId val="532293504"/>
      </c:barChart>
      <c:catAx>
        <c:axId val="531975552"/>
        <c:scaling>
          <c:orientation val="minMax"/>
        </c:scaling>
        <c:delete val="0"/>
        <c:axPos val="b"/>
        <c:numFmt formatCode="General" sourceLinked="1"/>
        <c:majorTickMark val="out"/>
        <c:minorTickMark val="none"/>
        <c:tickLblPos val="nextTo"/>
        <c:crossAx val="532293504"/>
        <c:crosses val="autoZero"/>
        <c:auto val="1"/>
        <c:lblAlgn val="ctr"/>
        <c:lblOffset val="100"/>
        <c:noMultiLvlLbl val="0"/>
      </c:catAx>
      <c:valAx>
        <c:axId val="532293504"/>
        <c:scaling>
          <c:orientation val="minMax"/>
          <c:max val="1"/>
        </c:scaling>
        <c:delete val="1"/>
        <c:axPos val="l"/>
        <c:majorGridlines/>
        <c:numFmt formatCode="0%" sourceLinked="1"/>
        <c:majorTickMark val="out"/>
        <c:minorTickMark val="none"/>
        <c:tickLblPos val="nextTo"/>
        <c:crossAx val="53197555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1999-2001</a:t>
            </a:r>
          </a:p>
        </c:rich>
      </c:tx>
      <c:layout/>
      <c:overlay val="0"/>
    </c:title>
    <c:autoTitleDeleted val="0"/>
    <c:plotArea>
      <c:layout/>
      <c:bubbleChart>
        <c:varyColors val="0"/>
        <c:ser>
          <c:idx val="0"/>
          <c:order val="0"/>
          <c:tx>
            <c:strRef>
              <c:f>'Rel. prod. cf employment1'!$A$21</c:f>
              <c:strCache>
                <c:ptCount val="1"/>
                <c:pt idx="0">
                  <c:v>Agriculture</c:v>
                </c:pt>
              </c:strCache>
            </c:strRef>
          </c:tx>
          <c:spPr>
            <a:solidFill>
              <a:schemeClr val="accent1"/>
            </a:solidFill>
          </c:spPr>
          <c:invertIfNegative val="0"/>
          <c:xVal>
            <c:numRef>
              <c:f>'Rel. prod. cf employment1'!$B$21</c:f>
              <c:numCache>
                <c:formatCode>#,##0.0_ ;\-#,##0.0\ </c:formatCode>
                <c:ptCount val="1"/>
                <c:pt idx="0">
                  <c:v>-10.400001525878793</c:v>
                </c:pt>
              </c:numCache>
            </c:numRef>
          </c:xVal>
          <c:yVal>
            <c:numRef>
              <c:f>'Rel. prod. cf employment1'!$C$21</c:f>
              <c:numCache>
                <c:formatCode>_-* #,##0.0_-;\-* #,##0.0_-;_-* "-"_-;_-@_-</c:formatCode>
                <c:ptCount val="1"/>
                <c:pt idx="0">
                  <c:v>0.53580842291860598</c:v>
                </c:pt>
              </c:numCache>
            </c:numRef>
          </c:yVal>
          <c:bubbleSize>
            <c:numRef>
              <c:f>'Rel. prod. cf employment1'!$E$21</c:f>
              <c:numCache>
                <c:formatCode>_(* #,##0_);_(* \(#,##0\);_(* "-"_);_(@_)</c:formatCode>
                <c:ptCount val="1"/>
                <c:pt idx="0">
                  <c:v>7652.5790814385246</c:v>
                </c:pt>
              </c:numCache>
            </c:numRef>
          </c:bubbleSize>
          <c:bubble3D val="1"/>
        </c:ser>
        <c:ser>
          <c:idx val="1"/>
          <c:order val="1"/>
          <c:tx>
            <c:strRef>
              <c:f>'Rel. prod. cf employment1'!$A$22</c:f>
              <c:strCache>
                <c:ptCount val="1"/>
                <c:pt idx="0">
                  <c:v>Industry</c:v>
                </c:pt>
              </c:strCache>
            </c:strRef>
          </c:tx>
          <c:spPr>
            <a:solidFill>
              <a:schemeClr val="accent3"/>
            </a:solidFill>
            <a:ln w="25400">
              <a:noFill/>
            </a:ln>
          </c:spPr>
          <c:invertIfNegative val="0"/>
          <c:xVal>
            <c:numRef>
              <c:f>'Rel. prod. cf employment1'!$B$22</c:f>
              <c:numCache>
                <c:formatCode>#,##0.0_ ;\-#,##0.0\ </c:formatCode>
                <c:ptCount val="1"/>
                <c:pt idx="0">
                  <c:v>3.5999994277954404</c:v>
                </c:pt>
              </c:numCache>
            </c:numRef>
          </c:xVal>
          <c:yVal>
            <c:numRef>
              <c:f>'Rel. prod. cf employment1'!$C$22</c:f>
              <c:numCache>
                <c:formatCode>_-* #,##0.0_-;\-* #,##0.0_-;_-* "-"_-;_-@_-</c:formatCode>
                <c:ptCount val="1"/>
                <c:pt idx="0">
                  <c:v>1.3600420354833995</c:v>
                </c:pt>
              </c:numCache>
            </c:numRef>
          </c:yVal>
          <c:bubbleSize>
            <c:numRef>
              <c:f>'Rel. prod. cf employment1'!$E$22</c:f>
              <c:numCache>
                <c:formatCode>_(* #,##0_);_(* \(#,##0\);_(* "-"_);_(@_)</c:formatCode>
                <c:ptCount val="1"/>
                <c:pt idx="0">
                  <c:v>1560.8000233673185</c:v>
                </c:pt>
              </c:numCache>
            </c:numRef>
          </c:bubbleSize>
          <c:bubble3D val="1"/>
        </c:ser>
        <c:ser>
          <c:idx val="2"/>
          <c:order val="2"/>
          <c:tx>
            <c:strRef>
              <c:f>'Rel. prod. cf employment1'!$A$23</c:f>
              <c:strCache>
                <c:ptCount val="1"/>
                <c:pt idx="0">
                  <c:v>Services</c:v>
                </c:pt>
              </c:strCache>
            </c:strRef>
          </c:tx>
          <c:spPr>
            <a:solidFill>
              <a:schemeClr val="accent5"/>
            </a:solidFill>
            <a:ln w="25400">
              <a:noFill/>
            </a:ln>
          </c:spPr>
          <c:invertIfNegative val="0"/>
          <c:xVal>
            <c:numRef>
              <c:f>'Rel. prod. cf employment1'!$B$23</c:f>
              <c:numCache>
                <c:formatCode>#,##0.0_ ;\-#,##0.0\ </c:formatCode>
                <c:ptCount val="1"/>
                <c:pt idx="0">
                  <c:v>6.6000003814697994</c:v>
                </c:pt>
              </c:numCache>
            </c:numRef>
          </c:xVal>
          <c:yVal>
            <c:numRef>
              <c:f>'Rel. prod. cf employment1'!$C$23</c:f>
              <c:numCache>
                <c:formatCode>_-* #,##0.0_-;\-* #,##0.0_-;_-* "-"_-;_-@_-</c:formatCode>
                <c:ptCount val="1"/>
                <c:pt idx="0">
                  <c:v>2.2498948684158808</c:v>
                </c:pt>
              </c:numCache>
            </c:numRef>
          </c:yVal>
          <c:bubbleSize>
            <c:numRef>
              <c:f>'Rel. prod. cf employment1'!$E$23</c:f>
              <c:numCache>
                <c:formatCode>_(* #,##0_);_(* \(#,##0\);_(* "-"_);_(@_)</c:formatCode>
                <c:ptCount val="1"/>
                <c:pt idx="0">
                  <c:v>2411.0867607653749</c:v>
                </c:pt>
              </c:numCache>
            </c:numRef>
          </c:bubbleSize>
          <c:bubble3D val="1"/>
        </c:ser>
        <c:dLbls>
          <c:showLegendKey val="0"/>
          <c:showVal val="0"/>
          <c:showCatName val="0"/>
          <c:showSerName val="0"/>
          <c:showPercent val="0"/>
          <c:showBubbleSize val="0"/>
        </c:dLbls>
        <c:bubbleScale val="100"/>
        <c:showNegBubbles val="0"/>
        <c:axId val="372508544"/>
        <c:axId val="372557312"/>
      </c:bubbleChart>
      <c:valAx>
        <c:axId val="372508544"/>
        <c:scaling>
          <c:orientation val="minMax"/>
        </c:scaling>
        <c:delete val="0"/>
        <c:axPos val="b"/>
        <c:title>
          <c:tx>
            <c:rich>
              <a:bodyPr/>
              <a:lstStyle/>
              <a:p>
                <a:pPr>
                  <a:defRPr sz="800" b="0"/>
                </a:pPr>
                <a:r>
                  <a:rPr lang="en-US" sz="800" b="0"/>
                  <a:t>Percentage point change in share of total employment, 1999-2001</a:t>
                </a:r>
              </a:p>
            </c:rich>
          </c:tx>
          <c:layout/>
          <c:overlay val="0"/>
        </c:title>
        <c:numFmt formatCode="#,##0.0_ ;\-#,##0.0\ " sourceLinked="1"/>
        <c:majorTickMark val="out"/>
        <c:minorTickMark val="none"/>
        <c:tickLblPos val="low"/>
        <c:crossAx val="372557312"/>
        <c:crosses val="autoZero"/>
        <c:crossBetween val="midCat"/>
      </c:valAx>
      <c:valAx>
        <c:axId val="372557312"/>
        <c:scaling>
          <c:orientation val="minMax"/>
        </c:scaling>
        <c:delete val="0"/>
        <c:axPos val="l"/>
        <c:majorGridlines/>
        <c:title>
          <c:tx>
            <c:rich>
              <a:bodyPr rot="-5400000" vert="horz"/>
              <a:lstStyle/>
              <a:p>
                <a:pPr>
                  <a:defRPr sz="800" b="0"/>
                </a:pPr>
                <a:r>
                  <a:rPr lang="en-US" sz="800" b="0"/>
                  <a:t>Relative productivity level, 2001</a:t>
                </a:r>
              </a:p>
            </c:rich>
          </c:tx>
          <c:layout/>
          <c:overlay val="0"/>
        </c:title>
        <c:numFmt formatCode="_-* #,##0.0_-;\-* #,##0.0_-;_-* &quot;-&quot;_-;_-@_-" sourceLinked="1"/>
        <c:majorTickMark val="out"/>
        <c:minorTickMark val="none"/>
        <c:tickLblPos val="low"/>
        <c:crossAx val="37250854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2003-05</a:t>
            </a:r>
          </a:p>
        </c:rich>
      </c:tx>
      <c:overlay val="0"/>
    </c:title>
    <c:autoTitleDeleted val="0"/>
    <c:plotArea>
      <c:layout/>
      <c:bubbleChart>
        <c:varyColors val="0"/>
        <c:ser>
          <c:idx val="0"/>
          <c:order val="0"/>
          <c:tx>
            <c:strRef>
              <c:f>'Rel. prod. cf employment1'!$A$36</c:f>
              <c:strCache>
                <c:ptCount val="1"/>
                <c:pt idx="0">
                  <c:v>Agriculture</c:v>
                </c:pt>
              </c:strCache>
            </c:strRef>
          </c:tx>
          <c:spPr>
            <a:solidFill>
              <a:schemeClr val="accent1"/>
            </a:solidFill>
          </c:spPr>
          <c:invertIfNegative val="0"/>
          <c:xVal>
            <c:numRef>
              <c:f>'Rel. prod. cf employment1'!$B$36</c:f>
              <c:numCache>
                <c:formatCode>0.0</c:formatCode>
                <c:ptCount val="1"/>
                <c:pt idx="0">
                  <c:v>0</c:v>
                </c:pt>
              </c:numCache>
            </c:numRef>
          </c:xVal>
          <c:yVal>
            <c:numRef>
              <c:f>'Rel. prod. cf employment1'!$C$36</c:f>
              <c:numCache>
                <c:formatCode>0.0</c:formatCode>
                <c:ptCount val="1"/>
              </c:numCache>
            </c:numRef>
          </c:yVal>
          <c:bubbleSize>
            <c:numRef>
              <c:f>'Rel. prod. cf employment1'!$E$36</c:f>
              <c:numCache>
                <c:formatCode>#,##0</c:formatCode>
                <c:ptCount val="1"/>
              </c:numCache>
            </c:numRef>
          </c:bubbleSize>
          <c:bubble3D val="1"/>
        </c:ser>
        <c:ser>
          <c:idx val="1"/>
          <c:order val="1"/>
          <c:tx>
            <c:strRef>
              <c:f>'Rel. prod. cf employment1'!$A$37</c:f>
              <c:strCache>
                <c:ptCount val="1"/>
                <c:pt idx="0">
                  <c:v>Industry</c:v>
                </c:pt>
              </c:strCache>
            </c:strRef>
          </c:tx>
          <c:spPr>
            <a:solidFill>
              <a:schemeClr val="accent2"/>
            </a:solidFill>
            <a:ln w="25400">
              <a:noFill/>
            </a:ln>
          </c:spPr>
          <c:invertIfNegative val="0"/>
          <c:xVal>
            <c:numRef>
              <c:f>'Rel. prod. cf employment1'!$B$37</c:f>
              <c:numCache>
                <c:formatCode>0.0</c:formatCode>
                <c:ptCount val="1"/>
                <c:pt idx="0">
                  <c:v>0</c:v>
                </c:pt>
              </c:numCache>
            </c:numRef>
          </c:xVal>
          <c:yVal>
            <c:numRef>
              <c:f>'Rel. prod. cf employment1'!$C$37</c:f>
              <c:numCache>
                <c:formatCode>0.0</c:formatCode>
                <c:ptCount val="1"/>
              </c:numCache>
            </c:numRef>
          </c:yVal>
          <c:bubbleSize>
            <c:numRef>
              <c:f>'Rel. prod. cf employment1'!$E$37</c:f>
              <c:numCache>
                <c:formatCode>#,##0</c:formatCode>
                <c:ptCount val="1"/>
              </c:numCache>
            </c:numRef>
          </c:bubbleSize>
          <c:bubble3D val="1"/>
        </c:ser>
        <c:ser>
          <c:idx val="2"/>
          <c:order val="2"/>
          <c:tx>
            <c:strRef>
              <c:f>'Rel. prod. cf employment1'!$A$38</c:f>
              <c:strCache>
                <c:ptCount val="1"/>
                <c:pt idx="0">
                  <c:v>Services</c:v>
                </c:pt>
              </c:strCache>
            </c:strRef>
          </c:tx>
          <c:spPr>
            <a:solidFill>
              <a:schemeClr val="accent6"/>
            </a:solidFill>
            <a:ln w="25400">
              <a:noFill/>
            </a:ln>
          </c:spPr>
          <c:invertIfNegative val="0"/>
          <c:xVal>
            <c:numRef>
              <c:f>'Rel. prod. cf employment1'!$B$38</c:f>
              <c:numCache>
                <c:formatCode>0.0</c:formatCode>
                <c:ptCount val="1"/>
                <c:pt idx="0">
                  <c:v>0</c:v>
                </c:pt>
              </c:numCache>
            </c:numRef>
          </c:xVal>
          <c:yVal>
            <c:numRef>
              <c:f>'Rel. prod. cf employment1'!$C$38</c:f>
              <c:numCache>
                <c:formatCode>0.0</c:formatCode>
                <c:ptCount val="1"/>
              </c:numCache>
            </c:numRef>
          </c:yVal>
          <c:bubbleSize>
            <c:numRef>
              <c:f>'Rel. prod. cf employment1'!$E$38</c:f>
              <c:numCache>
                <c:formatCode>#,##0</c:formatCode>
                <c:ptCount val="1"/>
              </c:numCache>
            </c:numRef>
          </c:bubbleSize>
          <c:bubble3D val="1"/>
        </c:ser>
        <c:dLbls>
          <c:showLegendKey val="0"/>
          <c:showVal val="0"/>
          <c:showCatName val="0"/>
          <c:showSerName val="0"/>
          <c:showPercent val="0"/>
          <c:showBubbleSize val="0"/>
        </c:dLbls>
        <c:bubbleScale val="100"/>
        <c:showNegBubbles val="0"/>
        <c:axId val="383949824"/>
        <c:axId val="386875392"/>
      </c:bubbleChart>
      <c:valAx>
        <c:axId val="383949824"/>
        <c:scaling>
          <c:orientation val="minMax"/>
        </c:scaling>
        <c:delete val="0"/>
        <c:axPos val="b"/>
        <c:title>
          <c:tx>
            <c:rich>
              <a:bodyPr/>
              <a:lstStyle/>
              <a:p>
                <a:pPr>
                  <a:defRPr sz="800" b="0"/>
                </a:pPr>
                <a:r>
                  <a:rPr lang="en-US" sz="800" b="0"/>
                  <a:t>Percentage point change in share of total employment, 2003-05</a:t>
                </a:r>
              </a:p>
            </c:rich>
          </c:tx>
          <c:overlay val="0"/>
        </c:title>
        <c:numFmt formatCode="0.0" sourceLinked="1"/>
        <c:majorTickMark val="out"/>
        <c:minorTickMark val="none"/>
        <c:tickLblPos val="low"/>
        <c:crossAx val="386875392"/>
        <c:crosses val="autoZero"/>
        <c:crossBetween val="midCat"/>
      </c:valAx>
      <c:valAx>
        <c:axId val="386875392"/>
        <c:scaling>
          <c:orientation val="minMax"/>
        </c:scaling>
        <c:delete val="0"/>
        <c:axPos val="l"/>
        <c:majorGridlines/>
        <c:title>
          <c:tx>
            <c:rich>
              <a:bodyPr rot="-5400000" vert="horz"/>
              <a:lstStyle/>
              <a:p>
                <a:pPr>
                  <a:defRPr sz="800" b="0"/>
                </a:pPr>
                <a:r>
                  <a:rPr lang="en-US" sz="800" b="0"/>
                  <a:t>Relative productivity level, 2005</a:t>
                </a:r>
              </a:p>
            </c:rich>
          </c:tx>
          <c:overlay val="0"/>
        </c:title>
        <c:numFmt formatCode="0.0" sourceLinked="1"/>
        <c:majorTickMark val="out"/>
        <c:minorTickMark val="none"/>
        <c:tickLblPos val="low"/>
        <c:crossAx val="383949824"/>
        <c:crosses val="autoZero"/>
        <c:crossBetween val="midCat"/>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change1'!$F$3</c:f>
              <c:strCache>
                <c:ptCount val="1"/>
                <c:pt idx="0">
                  <c:v>Within sector</c:v>
                </c:pt>
              </c:strCache>
            </c:strRef>
          </c:tx>
          <c:invertIfNegative val="0"/>
          <c:cat>
            <c:strRef>
              <c:f>'Decomp.of prod change1'!$E$5:$E$6</c:f>
              <c:strCache>
                <c:ptCount val="2"/>
                <c:pt idx="0">
                  <c:v>1991– 99</c:v>
                </c:pt>
                <c:pt idx="1">
                  <c:v>1999-2001</c:v>
                </c:pt>
              </c:strCache>
            </c:strRef>
          </c:cat>
          <c:val>
            <c:numRef>
              <c:f>'Decomp.of prod change1'!$F$5:$F$6</c:f>
              <c:numCache>
                <c:formatCode>0.00%</c:formatCode>
                <c:ptCount val="2"/>
                <c:pt idx="0">
                  <c:v>1.6516665747269487E-3</c:v>
                </c:pt>
                <c:pt idx="1">
                  <c:v>5.8419997691627097E-2</c:v>
                </c:pt>
              </c:numCache>
            </c:numRef>
          </c:val>
        </c:ser>
        <c:ser>
          <c:idx val="1"/>
          <c:order val="1"/>
          <c:tx>
            <c:strRef>
              <c:f>'Decomp.of prod change1'!$G$3</c:f>
              <c:strCache>
                <c:ptCount val="1"/>
                <c:pt idx="0">
                  <c:v>Structural change</c:v>
                </c:pt>
              </c:strCache>
            </c:strRef>
          </c:tx>
          <c:spPr>
            <a:solidFill>
              <a:schemeClr val="accent6"/>
            </a:solidFill>
          </c:spPr>
          <c:invertIfNegative val="0"/>
          <c:cat>
            <c:strRef>
              <c:f>'Decomp.of prod change1'!$E$5:$E$6</c:f>
              <c:strCache>
                <c:ptCount val="2"/>
                <c:pt idx="0">
                  <c:v>1991– 99</c:v>
                </c:pt>
                <c:pt idx="1">
                  <c:v>1999-2001</c:v>
                </c:pt>
              </c:strCache>
            </c:strRef>
          </c:cat>
          <c:val>
            <c:numRef>
              <c:f>'Decomp.of prod change1'!$G$5:$G$6</c:f>
              <c:numCache>
                <c:formatCode>0.00%</c:formatCode>
                <c:ptCount val="2"/>
                <c:pt idx="0">
                  <c:v>1.4012763407191466E-2</c:v>
                </c:pt>
                <c:pt idx="1">
                  <c:v>-1.3856465793093971E-2</c:v>
                </c:pt>
              </c:numCache>
            </c:numRef>
          </c:val>
        </c:ser>
        <c:dLbls>
          <c:showLegendKey val="0"/>
          <c:showVal val="0"/>
          <c:showCatName val="0"/>
          <c:showSerName val="0"/>
          <c:showPercent val="0"/>
          <c:showBubbleSize val="0"/>
        </c:dLbls>
        <c:gapWidth val="150"/>
        <c:overlap val="100"/>
        <c:axId val="422984320"/>
        <c:axId val="423915520"/>
      </c:barChart>
      <c:catAx>
        <c:axId val="422984320"/>
        <c:scaling>
          <c:orientation val="minMax"/>
        </c:scaling>
        <c:delete val="0"/>
        <c:axPos val="b"/>
        <c:majorTickMark val="out"/>
        <c:minorTickMark val="none"/>
        <c:tickLblPos val="low"/>
        <c:crossAx val="423915520"/>
        <c:crosses val="autoZero"/>
        <c:auto val="1"/>
        <c:lblAlgn val="ctr"/>
        <c:lblOffset val="100"/>
        <c:noMultiLvlLbl val="0"/>
      </c:catAx>
      <c:valAx>
        <c:axId val="42391552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42298432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l"/>
              <c:showLegendKey val="0"/>
              <c:showVal val="1"/>
              <c:showCatName val="1"/>
              <c:showSerName val="0"/>
              <c:showPercent val="0"/>
              <c:showBubbleSize val="0"/>
            </c:dLbl>
            <c:dLbl>
              <c:idx val="1"/>
              <c:layout/>
              <c:tx>
                <c:rich>
                  <a:bodyPr/>
                  <a:lstStyle/>
                  <a:p>
                    <a:r>
                      <a:rPr lang="en-US" sz="700"/>
                      <a:t>Industry</a:t>
                    </a:r>
                    <a:endParaRPr lang="en-US"/>
                  </a:p>
                </c:rich>
              </c:tx>
              <c:dLblPos val="l"/>
              <c:showLegendKey val="0"/>
              <c:showVal val="1"/>
              <c:showCatName val="1"/>
              <c:showSerName val="0"/>
              <c:showPercent val="0"/>
              <c:showBubbleSize val="0"/>
            </c:dLbl>
            <c:dLbl>
              <c:idx val="2"/>
              <c:layout/>
              <c:tx>
                <c:rich>
                  <a:bodyPr/>
                  <a:lstStyle/>
                  <a:p>
                    <a:r>
                      <a:rPr lang="en-US" sz="700"/>
                      <a:t>Services</a:t>
                    </a:r>
                    <a:endParaRPr lang="en-US"/>
                  </a:p>
                </c:rich>
              </c:tx>
              <c:dLblPos val="l"/>
              <c:showLegendKey val="0"/>
              <c:showVal val="1"/>
              <c:showCatName val="1"/>
              <c:showSerName val="0"/>
              <c:showPercent val="0"/>
              <c:showBubbleSize val="0"/>
            </c:dLbl>
            <c:dLbl>
              <c:idx val="3"/>
              <c:tx>
                <c:rich>
                  <a:bodyPr/>
                  <a:lstStyle/>
                  <a:p>
                    <a:r>
                      <a:rPr lang="en-US" sz="700"/>
                      <a:t>Distribution</a:t>
                    </a:r>
                    <a:endParaRPr lang="en-US"/>
                  </a:p>
                </c:rich>
              </c:tx>
              <c:dLblPos val="l"/>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b"/>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gaps1'!$E$6:$E$8</c:f>
              <c:numCache>
                <c:formatCode>#,##0.000</c:formatCode>
                <c:ptCount val="3"/>
                <c:pt idx="0">
                  <c:v>0.65699996948242201</c:v>
                </c:pt>
                <c:pt idx="1">
                  <c:v>0.79099996566772501</c:v>
                </c:pt>
                <c:pt idx="2">
                  <c:v>0.99799997329711998</c:v>
                </c:pt>
              </c:numCache>
            </c:numRef>
          </c:xVal>
          <c:yVal>
            <c:numRef>
              <c:f>'Productivity gaps1'!$F$6:$F$8</c:f>
              <c:numCache>
                <c:formatCode>#,##0.0</c:formatCode>
                <c:ptCount val="3"/>
                <c:pt idx="0">
                  <c:v>0.53580842291860598</c:v>
                </c:pt>
                <c:pt idx="1">
                  <c:v>1.3600420354833995</c:v>
                </c:pt>
                <c:pt idx="2">
                  <c:v>2.2498948684158808</c:v>
                </c:pt>
              </c:numCache>
            </c:numRef>
          </c:yVal>
          <c:smooth val="0"/>
        </c:ser>
        <c:dLbls>
          <c:showLegendKey val="0"/>
          <c:showVal val="1"/>
          <c:showCatName val="0"/>
          <c:showSerName val="0"/>
          <c:showPercent val="0"/>
          <c:showBubbleSize val="0"/>
        </c:dLbls>
        <c:axId val="424280448"/>
        <c:axId val="424297600"/>
      </c:scatterChart>
      <c:valAx>
        <c:axId val="424280448"/>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424297600"/>
        <c:crosses val="autoZero"/>
        <c:crossBetween val="midCat"/>
      </c:valAx>
      <c:valAx>
        <c:axId val="424297600"/>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424280448"/>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gaps1'!$H$6:$H$16</c:f>
              <c:numCache>
                <c:formatCode>0.00</c:formatCode>
                <c:ptCount val="11"/>
                <c:pt idx="0">
                  <c:v>0</c:v>
                </c:pt>
                <c:pt idx="1">
                  <c:v>0</c:v>
                </c:pt>
                <c:pt idx="2">
                  <c:v>32.849998474121101</c:v>
                </c:pt>
                <c:pt idx="3">
                  <c:v>65.699996948242202</c:v>
                </c:pt>
                <c:pt idx="4">
                  <c:v>65.699996948242202</c:v>
                </c:pt>
                <c:pt idx="5">
                  <c:v>72.399996757507353</c:v>
                </c:pt>
                <c:pt idx="6">
                  <c:v>79.099996566772504</c:v>
                </c:pt>
                <c:pt idx="7">
                  <c:v>79.099996566772504</c:v>
                </c:pt>
                <c:pt idx="8">
                  <c:v>89.449996948242244</c:v>
                </c:pt>
                <c:pt idx="9">
                  <c:v>99.799997329711999</c:v>
                </c:pt>
                <c:pt idx="10">
                  <c:v>99.799997329711999</c:v>
                </c:pt>
              </c:numCache>
            </c:numRef>
          </c:cat>
          <c:val>
            <c:numRef>
              <c:f>'Productivity gaps1'!$I$6:$I$16</c:f>
              <c:numCache>
                <c:formatCode>#,##0.0</c:formatCode>
                <c:ptCount val="11"/>
                <c:pt idx="0" formatCode="General">
                  <c:v>0</c:v>
                </c:pt>
                <c:pt idx="1">
                  <c:v>0.53580842291860598</c:v>
                </c:pt>
                <c:pt idx="2">
                  <c:v>0.53580842291860598</c:v>
                </c:pt>
                <c:pt idx="3">
                  <c:v>0.53580842291860598</c:v>
                </c:pt>
                <c:pt idx="4" formatCode="General">
                  <c:v>0</c:v>
                </c:pt>
              </c:numCache>
            </c:numRef>
          </c:val>
        </c:ser>
        <c:ser>
          <c:idx val="1"/>
          <c:order val="1"/>
          <c:tx>
            <c:strRef>
              <c:f>'Productivity gaps1'!$J$5</c:f>
              <c:strCache>
                <c:ptCount val="1"/>
                <c:pt idx="0">
                  <c:v>Industry</c:v>
                </c:pt>
              </c:strCache>
            </c:strRef>
          </c:tx>
          <c:spPr>
            <a:solidFill>
              <a:schemeClr val="accent6"/>
            </a:solidFill>
          </c:spPr>
          <c:cat>
            <c:numRef>
              <c:f>'Productivity gaps1'!$H$6:$H$16</c:f>
              <c:numCache>
                <c:formatCode>0.00</c:formatCode>
                <c:ptCount val="11"/>
                <c:pt idx="0">
                  <c:v>0</c:v>
                </c:pt>
                <c:pt idx="1">
                  <c:v>0</c:v>
                </c:pt>
                <c:pt idx="2">
                  <c:v>32.849998474121101</c:v>
                </c:pt>
                <c:pt idx="3">
                  <c:v>65.699996948242202</c:v>
                </c:pt>
                <c:pt idx="4">
                  <c:v>65.699996948242202</c:v>
                </c:pt>
                <c:pt idx="5">
                  <c:v>72.399996757507353</c:v>
                </c:pt>
                <c:pt idx="6">
                  <c:v>79.099996566772504</c:v>
                </c:pt>
                <c:pt idx="7">
                  <c:v>79.099996566772504</c:v>
                </c:pt>
                <c:pt idx="8">
                  <c:v>89.449996948242244</c:v>
                </c:pt>
                <c:pt idx="9">
                  <c:v>99.799997329711999</c:v>
                </c:pt>
                <c:pt idx="10">
                  <c:v>99.799997329711999</c:v>
                </c:pt>
              </c:numCache>
            </c:numRef>
          </c:cat>
          <c:val>
            <c:numRef>
              <c:f>'Productivity gaps1'!$J$6:$J$16</c:f>
              <c:numCache>
                <c:formatCode>General</c:formatCode>
                <c:ptCount val="11"/>
                <c:pt idx="3">
                  <c:v>0</c:v>
                </c:pt>
                <c:pt idx="4" formatCode="#,##0.0">
                  <c:v>1.3600420354833995</c:v>
                </c:pt>
                <c:pt idx="5" formatCode="#,##0.0">
                  <c:v>1.3600420354833995</c:v>
                </c:pt>
                <c:pt idx="6" formatCode="#,##0.0">
                  <c:v>1.3600420354833995</c:v>
                </c:pt>
                <c:pt idx="7">
                  <c:v>0</c:v>
                </c:pt>
              </c:numCache>
            </c:numRef>
          </c:val>
        </c:ser>
        <c:ser>
          <c:idx val="2"/>
          <c:order val="2"/>
          <c:tx>
            <c:strRef>
              <c:f>'Productivity gaps1'!$K$5</c:f>
              <c:strCache>
                <c:ptCount val="1"/>
                <c:pt idx="0">
                  <c:v>Services</c:v>
                </c:pt>
              </c:strCache>
            </c:strRef>
          </c:tx>
          <c:spPr>
            <a:solidFill>
              <a:schemeClr val="bg1">
                <a:lumMod val="75000"/>
              </a:schemeClr>
            </a:solidFill>
          </c:spPr>
          <c:cat>
            <c:numRef>
              <c:f>'Productivity gaps1'!$H$6:$H$16</c:f>
              <c:numCache>
                <c:formatCode>0.00</c:formatCode>
                <c:ptCount val="11"/>
                <c:pt idx="0">
                  <c:v>0</c:v>
                </c:pt>
                <c:pt idx="1">
                  <c:v>0</c:v>
                </c:pt>
                <c:pt idx="2">
                  <c:v>32.849998474121101</c:v>
                </c:pt>
                <c:pt idx="3">
                  <c:v>65.699996948242202</c:v>
                </c:pt>
                <c:pt idx="4">
                  <c:v>65.699996948242202</c:v>
                </c:pt>
                <c:pt idx="5">
                  <c:v>72.399996757507353</c:v>
                </c:pt>
                <c:pt idx="6">
                  <c:v>79.099996566772504</c:v>
                </c:pt>
                <c:pt idx="7">
                  <c:v>79.099996566772504</c:v>
                </c:pt>
                <c:pt idx="8">
                  <c:v>89.449996948242244</c:v>
                </c:pt>
                <c:pt idx="9">
                  <c:v>99.799997329711999</c:v>
                </c:pt>
                <c:pt idx="10">
                  <c:v>99.799997329711999</c:v>
                </c:pt>
              </c:numCache>
            </c:numRef>
          </c:cat>
          <c:val>
            <c:numRef>
              <c:f>'Productivity gaps1'!$K$6:$K$16</c:f>
              <c:numCache>
                <c:formatCode>General</c:formatCode>
                <c:ptCount val="11"/>
                <c:pt idx="6">
                  <c:v>0</c:v>
                </c:pt>
                <c:pt idx="7" formatCode="#,##0.0">
                  <c:v>2.2498948684158808</c:v>
                </c:pt>
                <c:pt idx="8" formatCode="#,##0.0">
                  <c:v>2.2498948684158808</c:v>
                </c:pt>
                <c:pt idx="9" formatCode="#,##0.0">
                  <c:v>2.2498948684158808</c:v>
                </c:pt>
                <c:pt idx="10">
                  <c:v>0</c:v>
                </c:pt>
              </c:numCache>
            </c:numRef>
          </c:val>
        </c:ser>
        <c:dLbls>
          <c:showLegendKey val="0"/>
          <c:showVal val="0"/>
          <c:showCatName val="0"/>
          <c:showSerName val="0"/>
          <c:showPercent val="0"/>
          <c:showBubbleSize val="0"/>
        </c:dLbls>
        <c:axId val="523653504"/>
        <c:axId val="523686656"/>
      </c:areaChart>
      <c:dateAx>
        <c:axId val="523653504"/>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523686656"/>
        <c:crosses val="autoZero"/>
        <c:auto val="0"/>
        <c:lblOffset val="100"/>
        <c:baseTimeUnit val="days"/>
        <c:majorUnit val="10"/>
        <c:majorTimeUnit val="days"/>
      </c:dateAx>
      <c:valAx>
        <c:axId val="52368665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2365350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employment2'!$B$7</c:f>
              <c:numCache>
                <c:formatCode>#,##0.0_ ;\-#,##0.0\ </c:formatCode>
                <c:ptCount val="1"/>
                <c:pt idx="0">
                  <c:v>-7.7135114550831219</c:v>
                </c:pt>
              </c:numCache>
            </c:numRef>
          </c:xVal>
          <c:yVal>
            <c:numRef>
              <c:f>'Rel. prod. cf employment2'!$C$7</c:f>
              <c:numCache>
                <c:formatCode>#,##0.0_ ;\-#,##0.0\ </c:formatCode>
                <c:ptCount val="1"/>
                <c:pt idx="0">
                  <c:v>0.44609910701838751</c:v>
                </c:pt>
              </c:numCache>
            </c:numRef>
          </c:yVal>
          <c:bubbleSize>
            <c:numRef>
              <c:f>'Rel. prod. cf employment2'!$E$7</c:f>
              <c:numCache>
                <c:formatCode>#,##0_ ;\-#,##0\ </c:formatCode>
                <c:ptCount val="1"/>
                <c:pt idx="0">
                  <c:v>8837</c:v>
                </c:pt>
              </c:numCache>
            </c:numRef>
          </c:bubbleSize>
          <c:bubble3D val="1"/>
        </c:ser>
        <c:ser>
          <c:idx val="1"/>
          <c:order val="1"/>
          <c:tx>
            <c:v>Mining &amp; utilities</c:v>
          </c:tx>
          <c:spPr>
            <a:solidFill>
              <a:srgbClr val="000000"/>
            </a:solidFill>
            <a:ln w="25400">
              <a:noFill/>
            </a:ln>
          </c:spPr>
          <c:invertIfNegative val="0"/>
          <c:xVal>
            <c:numRef>
              <c:f>'Rel. prod. cf employment2'!$B$8</c:f>
              <c:numCache>
                <c:formatCode>#,##0.0_ ;\-#,##0.0\ </c:formatCode>
                <c:ptCount val="1"/>
                <c:pt idx="0">
                  <c:v>9.9082789515793468E-2</c:v>
                </c:pt>
              </c:numCache>
            </c:numRef>
          </c:xVal>
          <c:yVal>
            <c:numRef>
              <c:f>'Rel. prod. cf employment2'!$C$8</c:f>
              <c:numCache>
                <c:formatCode>#,##0.0_ ;\-#,##0.0\ </c:formatCode>
                <c:ptCount val="1"/>
                <c:pt idx="0">
                  <c:v>4.7791538032084091</c:v>
                </c:pt>
              </c:numCache>
            </c:numRef>
          </c:yVal>
          <c:bubbleSize>
            <c:numRef>
              <c:f>'Rel. prod. cf employment2'!$E$8</c:f>
              <c:numCache>
                <c:formatCode>#,##0_ ;\-#,##0\ </c:formatCode>
                <c:ptCount val="1"/>
                <c:pt idx="0">
                  <c:v>49</c:v>
                </c:pt>
              </c:numCache>
            </c:numRef>
          </c:bubbleSize>
          <c:bubble3D val="1"/>
        </c:ser>
        <c:ser>
          <c:idx val="2"/>
          <c:order val="2"/>
          <c:tx>
            <c:v>Manufacturing</c:v>
          </c:tx>
          <c:spPr>
            <a:solidFill>
              <a:srgbClr val="CC6600"/>
            </a:solidFill>
            <a:ln w="25400">
              <a:noFill/>
            </a:ln>
          </c:spPr>
          <c:invertIfNegative val="0"/>
          <c:xVal>
            <c:numRef>
              <c:f>'Rel. prod. cf employment2'!$B$9</c:f>
              <c:numCache>
                <c:formatCode>#,##0.0_ ;\-#,##0.0\ </c:formatCode>
                <c:ptCount val="1"/>
                <c:pt idx="0">
                  <c:v>3.949996255516607</c:v>
                </c:pt>
              </c:numCache>
            </c:numRef>
          </c:xVal>
          <c:yVal>
            <c:numRef>
              <c:f>'Rel. prod. cf employment2'!$C$9</c:f>
              <c:numCache>
                <c:formatCode>#,##0.0_ ;\-#,##0.0\ </c:formatCode>
                <c:ptCount val="1"/>
                <c:pt idx="0">
                  <c:v>1.5062360530278991</c:v>
                </c:pt>
              </c:numCache>
            </c:numRef>
          </c:yVal>
          <c:bubbleSize>
            <c:numRef>
              <c:f>'Rel. prod. cf employment2'!$E$9</c:f>
              <c:numCache>
                <c:formatCode>#,##0_ ;\-#,##0\ </c:formatCode>
                <c:ptCount val="1"/>
                <c:pt idx="0">
                  <c:v>697</c:v>
                </c:pt>
              </c:numCache>
            </c:numRef>
          </c:bubbleSize>
          <c:bubble3D val="1"/>
        </c:ser>
        <c:ser>
          <c:idx val="3"/>
          <c:order val="3"/>
          <c:tx>
            <c:v>Construction</c:v>
          </c:tx>
          <c:spPr>
            <a:solidFill>
              <a:srgbClr val="FFFF00"/>
            </a:solidFill>
            <a:ln w="25400">
              <a:noFill/>
            </a:ln>
          </c:spPr>
          <c:invertIfNegative val="0"/>
          <c:xVal>
            <c:numRef>
              <c:f>'Rel. prod. cf employment2'!$B$10</c:f>
              <c:numCache>
                <c:formatCode>#,##0.0_ ;\-#,##0.0\ </c:formatCode>
                <c:ptCount val="1"/>
                <c:pt idx="0">
                  <c:v>3.1372785441679891</c:v>
                </c:pt>
              </c:numCache>
            </c:numRef>
          </c:xVal>
          <c:yVal>
            <c:numRef>
              <c:f>'Rel. prod. cf employment2'!$C$10</c:f>
              <c:numCache>
                <c:formatCode>#,##0.0_ ;\-#,##0.0\ </c:formatCode>
                <c:ptCount val="1"/>
                <c:pt idx="0">
                  <c:v>1.8577811866316103</c:v>
                </c:pt>
              </c:numCache>
            </c:numRef>
          </c:yVal>
          <c:bubbleSize>
            <c:numRef>
              <c:f>'Rel. prod. cf employment2'!$E$10</c:f>
              <c:numCache>
                <c:formatCode>#,##0_ ;\-#,##0\ </c:formatCode>
                <c:ptCount val="1"/>
                <c:pt idx="0">
                  <c:v>423</c:v>
                </c:pt>
              </c:numCache>
            </c:numRef>
          </c:bubbleSize>
          <c:bubble3D val="1"/>
        </c:ser>
        <c:ser>
          <c:idx val="4"/>
          <c:order val="4"/>
          <c:tx>
            <c:v>Wholesale, retail, hotels</c:v>
          </c:tx>
          <c:spPr>
            <a:solidFill>
              <a:srgbClr val="6666FF"/>
            </a:solidFill>
            <a:ln w="25400">
              <a:noFill/>
            </a:ln>
          </c:spPr>
          <c:invertIfNegative val="0"/>
          <c:xVal>
            <c:numRef>
              <c:f>'Rel. prod. cf employment2'!$B$11</c:f>
              <c:numCache>
                <c:formatCode>#,##0.0_ ;\-#,##0.0\ </c:formatCode>
                <c:ptCount val="1"/>
                <c:pt idx="0">
                  <c:v>0.32118125583900881</c:v>
                </c:pt>
              </c:numCache>
            </c:numRef>
          </c:xVal>
          <c:yVal>
            <c:numRef>
              <c:f>'Rel. prod. cf employment2'!$C$11</c:f>
              <c:numCache>
                <c:formatCode>#,##0.0_ ;\-#,##0.0\ </c:formatCode>
                <c:ptCount val="1"/>
                <c:pt idx="0">
                  <c:v>3.3858909879373371</c:v>
                </c:pt>
              </c:numCache>
            </c:numRef>
          </c:yVal>
          <c:bubbleSize>
            <c:numRef>
              <c:f>'Rel. prod. cf employment2'!$E$11</c:f>
              <c:numCache>
                <c:formatCode>#,##0_ ;\-#,##0\ </c:formatCode>
                <c:ptCount val="1"/>
                <c:pt idx="0">
                  <c:v>666</c:v>
                </c:pt>
              </c:numCache>
            </c:numRef>
          </c:bubbleSize>
          <c:bubble3D val="1"/>
        </c:ser>
        <c:ser>
          <c:idx val="5"/>
          <c:order val="5"/>
          <c:tx>
            <c:v>Transport, storage, comms</c:v>
          </c:tx>
          <c:spPr>
            <a:solidFill>
              <a:srgbClr val="66FFFF"/>
            </a:solidFill>
            <a:ln w="25400">
              <a:noFill/>
            </a:ln>
          </c:spPr>
          <c:invertIfNegative val="0"/>
          <c:xVal>
            <c:numRef>
              <c:f>'Rel. prod. cf employment2'!$B$12</c:f>
              <c:numCache>
                <c:formatCode>#,##0.0_ ;\-#,##0.0\ </c:formatCode>
                <c:ptCount val="1"/>
                <c:pt idx="0">
                  <c:v>0.72417441369919977</c:v>
                </c:pt>
              </c:numCache>
            </c:numRef>
          </c:xVal>
          <c:yVal>
            <c:numRef>
              <c:f>'Rel. prod. cf employment2'!$C$12</c:f>
              <c:numCache>
                <c:formatCode>#,##0.0_ ;\-#,##0.0\ </c:formatCode>
                <c:ptCount val="1"/>
                <c:pt idx="0">
                  <c:v>5.5487401082048393</c:v>
                </c:pt>
              </c:numCache>
            </c:numRef>
          </c:yVal>
          <c:bubbleSize>
            <c:numRef>
              <c:f>'Rel. prod. cf employment2'!$E$12</c:f>
              <c:numCache>
                <c:formatCode>#,##0_ ;\-#,##0\ </c:formatCode>
                <c:ptCount val="1"/>
                <c:pt idx="0">
                  <c:v>168</c:v>
                </c:pt>
              </c:numCache>
            </c:numRef>
          </c:bubbleSize>
          <c:bubble3D val="1"/>
        </c:ser>
        <c:ser>
          <c:idx val="6"/>
          <c:order val="6"/>
          <c:tx>
            <c:v>Other</c:v>
          </c:tx>
          <c:spPr>
            <a:solidFill>
              <a:srgbClr val="FF00FF"/>
            </a:solidFill>
            <a:ln w="25400">
              <a:noFill/>
            </a:ln>
          </c:spPr>
          <c:invertIfNegative val="0"/>
          <c:xVal>
            <c:numRef>
              <c:f>'Rel. prod. cf employment2'!$B$13</c:f>
              <c:numCache>
                <c:formatCode>#,##0.0_ ;\-#,##0.0\ </c:formatCode>
                <c:ptCount val="1"/>
                <c:pt idx="0">
                  <c:v>-0.51820180365548385</c:v>
                </c:pt>
              </c:numCache>
            </c:numRef>
          </c:xVal>
          <c:yVal>
            <c:numRef>
              <c:f>'Rel. prod. cf employment2'!$C$13</c:f>
              <c:numCache>
                <c:formatCode>#,##0.0_ ;\-#,##0.0\ </c:formatCode>
                <c:ptCount val="1"/>
                <c:pt idx="0">
                  <c:v>3.1994154797198409</c:v>
                </c:pt>
              </c:numCache>
            </c:numRef>
          </c:yVal>
          <c:bubbleSize>
            <c:numRef>
              <c:f>'Rel. prod. cf employment2'!$E$13</c:f>
              <c:numCache>
                <c:formatCode>#,##0_ ;\-#,##0\ </c:formatCode>
                <c:ptCount val="1"/>
                <c:pt idx="0">
                  <c:v>746</c:v>
                </c:pt>
              </c:numCache>
            </c:numRef>
          </c:bubbleSize>
          <c:bubble3D val="1"/>
        </c:ser>
        <c:dLbls>
          <c:showLegendKey val="0"/>
          <c:showVal val="0"/>
          <c:showCatName val="0"/>
          <c:showSerName val="0"/>
          <c:showPercent val="0"/>
          <c:showBubbleSize val="0"/>
        </c:dLbls>
        <c:bubbleScale val="100"/>
        <c:showNegBubbles val="0"/>
        <c:axId val="545504640"/>
        <c:axId val="545531392"/>
      </c:bubbleChart>
      <c:valAx>
        <c:axId val="54550464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545531392"/>
        <c:crosses val="autoZero"/>
        <c:crossBetween val="midCat"/>
      </c:valAx>
      <c:valAx>
        <c:axId val="545531392"/>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5455046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employment2'!$B$24</c:f>
              <c:numCache>
                <c:formatCode>#,##0.0_ ;\-#,##0.0\ </c:formatCode>
                <c:ptCount val="1"/>
                <c:pt idx="0">
                  <c:v>-0.62709848252802658</c:v>
                </c:pt>
              </c:numCache>
            </c:numRef>
          </c:xVal>
          <c:yVal>
            <c:numRef>
              <c:f>'Rel. prod. cf employment2'!$C$24</c:f>
              <c:numCache>
                <c:formatCode>#,##0.0_ ;\-#,##0.0\ </c:formatCode>
                <c:ptCount val="1"/>
                <c:pt idx="0">
                  <c:v>0.46516760282744651</c:v>
                </c:pt>
              </c:numCache>
            </c:numRef>
          </c:yVal>
          <c:bubbleSize>
            <c:numRef>
              <c:f>'Rel. prod. cf employment2'!$E$24</c:f>
              <c:numCache>
                <c:formatCode>#,##0_ ;\-#,##0\ </c:formatCode>
                <c:ptCount val="1"/>
                <c:pt idx="0">
                  <c:v>9573</c:v>
                </c:pt>
              </c:numCache>
            </c:numRef>
          </c:bubbleSize>
          <c:bubble3D val="1"/>
        </c:ser>
        <c:ser>
          <c:idx val="1"/>
          <c:order val="1"/>
          <c:tx>
            <c:v>Mining &amp; utilities</c:v>
          </c:tx>
          <c:spPr>
            <a:solidFill>
              <a:srgbClr val="000000"/>
            </a:solidFill>
            <a:ln w="25400">
              <a:noFill/>
            </a:ln>
          </c:spPr>
          <c:invertIfNegative val="0"/>
          <c:xVal>
            <c:numRef>
              <c:f>'Rel. prod. cf employment2'!$B$25</c:f>
              <c:numCache>
                <c:formatCode>#,##0.0_ ;\-#,##0.0\ </c:formatCode>
                <c:ptCount val="1"/>
                <c:pt idx="0">
                  <c:v>0.29615914737353483</c:v>
                </c:pt>
              </c:numCache>
            </c:numRef>
          </c:xVal>
          <c:yVal>
            <c:numRef>
              <c:f>'Rel. prod. cf employment2'!$C$25</c:f>
              <c:numCache>
                <c:formatCode>#,##0.0_ ;\-#,##0.0\ </c:formatCode>
                <c:ptCount val="1"/>
                <c:pt idx="0">
                  <c:v>3.8117588619006328</c:v>
                </c:pt>
              </c:numCache>
            </c:numRef>
          </c:yVal>
          <c:bubbleSize>
            <c:numRef>
              <c:f>'Rel. prod. cf employment2'!$E$25</c:f>
              <c:numCache>
                <c:formatCode>#,##0_ ;\-#,##0\ </c:formatCode>
                <c:ptCount val="1"/>
                <c:pt idx="0">
                  <c:v>91</c:v>
                </c:pt>
              </c:numCache>
            </c:numRef>
          </c:bubbleSize>
          <c:bubble3D val="1"/>
        </c:ser>
        <c:ser>
          <c:idx val="2"/>
          <c:order val="2"/>
          <c:tx>
            <c:v>Manufacturing</c:v>
          </c:tx>
          <c:spPr>
            <a:solidFill>
              <a:srgbClr val="CC6600"/>
            </a:solidFill>
            <a:ln w="25400">
              <a:noFill/>
            </a:ln>
          </c:spPr>
          <c:invertIfNegative val="0"/>
          <c:xVal>
            <c:numRef>
              <c:f>'Rel. prod. cf employment2'!$B$26</c:f>
              <c:numCache>
                <c:formatCode>#,##0.0_ ;\-#,##0.0\ </c:formatCode>
                <c:ptCount val="1"/>
                <c:pt idx="0">
                  <c:v>0.32943682012985498</c:v>
                </c:pt>
              </c:numCache>
            </c:numRef>
          </c:xVal>
          <c:yVal>
            <c:numRef>
              <c:f>'Rel. prod. cf employment2'!$C$26</c:f>
              <c:numCache>
                <c:formatCode>#,##0.0_ ;\-#,##0.0\ </c:formatCode>
                <c:ptCount val="1"/>
                <c:pt idx="0">
                  <c:v>1.2484893682534211</c:v>
                </c:pt>
              </c:numCache>
            </c:numRef>
          </c:yVal>
          <c:bubbleSize>
            <c:numRef>
              <c:f>'Rel. prod. cf employment2'!$E$26</c:f>
              <c:numCache>
                <c:formatCode>#,##0_ ;\-#,##0\ </c:formatCode>
                <c:ptCount val="1"/>
                <c:pt idx="0">
                  <c:v>803</c:v>
                </c:pt>
              </c:numCache>
            </c:numRef>
          </c:bubbleSize>
          <c:bubble3D val="1"/>
        </c:ser>
        <c:ser>
          <c:idx val="3"/>
          <c:order val="3"/>
          <c:tx>
            <c:v>Construction</c:v>
          </c:tx>
          <c:spPr>
            <a:solidFill>
              <a:srgbClr val="FFFF00"/>
            </a:solidFill>
            <a:ln w="25400">
              <a:noFill/>
            </a:ln>
          </c:spPr>
          <c:invertIfNegative val="0"/>
          <c:xVal>
            <c:numRef>
              <c:f>'Rel. prod. cf employment2'!$B$27</c:f>
              <c:numCache>
                <c:formatCode>#,##0.0_ ;\-#,##0.0\ </c:formatCode>
                <c:ptCount val="1"/>
                <c:pt idx="0">
                  <c:v>-0.46644600224947563</c:v>
                </c:pt>
              </c:numCache>
            </c:numRef>
          </c:xVal>
          <c:yVal>
            <c:numRef>
              <c:f>'Rel. prod. cf employment2'!$C$27</c:f>
              <c:numCache>
                <c:formatCode>#,##0.0_ ;\-#,##0.0\ </c:formatCode>
                <c:ptCount val="1"/>
                <c:pt idx="0">
                  <c:v>2.0309641879076352</c:v>
                </c:pt>
              </c:numCache>
            </c:numRef>
          </c:yVal>
          <c:bubbleSize>
            <c:numRef>
              <c:f>'Rel. prod. cf employment2'!$E$27</c:f>
              <c:numCache>
                <c:formatCode>#,##0_ ;\-#,##0\ </c:formatCode>
                <c:ptCount val="1"/>
                <c:pt idx="0">
                  <c:v>403</c:v>
                </c:pt>
              </c:numCache>
            </c:numRef>
          </c:bubbleSize>
          <c:bubble3D val="1"/>
        </c:ser>
        <c:ser>
          <c:idx val="4"/>
          <c:order val="4"/>
          <c:tx>
            <c:v>Wholesale, retail, hotels</c:v>
          </c:tx>
          <c:spPr>
            <a:solidFill>
              <a:srgbClr val="6666FF"/>
            </a:solidFill>
            <a:ln w="25400">
              <a:noFill/>
            </a:ln>
          </c:spPr>
          <c:invertIfNegative val="0"/>
          <c:xVal>
            <c:numRef>
              <c:f>'Rel. prod. cf employment2'!$B$28</c:f>
              <c:numCache>
                <c:formatCode>#,##0.0_ ;\-#,##0.0\ </c:formatCode>
                <c:ptCount val="1"/>
                <c:pt idx="0">
                  <c:v>1.0000038875785933</c:v>
                </c:pt>
              </c:numCache>
            </c:numRef>
          </c:xVal>
          <c:yVal>
            <c:numRef>
              <c:f>'Rel. prod. cf employment2'!$C$28</c:f>
              <c:numCache>
                <c:formatCode>#,##0.0_ ;\-#,##0.0\ </c:formatCode>
                <c:ptCount val="1"/>
                <c:pt idx="0">
                  <c:v>2.3207598007259493</c:v>
                </c:pt>
              </c:numCache>
            </c:numRef>
          </c:yVal>
          <c:bubbleSize>
            <c:numRef>
              <c:f>'Rel. prod. cf employment2'!$E$28</c:f>
              <c:numCache>
                <c:formatCode>#,##0_ ;\-#,##0\ </c:formatCode>
                <c:ptCount val="1"/>
                <c:pt idx="0">
                  <c:v>854</c:v>
                </c:pt>
              </c:numCache>
            </c:numRef>
          </c:bubbleSize>
          <c:bubble3D val="1"/>
        </c:ser>
        <c:ser>
          <c:idx val="5"/>
          <c:order val="5"/>
          <c:tx>
            <c:v>Transport, storage, comms</c:v>
          </c:tx>
          <c:spPr>
            <a:solidFill>
              <a:srgbClr val="66FFFF"/>
            </a:solidFill>
            <a:ln w="25400">
              <a:noFill/>
            </a:ln>
          </c:spPr>
          <c:invertIfNegative val="0"/>
          <c:xVal>
            <c:numRef>
              <c:f>'Rel. prod. cf employment2'!$B$29</c:f>
              <c:numCache>
                <c:formatCode>#,##0.0_ ;\-#,##0.0\ </c:formatCode>
                <c:ptCount val="1"/>
                <c:pt idx="0">
                  <c:v>0.14618113947383882</c:v>
                </c:pt>
              </c:numCache>
            </c:numRef>
          </c:xVal>
          <c:yVal>
            <c:numRef>
              <c:f>'Rel. prod. cf employment2'!$C$29</c:f>
              <c:numCache>
                <c:formatCode>#,##0.0_ ;\-#,##0.0\ </c:formatCode>
                <c:ptCount val="1"/>
                <c:pt idx="0">
                  <c:v>5.6764407307834466</c:v>
                </c:pt>
              </c:numCache>
            </c:numRef>
          </c:yVal>
          <c:bubbleSize>
            <c:numRef>
              <c:f>'Rel. prod. cf employment2'!$E$29</c:f>
              <c:numCache>
                <c:formatCode>#,##0_ ;\-#,##0\ </c:formatCode>
                <c:ptCount val="1"/>
                <c:pt idx="0">
                  <c:v>202</c:v>
                </c:pt>
              </c:numCache>
            </c:numRef>
          </c:bubbleSize>
          <c:bubble3D val="1"/>
        </c:ser>
        <c:ser>
          <c:idx val="6"/>
          <c:order val="6"/>
          <c:tx>
            <c:v>Other</c:v>
          </c:tx>
          <c:spPr>
            <a:solidFill>
              <a:srgbClr val="FF00FF"/>
            </a:solidFill>
            <a:ln w="25400">
              <a:noFill/>
            </a:ln>
          </c:spPr>
          <c:invertIfNegative val="0"/>
          <c:xVal>
            <c:numRef>
              <c:f>'Rel. prod. cf employment2'!$B$30</c:f>
              <c:numCache>
                <c:formatCode>#,##0.0_ ;\-#,##0.0\ </c:formatCode>
                <c:ptCount val="1"/>
                <c:pt idx="0">
                  <c:v>-0.67823650977831829</c:v>
                </c:pt>
              </c:numCache>
            </c:numRef>
          </c:xVal>
          <c:yVal>
            <c:numRef>
              <c:f>'Rel. prod. cf employment2'!$C$30</c:f>
              <c:numCache>
                <c:formatCode>#,##0.0_ ;\-#,##0.0\ </c:formatCode>
                <c:ptCount val="1"/>
                <c:pt idx="0">
                  <c:v>3.9855899229456853</c:v>
                </c:pt>
              </c:numCache>
            </c:numRef>
          </c:yVal>
          <c:bubbleSize>
            <c:numRef>
              <c:f>'Rel. prod. cf employment2'!$E$30</c:f>
              <c:numCache>
                <c:formatCode>#,##0_ ;\-#,##0\ </c:formatCode>
                <c:ptCount val="1"/>
                <c:pt idx="0">
                  <c:v>729</c:v>
                </c:pt>
              </c:numCache>
            </c:numRef>
          </c:bubbleSize>
          <c:bubble3D val="1"/>
        </c:ser>
        <c:dLbls>
          <c:showLegendKey val="0"/>
          <c:showVal val="0"/>
          <c:showCatName val="0"/>
          <c:showSerName val="0"/>
          <c:showPercent val="0"/>
          <c:showBubbleSize val="0"/>
        </c:dLbls>
        <c:bubbleScale val="100"/>
        <c:showNegBubbles val="0"/>
        <c:axId val="545872896"/>
        <c:axId val="545977472"/>
      </c:bubbleChart>
      <c:valAx>
        <c:axId val="54587289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545977472"/>
        <c:crosses val="autoZero"/>
        <c:crossBetween val="midCat"/>
      </c:valAx>
      <c:valAx>
        <c:axId val="545977472"/>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5458728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employment2'!$B$41</c:f>
              <c:numCache>
                <c:formatCode>#,##0.0_ ;\-#,##0.0\ </c:formatCode>
                <c:ptCount val="1"/>
                <c:pt idx="0">
                  <c:v>-2.2256850848617233</c:v>
                </c:pt>
              </c:numCache>
            </c:numRef>
          </c:xVal>
          <c:yVal>
            <c:numRef>
              <c:f>'Rel. prod. cf employment2'!$C$41</c:f>
              <c:numCache>
                <c:formatCode>#,##0.0_ ;\-#,##0.0\ </c:formatCode>
                <c:ptCount val="1"/>
                <c:pt idx="0">
                  <c:v>0.44254647247000811</c:v>
                </c:pt>
              </c:numCache>
            </c:numRef>
          </c:yVal>
          <c:bubbleSize>
            <c:numRef>
              <c:f>'Rel. prod. cf employment2'!$E$41</c:f>
              <c:numCache>
                <c:formatCode>#,##0_ ;\-#,##0\ </c:formatCode>
                <c:ptCount val="1"/>
                <c:pt idx="0">
                  <c:v>10074</c:v>
                </c:pt>
              </c:numCache>
            </c:numRef>
          </c:bubbleSize>
          <c:bubble3D val="1"/>
        </c:ser>
        <c:ser>
          <c:idx val="1"/>
          <c:order val="1"/>
          <c:tx>
            <c:v>Mining &amp; utilities</c:v>
          </c:tx>
          <c:spPr>
            <a:solidFill>
              <a:srgbClr val="000000"/>
            </a:solidFill>
            <a:ln w="25400">
              <a:noFill/>
            </a:ln>
          </c:spPr>
          <c:invertIfNegative val="0"/>
          <c:xVal>
            <c:numRef>
              <c:f>'Rel. prod. cf employment2'!$B$42</c:f>
              <c:numCache>
                <c:formatCode>#,##0.0_ ;\-#,##0.0\ </c:formatCode>
                <c:ptCount val="1"/>
                <c:pt idx="0">
                  <c:v>0.42514810375107859</c:v>
                </c:pt>
              </c:numCache>
            </c:numRef>
          </c:xVal>
          <c:yVal>
            <c:numRef>
              <c:f>'Rel. prod. cf employment2'!$C$42</c:f>
              <c:numCache>
                <c:formatCode>#,##0.0_ ;\-#,##0.0\ </c:formatCode>
                <c:ptCount val="1"/>
                <c:pt idx="0">
                  <c:v>2.2696965173471622</c:v>
                </c:pt>
              </c:numCache>
            </c:numRef>
          </c:yVal>
          <c:bubbleSize>
            <c:numRef>
              <c:f>'Rel. prod. cf employment2'!$E$42</c:f>
              <c:numCache>
                <c:formatCode>#,##0_ ;\-#,##0\ </c:formatCode>
                <c:ptCount val="1"/>
                <c:pt idx="0">
                  <c:v>157</c:v>
                </c:pt>
              </c:numCache>
            </c:numRef>
          </c:bubbleSize>
          <c:bubble3D val="1"/>
        </c:ser>
        <c:ser>
          <c:idx val="2"/>
          <c:order val="2"/>
          <c:tx>
            <c:v>Manufacturing</c:v>
          </c:tx>
          <c:spPr>
            <a:solidFill>
              <a:srgbClr val="CC6600"/>
            </a:solidFill>
            <a:ln w="25400">
              <a:noFill/>
            </a:ln>
          </c:spPr>
          <c:invertIfNegative val="0"/>
          <c:xVal>
            <c:numRef>
              <c:f>'Rel. prod. cf employment2'!$B$43</c:f>
              <c:numCache>
                <c:formatCode>#,##0.0_ ;\-#,##0.0\ </c:formatCode>
                <c:ptCount val="1"/>
                <c:pt idx="0">
                  <c:v>0.22125872401376068</c:v>
                </c:pt>
              </c:numCache>
            </c:numRef>
          </c:xVal>
          <c:yVal>
            <c:numRef>
              <c:f>'Rel. prod. cf employment2'!$C$43</c:f>
              <c:numCache>
                <c:formatCode>#,##0.0_ ;\-#,##0.0\ </c:formatCode>
                <c:ptCount val="1"/>
                <c:pt idx="0">
                  <c:v>1.0297254922449404</c:v>
                </c:pt>
              </c:numCache>
            </c:numRef>
          </c:yVal>
          <c:bubbleSize>
            <c:numRef>
              <c:f>'Rel. prod. cf employment2'!$E$43</c:f>
              <c:numCache>
                <c:formatCode>#,##0_ ;\-#,##0\ </c:formatCode>
                <c:ptCount val="1"/>
                <c:pt idx="0">
                  <c:v>901</c:v>
                </c:pt>
              </c:numCache>
            </c:numRef>
          </c:bubbleSize>
          <c:bubble3D val="1"/>
        </c:ser>
        <c:ser>
          <c:idx val="3"/>
          <c:order val="3"/>
          <c:tx>
            <c:v>Construction</c:v>
          </c:tx>
          <c:spPr>
            <a:solidFill>
              <a:srgbClr val="FFFF00"/>
            </a:solidFill>
            <a:ln w="25400">
              <a:noFill/>
            </a:ln>
          </c:spPr>
          <c:invertIfNegative val="0"/>
          <c:xVal>
            <c:numRef>
              <c:f>'Rel. prod. cf employment2'!$B$44</c:f>
              <c:numCache>
                <c:formatCode>#,##0.0_ ;\-#,##0.0\ </c:formatCode>
                <c:ptCount val="1"/>
                <c:pt idx="0">
                  <c:v>0.29191095066608064</c:v>
                </c:pt>
              </c:numCache>
            </c:numRef>
          </c:xVal>
          <c:yVal>
            <c:numRef>
              <c:f>'Rel. prod. cf employment2'!$C$44</c:f>
              <c:numCache>
                <c:formatCode>#,##0.0_ ;\-#,##0.0\ </c:formatCode>
                <c:ptCount val="1"/>
                <c:pt idx="0">
                  <c:v>1.8682510407559485</c:v>
                </c:pt>
              </c:numCache>
            </c:numRef>
          </c:yVal>
          <c:bubbleSize>
            <c:numRef>
              <c:f>'Rel. prod. cf employment2'!$E$44</c:f>
              <c:numCache>
                <c:formatCode>#,##0_ ;\-#,##0\ </c:formatCode>
                <c:ptCount val="1"/>
                <c:pt idx="0">
                  <c:v>477</c:v>
                </c:pt>
              </c:numCache>
            </c:numRef>
          </c:bubbleSize>
          <c:bubble3D val="1"/>
        </c:ser>
        <c:ser>
          <c:idx val="4"/>
          <c:order val="4"/>
          <c:tx>
            <c:v>Wholesale, retail, hotels</c:v>
          </c:tx>
          <c:spPr>
            <a:solidFill>
              <a:srgbClr val="6666FF"/>
            </a:solidFill>
            <a:ln w="25400">
              <a:noFill/>
            </a:ln>
          </c:spPr>
          <c:invertIfNegative val="0"/>
          <c:xVal>
            <c:numRef>
              <c:f>'Rel. prod. cf employment2'!$B$45</c:f>
              <c:numCache>
                <c:formatCode>#,##0.0_ ;\-#,##0.0\ </c:formatCode>
                <c:ptCount val="1"/>
                <c:pt idx="0">
                  <c:v>0.99892792099344074</c:v>
                </c:pt>
              </c:numCache>
            </c:numRef>
          </c:xVal>
          <c:yVal>
            <c:numRef>
              <c:f>'Rel. prod. cf employment2'!$C$45</c:f>
              <c:numCache>
                <c:formatCode>#,##0.0_ ;\-#,##0.0\ </c:formatCode>
                <c:ptCount val="1"/>
                <c:pt idx="0">
                  <c:v>1.8933360055828847</c:v>
                </c:pt>
              </c:numCache>
            </c:numRef>
          </c:yVal>
          <c:bubbleSize>
            <c:numRef>
              <c:f>'Rel. prod. cf employment2'!$E$45</c:f>
              <c:numCache>
                <c:formatCode>#,##0_ ;\-#,##0\ </c:formatCode>
                <c:ptCount val="1"/>
                <c:pt idx="0">
                  <c:v>1063</c:v>
                </c:pt>
              </c:numCache>
            </c:numRef>
          </c:bubbleSize>
          <c:bubble3D val="1"/>
        </c:ser>
        <c:ser>
          <c:idx val="5"/>
          <c:order val="5"/>
          <c:tx>
            <c:v>Transport, storage, comms</c:v>
          </c:tx>
          <c:spPr>
            <a:solidFill>
              <a:srgbClr val="66FFFF"/>
            </a:solidFill>
            <a:ln w="25400">
              <a:noFill/>
            </a:ln>
          </c:spPr>
          <c:invertIfNegative val="0"/>
          <c:xVal>
            <c:numRef>
              <c:f>'Rel. prod. cf employment2'!$B$46</c:f>
              <c:numCache>
                <c:formatCode>#,##0.0_ ;\-#,##0.0\ </c:formatCode>
                <c:ptCount val="1"/>
                <c:pt idx="0">
                  <c:v>8.7343728812934396E-2</c:v>
                </c:pt>
              </c:numCache>
            </c:numRef>
          </c:xVal>
          <c:yVal>
            <c:numRef>
              <c:f>'Rel. prod. cf employment2'!$C$46</c:f>
              <c:numCache>
                <c:formatCode>#,##0.0_ ;\-#,##0.0\ </c:formatCode>
                <c:ptCount val="1"/>
                <c:pt idx="0">
                  <c:v>6.0513195061752256</c:v>
                </c:pt>
              </c:numCache>
            </c:numRef>
          </c:yVal>
          <c:bubbleSize>
            <c:numRef>
              <c:f>'Rel. prod. cf employment2'!$E$46</c:f>
              <c:numCache>
                <c:formatCode>#,##0_ ;\-#,##0\ </c:formatCode>
                <c:ptCount val="1"/>
                <c:pt idx="0">
                  <c:v>231</c:v>
                </c:pt>
              </c:numCache>
            </c:numRef>
          </c:bubbleSize>
          <c:bubble3D val="1"/>
        </c:ser>
        <c:ser>
          <c:idx val="6"/>
          <c:order val="6"/>
          <c:tx>
            <c:v>Other</c:v>
          </c:tx>
          <c:spPr>
            <a:solidFill>
              <a:srgbClr val="FF00FF"/>
            </a:solidFill>
            <a:ln w="25400">
              <a:noFill/>
            </a:ln>
          </c:spPr>
          <c:invertIfNegative val="0"/>
          <c:xVal>
            <c:numRef>
              <c:f>'Rel. prod. cf employment2'!$B$47</c:f>
              <c:numCache>
                <c:formatCode>#,##0.0_ ;\-#,##0.0\ </c:formatCode>
                <c:ptCount val="1"/>
                <c:pt idx="0">
                  <c:v>0.20109565662442019</c:v>
                </c:pt>
              </c:numCache>
            </c:numRef>
          </c:xVal>
          <c:yVal>
            <c:numRef>
              <c:f>'Rel. prod. cf employment2'!$C$47</c:f>
              <c:numCache>
                <c:formatCode>#,##0.0_ ;\-#,##0.0\ </c:formatCode>
                <c:ptCount val="1"/>
                <c:pt idx="0">
                  <c:v>4.4951529196812636</c:v>
                </c:pt>
              </c:numCache>
            </c:numRef>
          </c:yVal>
          <c:bubbleSize>
            <c:numRef>
              <c:f>'Rel. prod. cf employment2'!$E$47</c:f>
              <c:numCache>
                <c:formatCode>#,##0_ ;\-#,##0\ </c:formatCode>
                <c:ptCount val="1"/>
                <c:pt idx="0">
                  <c:v>818</c:v>
                </c:pt>
              </c:numCache>
            </c:numRef>
          </c:bubbleSize>
          <c:bubble3D val="1"/>
        </c:ser>
        <c:dLbls>
          <c:showLegendKey val="0"/>
          <c:showVal val="0"/>
          <c:showCatName val="0"/>
          <c:showSerName val="0"/>
          <c:showPercent val="0"/>
          <c:showBubbleSize val="0"/>
        </c:dLbls>
        <c:bubbleScale val="100"/>
        <c:showNegBubbles val="0"/>
        <c:axId val="546044544"/>
        <c:axId val="546153216"/>
      </c:bubbleChart>
      <c:valAx>
        <c:axId val="546044544"/>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546153216"/>
        <c:crosses val="autoZero"/>
        <c:crossBetween val="midCat"/>
      </c:valAx>
      <c:valAx>
        <c:axId val="54615321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54604454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18</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18</xdr:row>
      <xdr:rowOff>0</xdr:rowOff>
    </xdr:from>
    <xdr:to>
      <xdr:col>17</xdr:col>
      <xdr:colOff>211680</xdr:colOff>
      <xdr:row>32</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33</xdr:row>
      <xdr:rowOff>0</xdr:rowOff>
    </xdr:from>
    <xdr:to>
      <xdr:col>17</xdr:col>
      <xdr:colOff>211680</xdr:colOff>
      <xdr:row>47</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243840</xdr:colOff>
      <xdr:row>29</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17</xdr:row>
      <xdr:rowOff>0</xdr:rowOff>
    </xdr:from>
    <xdr:to>
      <xdr:col>16</xdr:col>
      <xdr:colOff>182880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22860</xdr:colOff>
      <xdr:row>3</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21</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38</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55</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5.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Nepal%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-7.7135114550831219</v>
          </cell>
          <cell r="C6">
            <v>0.44609910701838751</v>
          </cell>
          <cell r="E6">
            <v>8837</v>
          </cell>
        </row>
        <row r="7">
          <cell r="B7">
            <v>9.9082789515793468E-2</v>
          </cell>
          <cell r="C7">
            <v>4.7791538032084091</v>
          </cell>
          <cell r="E7">
            <v>49</v>
          </cell>
        </row>
        <row r="8">
          <cell r="B8">
            <v>3.949996255516607</v>
          </cell>
          <cell r="C8">
            <v>1.5062360530278991</v>
          </cell>
          <cell r="E8">
            <v>697</v>
          </cell>
        </row>
        <row r="9">
          <cell r="B9">
            <v>3.1372785441679891</v>
          </cell>
          <cell r="C9">
            <v>1.8577811866316103</v>
          </cell>
          <cell r="E9">
            <v>423</v>
          </cell>
        </row>
        <row r="10">
          <cell r="B10">
            <v>0.32118125583900881</v>
          </cell>
          <cell r="C10">
            <v>3.3858909879373371</v>
          </cell>
          <cell r="E10">
            <v>666</v>
          </cell>
        </row>
        <row r="11">
          <cell r="B11">
            <v>0.72417441369919977</v>
          </cell>
          <cell r="C11">
            <v>5.5487401082048393</v>
          </cell>
          <cell r="E11">
            <v>168</v>
          </cell>
        </row>
        <row r="12">
          <cell r="B12">
            <v>-0.51820180365548385</v>
          </cell>
          <cell r="C12">
            <v>3.1994154797198409</v>
          </cell>
          <cell r="E12">
            <v>746</v>
          </cell>
        </row>
        <row r="23">
          <cell r="B23">
            <v>-0.62709848252802658</v>
          </cell>
          <cell r="C23">
            <v>0.46516760282744651</v>
          </cell>
          <cell r="E23">
            <v>9573</v>
          </cell>
        </row>
        <row r="24">
          <cell r="B24">
            <v>0.29615914737353483</v>
          </cell>
          <cell r="C24">
            <v>3.8117588619006328</v>
          </cell>
          <cell r="E24">
            <v>91</v>
          </cell>
        </row>
        <row r="25">
          <cell r="B25">
            <v>0.32943682012985498</v>
          </cell>
          <cell r="C25">
            <v>1.2484893682534211</v>
          </cell>
          <cell r="E25">
            <v>803</v>
          </cell>
        </row>
        <row r="26">
          <cell r="B26">
            <v>-0.46644600224947563</v>
          </cell>
          <cell r="C26">
            <v>2.0309641879076352</v>
          </cell>
          <cell r="E26">
            <v>403</v>
          </cell>
        </row>
        <row r="27">
          <cell r="B27">
            <v>1.0000038875785933</v>
          </cell>
          <cell r="C27">
            <v>2.3207598007259493</v>
          </cell>
          <cell r="E27">
            <v>854</v>
          </cell>
        </row>
        <row r="28">
          <cell r="B28">
            <v>0.14618113947383882</v>
          </cell>
          <cell r="C28">
            <v>5.6764407307834466</v>
          </cell>
          <cell r="E28">
            <v>202</v>
          </cell>
        </row>
        <row r="29">
          <cell r="B29">
            <v>-0.67823650977831829</v>
          </cell>
          <cell r="C29">
            <v>3.9855899229456853</v>
          </cell>
          <cell r="E29">
            <v>729</v>
          </cell>
        </row>
        <row r="40">
          <cell r="B40">
            <v>-2.2256850848617233</v>
          </cell>
          <cell r="C40">
            <v>0.44254647247000811</v>
          </cell>
          <cell r="E40">
            <v>10074</v>
          </cell>
        </row>
        <row r="41">
          <cell r="B41">
            <v>0.42514810375107859</v>
          </cell>
          <cell r="C41">
            <v>2.2696965173471622</v>
          </cell>
          <cell r="E41">
            <v>157</v>
          </cell>
        </row>
        <row r="42">
          <cell r="B42">
            <v>0.22125872401376068</v>
          </cell>
          <cell r="C42">
            <v>1.0297254922449404</v>
          </cell>
          <cell r="E42">
            <v>901</v>
          </cell>
        </row>
        <row r="43">
          <cell r="B43">
            <v>0.29191095066608064</v>
          </cell>
          <cell r="C43">
            <v>1.8682510407559485</v>
          </cell>
          <cell r="E43">
            <v>477</v>
          </cell>
        </row>
        <row r="44">
          <cell r="B44">
            <v>0.99892792099344074</v>
          </cell>
          <cell r="C44">
            <v>1.8933360055828847</v>
          </cell>
          <cell r="E44">
            <v>1063</v>
          </cell>
        </row>
        <row r="45">
          <cell r="B45">
            <v>8.7343728812934396E-2</v>
          </cell>
          <cell r="C45">
            <v>6.0513195061752256</v>
          </cell>
          <cell r="E45">
            <v>231</v>
          </cell>
        </row>
        <row r="46">
          <cell r="B46">
            <v>0.20109565662442019</v>
          </cell>
          <cell r="C46">
            <v>4.4951529196812636</v>
          </cell>
          <cell r="E46">
            <v>818</v>
          </cell>
        </row>
        <row r="57">
          <cell r="B57">
            <v>-0.94224192569676291</v>
          </cell>
          <cell r="C57">
            <v>0.44225144618480439</v>
          </cell>
          <cell r="E57">
            <v>10655</v>
          </cell>
        </row>
        <row r="58">
          <cell r="B58">
            <v>4.6163741200647257E-2</v>
          </cell>
          <cell r="C58">
            <v>2.196498618213337</v>
          </cell>
          <cell r="E58">
            <v>175</v>
          </cell>
        </row>
        <row r="59">
          <cell r="B59">
            <v>-0.1248381228838662</v>
          </cell>
          <cell r="C59">
            <v>1.0235958970975396</v>
          </cell>
          <cell r="E59">
            <v>947</v>
          </cell>
        </row>
        <row r="60">
          <cell r="B60">
            <v>0.16958747423888187</v>
          </cell>
          <cell r="C60">
            <v>1.6872354761818653</v>
          </cell>
          <cell r="E60">
            <v>536</v>
          </cell>
        </row>
        <row r="61">
          <cell r="B61">
            <v>0.36104321012537</v>
          </cell>
          <cell r="C61">
            <v>1.8493002769132132</v>
          </cell>
          <cell r="E61">
            <v>1192</v>
          </cell>
        </row>
        <row r="62">
          <cell r="B62">
            <v>8.5036409334455554E-2</v>
          </cell>
          <cell r="C62">
            <v>6.0733399551247738</v>
          </cell>
          <cell r="E62">
            <v>260</v>
          </cell>
        </row>
        <row r="63">
          <cell r="B63">
            <v>0.40524921368129352</v>
          </cell>
          <cell r="C63">
            <v>4.2171856137988621</v>
          </cell>
          <cell r="E63">
            <v>936</v>
          </cell>
        </row>
      </sheetData>
      <sheetData sheetId="2">
        <row r="4">
          <cell r="B4" t="str">
            <v>Within sector</v>
          </cell>
          <cell r="C4" t="str">
            <v>Structural change</v>
          </cell>
        </row>
        <row r="5">
          <cell r="A5" t="str">
            <v>1991-2000</v>
          </cell>
          <cell r="B5">
            <v>6.6686666863573227E-3</v>
          </cell>
          <cell r="C5">
            <v>1.2863058698741742E-2</v>
          </cell>
        </row>
        <row r="6">
          <cell r="A6" t="str">
            <v>2000-05</v>
          </cell>
          <cell r="B6">
            <v>1.87948391596881E-2</v>
          </cell>
          <cell r="C6">
            <v>-3.4939522110898867E-3</v>
          </cell>
        </row>
        <row r="7">
          <cell r="A7" t="str">
            <v>2005-10</v>
          </cell>
          <cell r="B7">
            <v>1.4296208137458981E-2</v>
          </cell>
          <cell r="C7">
            <v>1.2550551398455774E-2</v>
          </cell>
        </row>
        <row r="8">
          <cell r="A8" t="str">
            <v>2010-13</v>
          </cell>
          <cell r="B8">
            <v>1.3281880507081276E-2</v>
          </cell>
          <cell r="C8">
            <v>3.4765443513396638E-3</v>
          </cell>
        </row>
      </sheetData>
      <sheetData sheetId="3">
        <row r="5">
          <cell r="I5" t="str">
            <v>Agriculture</v>
          </cell>
          <cell r="J5" t="str">
            <v>Manufacturing</v>
          </cell>
          <cell r="K5" t="str">
            <v>Construction</v>
          </cell>
          <cell r="L5" t="str">
            <v>Wholesale, retail, hotels</v>
          </cell>
          <cell r="M5" t="str">
            <v>Mining &amp; utilities</v>
          </cell>
          <cell r="N5" t="str">
            <v>Other</v>
          </cell>
          <cell r="O5" t="str">
            <v>Transport, storage, comms</v>
          </cell>
        </row>
        <row r="6">
          <cell r="H6">
            <v>0</v>
          </cell>
          <cell r="I6">
            <v>0</v>
          </cell>
        </row>
        <row r="7">
          <cell r="H7">
            <v>0</v>
          </cell>
          <cell r="I7">
            <v>0.44225144618480439</v>
          </cell>
        </row>
        <row r="8">
          <cell r="H8">
            <v>36.239031358410998</v>
          </cell>
          <cell r="I8">
            <v>0.44225144618480439</v>
          </cell>
        </row>
        <row r="9">
          <cell r="H9">
            <v>72.478062716821995</v>
          </cell>
          <cell r="I9">
            <v>0.44225144618480439</v>
          </cell>
          <cell r="J9">
            <v>0</v>
          </cell>
        </row>
        <row r="10">
          <cell r="H10">
            <v>72.478062716821995</v>
          </cell>
          <cell r="I10">
            <v>0</v>
          </cell>
          <cell r="J10">
            <v>1.0235958970975396</v>
          </cell>
        </row>
        <row r="11">
          <cell r="H11">
            <v>75.698932045439093</v>
          </cell>
          <cell r="J11">
            <v>1.0235958970975396</v>
          </cell>
        </row>
        <row r="12">
          <cell r="H12">
            <v>78.919801374056192</v>
          </cell>
          <cell r="J12">
            <v>1.0235958970975396</v>
          </cell>
          <cell r="K12">
            <v>0</v>
          </cell>
        </row>
        <row r="13">
          <cell r="H13">
            <v>78.919801374056192</v>
          </cell>
          <cell r="J13">
            <v>0</v>
          </cell>
          <cell r="K13">
            <v>1.6872354761818653</v>
          </cell>
        </row>
        <row r="14">
          <cell r="H14">
            <v>80.742806611795118</v>
          </cell>
          <cell r="K14">
            <v>1.6872354761818653</v>
          </cell>
        </row>
        <row r="15">
          <cell r="H15">
            <v>82.565811849534057</v>
          </cell>
          <cell r="K15">
            <v>1.6872354761818653</v>
          </cell>
          <cell r="L15">
            <v>0</v>
          </cell>
        </row>
        <row r="16">
          <cell r="H16">
            <v>82.565811849534057</v>
          </cell>
          <cell r="K16">
            <v>0</v>
          </cell>
          <cell r="L16">
            <v>1.8493002769132132</v>
          </cell>
        </row>
        <row r="17">
          <cell r="H17">
            <v>86.619957825998242</v>
          </cell>
          <cell r="L17">
            <v>1.8493002769132132</v>
          </cell>
        </row>
        <row r="18">
          <cell r="H18">
            <v>90.674103802462426</v>
          </cell>
          <cell r="L18">
            <v>1.8493002769132132</v>
          </cell>
          <cell r="M18">
            <v>0</v>
          </cell>
        </row>
        <row r="19">
          <cell r="H19">
            <v>90.674103802462426</v>
          </cell>
          <cell r="L19">
            <v>0</v>
          </cell>
          <cell r="M19">
            <v>2.196498618213337</v>
          </cell>
        </row>
        <row r="20">
          <cell r="H20">
            <v>91.269301408067491</v>
          </cell>
          <cell r="M20">
            <v>2.196498618213337</v>
          </cell>
        </row>
        <row r="21">
          <cell r="H21">
            <v>91.864499013672557</v>
          </cell>
          <cell r="M21">
            <v>2.196498618213337</v>
          </cell>
          <cell r="N21">
            <v>0</v>
          </cell>
        </row>
        <row r="22">
          <cell r="H22">
            <v>91.864499013672557</v>
          </cell>
          <cell r="M22">
            <v>0</v>
          </cell>
          <cell r="N22">
            <v>4.2171856137988621</v>
          </cell>
        </row>
        <row r="23">
          <cell r="H23">
            <v>95.047955921365912</v>
          </cell>
          <cell r="N23">
            <v>4.2171856137988621</v>
          </cell>
        </row>
        <row r="24">
          <cell r="H24">
            <v>98.231412829059266</v>
          </cell>
          <cell r="N24">
            <v>4.2171856137988621</v>
          </cell>
          <cell r="O24">
            <v>0</v>
          </cell>
        </row>
        <row r="25">
          <cell r="H25">
            <v>98.231412829059266</v>
          </cell>
          <cell r="N25">
            <v>0</v>
          </cell>
          <cell r="O25">
            <v>6.0733399551247738</v>
          </cell>
        </row>
        <row r="26">
          <cell r="H26">
            <v>99.115706414529654</v>
          </cell>
          <cell r="O26">
            <v>6.0733399551247738</v>
          </cell>
        </row>
        <row r="27">
          <cell r="H27">
            <v>100.00000000000003</v>
          </cell>
          <cell r="O27">
            <v>6.0733399551247738</v>
          </cell>
        </row>
      </sheetData>
      <sheetData sheetId="4">
        <row r="5">
          <cell r="B5">
            <v>1991</v>
          </cell>
          <cell r="C5">
            <v>2000</v>
          </cell>
          <cell r="D5">
            <v>2005</v>
          </cell>
          <cell r="E5">
            <v>2010</v>
          </cell>
          <cell r="F5">
            <v>2013</v>
          </cell>
        </row>
        <row r="6">
          <cell r="A6" t="str">
            <v>Agriculture</v>
          </cell>
          <cell r="B6">
            <v>79.100000000000009</v>
          </cell>
          <cell r="C6">
            <v>66.600000000000009</v>
          </cell>
          <cell r="D6">
            <v>65.100000000000009</v>
          </cell>
          <cell r="E6">
            <v>63.1</v>
          </cell>
          <cell r="F6">
            <v>61.400000000000006</v>
          </cell>
          <cell r="G6">
            <v>89.5</v>
          </cell>
          <cell r="H6">
            <v>86.5</v>
          </cell>
          <cell r="I6">
            <v>86.5</v>
          </cell>
          <cell r="J6">
            <v>83.5</v>
          </cell>
          <cell r="K6">
            <v>83.100000000000009</v>
          </cell>
        </row>
        <row r="7">
          <cell r="A7" t="str">
            <v>Mining and utilities</v>
          </cell>
          <cell r="B7">
            <v>0.4</v>
          </cell>
          <cell r="C7">
            <v>0.6</v>
          </cell>
          <cell r="D7">
            <v>1.1000000000000001</v>
          </cell>
          <cell r="E7">
            <v>0.90000000000000013</v>
          </cell>
          <cell r="F7">
            <v>1</v>
          </cell>
          <cell r="G7">
            <v>0.2</v>
          </cell>
          <cell r="H7">
            <v>0.2</v>
          </cell>
          <cell r="I7">
            <v>0.30000000000000004</v>
          </cell>
          <cell r="J7">
            <v>1.3000000000000003</v>
          </cell>
          <cell r="K7">
            <v>1.3000000000000003</v>
          </cell>
        </row>
        <row r="8">
          <cell r="A8" t="str">
            <v>Manufacturing</v>
          </cell>
          <cell r="B8">
            <v>2.8000000000000003</v>
          </cell>
          <cell r="C8">
            <v>7.8000000000000007</v>
          </cell>
          <cell r="D8">
            <v>8</v>
          </cell>
          <cell r="E8">
            <v>8</v>
          </cell>
          <cell r="F8">
            <v>7.8000000000000007</v>
          </cell>
          <cell r="G8">
            <v>1.2000000000000002</v>
          </cell>
          <cell r="H8">
            <v>4.2</v>
          </cell>
          <cell r="I8">
            <v>4.6000000000000005</v>
          </cell>
          <cell r="J8">
            <v>5.2</v>
          </cell>
          <cell r="K8">
            <v>5.1000000000000005</v>
          </cell>
        </row>
        <row r="9">
          <cell r="A9" t="str">
            <v>Construction</v>
          </cell>
          <cell r="B9">
            <v>0.9</v>
          </cell>
          <cell r="C9">
            <v>6.1000000000000005</v>
          </cell>
          <cell r="D9">
            <v>5.6000000000000005</v>
          </cell>
          <cell r="E9">
            <v>6.3000000000000007</v>
          </cell>
          <cell r="F9">
            <v>6.7</v>
          </cell>
          <cell r="G9">
            <v>0.1</v>
          </cell>
          <cell r="H9">
            <v>1.1000000000000001</v>
          </cell>
          <cell r="I9">
            <v>0.70000000000000007</v>
          </cell>
          <cell r="J9">
            <v>0.70000000000000007</v>
          </cell>
          <cell r="K9">
            <v>0.8</v>
          </cell>
        </row>
        <row r="10">
          <cell r="A10" t="str">
            <v>Wholesale, retail, hotels</v>
          </cell>
          <cell r="B10">
            <v>7.2</v>
          </cell>
          <cell r="C10">
            <v>7.4</v>
          </cell>
          <cell r="D10">
            <v>8.6000000000000014</v>
          </cell>
          <cell r="E10">
            <v>9.6000000000000014</v>
          </cell>
          <cell r="F10">
            <v>10.3</v>
          </cell>
          <cell r="G10">
            <v>3.4</v>
          </cell>
          <cell r="H10">
            <v>4</v>
          </cell>
          <cell r="I10">
            <v>4.8000000000000007</v>
          </cell>
          <cell r="J10">
            <v>5.9</v>
          </cell>
          <cell r="K10">
            <v>6</v>
          </cell>
        </row>
        <row r="11">
          <cell r="A11" t="str">
            <v>Transport, storage, comms</v>
          </cell>
          <cell r="B11">
            <v>1.3</v>
          </cell>
          <cell r="C11">
            <v>2.7</v>
          </cell>
          <cell r="D11">
            <v>3</v>
          </cell>
          <cell r="E11">
            <v>3.3000000000000003</v>
          </cell>
          <cell r="F11">
            <v>3.5</v>
          </cell>
          <cell r="G11">
            <v>0.1</v>
          </cell>
          <cell r="H11">
            <v>0.1</v>
          </cell>
          <cell r="I11">
            <v>0.1</v>
          </cell>
          <cell r="J11">
            <v>0.1</v>
          </cell>
          <cell r="K11">
            <v>0.1</v>
          </cell>
        </row>
        <row r="12">
          <cell r="A12" t="str">
            <v>Other</v>
          </cell>
          <cell r="B12">
            <v>8.3000000000000007</v>
          </cell>
          <cell r="C12">
            <v>8.8000000000000007</v>
          </cell>
          <cell r="D12">
            <v>8.6000000000000014</v>
          </cell>
          <cell r="E12">
            <v>8.8000000000000007</v>
          </cell>
          <cell r="F12">
            <v>9.4</v>
          </cell>
          <cell r="G12">
            <v>5.5</v>
          </cell>
          <cell r="H12">
            <v>4</v>
          </cell>
          <cell r="I12">
            <v>2.8</v>
          </cell>
          <cell r="J12">
            <v>3.3000000000000007</v>
          </cell>
          <cell r="K12">
            <v>3.4000000000000004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8" sqref="A8"/>
    </sheetView>
  </sheetViews>
  <sheetFormatPr defaultRowHeight="12" x14ac:dyDescent="0.25"/>
  <cols>
    <col min="1" max="1" width="13.5703125" style="225" customWidth="1"/>
    <col min="2" max="2" width="14.42578125" style="225" customWidth="1"/>
    <col min="3" max="3" width="53.140625" style="225" customWidth="1"/>
    <col min="4" max="16384" width="9.140625" style="225"/>
  </cols>
  <sheetData>
    <row r="1" spans="1:3" ht="14.4" x14ac:dyDescent="0.25">
      <c r="A1" s="179" t="s">
        <v>185</v>
      </c>
      <c r="C1" s="226" t="s">
        <v>52</v>
      </c>
    </row>
    <row r="3" spans="1:3" s="227" customFormat="1" ht="19.2" customHeight="1" x14ac:dyDescent="0.25">
      <c r="A3" s="227" t="s">
        <v>186</v>
      </c>
      <c r="B3" s="227" t="s">
        <v>187</v>
      </c>
      <c r="C3" s="227" t="s">
        <v>188</v>
      </c>
    </row>
    <row r="4" spans="1:3" x14ac:dyDescent="0.25">
      <c r="A4" s="225" t="s">
        <v>189</v>
      </c>
      <c r="B4" s="225" t="s">
        <v>190</v>
      </c>
      <c r="C4" s="225" t="s">
        <v>191</v>
      </c>
    </row>
    <row r="5" spans="1:3" x14ac:dyDescent="0.25">
      <c r="A5" s="237" t="s">
        <v>192</v>
      </c>
      <c r="B5" s="237" t="s">
        <v>190</v>
      </c>
      <c r="C5" s="238" t="s">
        <v>193</v>
      </c>
    </row>
    <row r="6" spans="1:3" x14ac:dyDescent="0.25">
      <c r="A6" s="254" t="s">
        <v>194</v>
      </c>
      <c r="B6" s="237" t="s">
        <v>190</v>
      </c>
      <c r="C6" s="238" t="s">
        <v>195</v>
      </c>
    </row>
    <row r="7" spans="1:3" x14ac:dyDescent="0.25">
      <c r="A7" s="238" t="s">
        <v>198</v>
      </c>
      <c r="B7" s="237" t="s">
        <v>190</v>
      </c>
      <c r="C7" s="238" t="s">
        <v>199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heetViews>
  <sheetFormatPr defaultRowHeight="12" x14ac:dyDescent="0.25"/>
  <cols>
    <col min="1" max="1" width="25.28515625" customWidth="1"/>
  </cols>
  <sheetData>
    <row r="1" spans="1:11" ht="14.4" x14ac:dyDescent="0.3">
      <c r="A1" s="474" t="s">
        <v>66</v>
      </c>
    </row>
    <row r="2" spans="1:11" x14ac:dyDescent="0.25">
      <c r="A2" s="224" t="s">
        <v>43</v>
      </c>
      <c r="B2" s="316" t="s">
        <v>207</v>
      </c>
    </row>
    <row r="4" spans="1:11" s="173" customFormat="1" x14ac:dyDescent="0.25">
      <c r="B4" s="475" t="s">
        <v>41</v>
      </c>
      <c r="C4" s="475"/>
      <c r="D4" s="475"/>
      <c r="E4" s="475"/>
      <c r="F4" s="475"/>
      <c r="G4" s="476" t="s">
        <v>42</v>
      </c>
      <c r="H4" s="476"/>
      <c r="I4" s="476"/>
      <c r="J4" s="476"/>
      <c r="K4" s="476"/>
    </row>
    <row r="5" spans="1:11" s="478" customFormat="1" x14ac:dyDescent="0.25">
      <c r="A5" s="477" t="s">
        <v>2</v>
      </c>
      <c r="B5" s="477">
        <v>1991</v>
      </c>
      <c r="C5" s="477">
        <v>2000</v>
      </c>
      <c r="D5" s="477">
        <v>2005</v>
      </c>
      <c r="E5" s="477">
        <v>2010</v>
      </c>
      <c r="F5" s="477">
        <v>2013</v>
      </c>
      <c r="G5" s="477">
        <v>1991</v>
      </c>
      <c r="H5" s="477">
        <v>2000</v>
      </c>
      <c r="I5" s="477">
        <v>2005</v>
      </c>
      <c r="J5" s="477">
        <v>2010</v>
      </c>
      <c r="K5" s="477">
        <v>2013</v>
      </c>
    </row>
    <row r="6" spans="1:11" x14ac:dyDescent="0.25">
      <c r="A6" s="479" t="s">
        <v>3</v>
      </c>
      <c r="B6" s="480">
        <v>79.100000000000009</v>
      </c>
      <c r="C6" s="480">
        <v>66.600000000000009</v>
      </c>
      <c r="D6" s="480">
        <v>65.100000000000009</v>
      </c>
      <c r="E6" s="480">
        <v>63.1</v>
      </c>
      <c r="F6" s="480">
        <v>61.400000000000006</v>
      </c>
      <c r="G6" s="480">
        <v>89.5</v>
      </c>
      <c r="H6" s="480">
        <v>86.5</v>
      </c>
      <c r="I6" s="480">
        <v>86.5</v>
      </c>
      <c r="J6" s="480">
        <v>83.5</v>
      </c>
      <c r="K6" s="480">
        <v>83.100000000000009</v>
      </c>
    </row>
    <row r="7" spans="1:11" x14ac:dyDescent="0.25">
      <c r="A7" s="479" t="s">
        <v>267</v>
      </c>
      <c r="B7" s="480">
        <v>0.4</v>
      </c>
      <c r="C7" s="480">
        <v>0.6</v>
      </c>
      <c r="D7" s="480">
        <v>1.1000000000000001</v>
      </c>
      <c r="E7" s="480">
        <v>0.90000000000000013</v>
      </c>
      <c r="F7" s="480">
        <v>1</v>
      </c>
      <c r="G7" s="480">
        <v>0.2</v>
      </c>
      <c r="H7" s="480">
        <v>0.2</v>
      </c>
      <c r="I7" s="480">
        <v>0.30000000000000004</v>
      </c>
      <c r="J7" s="480">
        <v>1.3000000000000003</v>
      </c>
      <c r="K7" s="480">
        <v>1.3000000000000003</v>
      </c>
    </row>
    <row r="8" spans="1:11" x14ac:dyDescent="0.25">
      <c r="A8" s="481" t="s">
        <v>227</v>
      </c>
      <c r="B8" s="480">
        <v>2.8000000000000003</v>
      </c>
      <c r="C8" s="480">
        <v>7.8000000000000007</v>
      </c>
      <c r="D8" s="480">
        <v>8</v>
      </c>
      <c r="E8" s="480">
        <v>8</v>
      </c>
      <c r="F8" s="480">
        <v>7.8000000000000007</v>
      </c>
      <c r="G8" s="480">
        <v>1.2000000000000002</v>
      </c>
      <c r="H8" s="480">
        <v>4.2</v>
      </c>
      <c r="I8" s="480">
        <v>4.6000000000000005</v>
      </c>
      <c r="J8" s="480">
        <v>5.2</v>
      </c>
      <c r="K8" s="480">
        <v>5.1000000000000005</v>
      </c>
    </row>
    <row r="9" spans="1:11" x14ac:dyDescent="0.25">
      <c r="A9" s="481" t="s">
        <v>228</v>
      </c>
      <c r="B9" s="480">
        <v>0.9</v>
      </c>
      <c r="C9" s="480">
        <v>6.1000000000000005</v>
      </c>
      <c r="D9" s="480">
        <v>5.6000000000000005</v>
      </c>
      <c r="E9" s="480">
        <v>6.3000000000000007</v>
      </c>
      <c r="F9" s="480">
        <v>6.7</v>
      </c>
      <c r="G9" s="480">
        <v>0.1</v>
      </c>
      <c r="H9" s="480">
        <v>1.1000000000000001</v>
      </c>
      <c r="I9" s="480">
        <v>0.70000000000000007</v>
      </c>
      <c r="J9" s="480">
        <v>0.70000000000000007</v>
      </c>
      <c r="K9" s="480">
        <v>0.8</v>
      </c>
    </row>
    <row r="10" spans="1:11" x14ac:dyDescent="0.25">
      <c r="A10" s="481" t="s">
        <v>229</v>
      </c>
      <c r="B10" s="480">
        <v>7.2</v>
      </c>
      <c r="C10" s="480">
        <v>7.4</v>
      </c>
      <c r="D10" s="480">
        <v>8.6000000000000014</v>
      </c>
      <c r="E10" s="480">
        <v>9.6000000000000014</v>
      </c>
      <c r="F10" s="480">
        <v>10.3</v>
      </c>
      <c r="G10" s="480">
        <v>3.4</v>
      </c>
      <c r="H10" s="480">
        <v>4</v>
      </c>
      <c r="I10" s="480">
        <v>4.8000000000000007</v>
      </c>
      <c r="J10" s="480">
        <v>5.9</v>
      </c>
      <c r="K10" s="480">
        <v>6</v>
      </c>
    </row>
    <row r="11" spans="1:11" x14ac:dyDescent="0.25">
      <c r="A11" s="447" t="s">
        <v>230</v>
      </c>
      <c r="B11" s="480">
        <v>1.3</v>
      </c>
      <c r="C11" s="480">
        <v>2.7</v>
      </c>
      <c r="D11" s="480">
        <v>3</v>
      </c>
      <c r="E11" s="480">
        <v>3.3000000000000003</v>
      </c>
      <c r="F11" s="480">
        <v>3.5</v>
      </c>
      <c r="G11" s="480">
        <v>0.1</v>
      </c>
      <c r="H11" s="480">
        <v>0.1</v>
      </c>
      <c r="I11" s="480">
        <v>0.1</v>
      </c>
      <c r="J11" s="480">
        <v>0.1</v>
      </c>
      <c r="K11" s="480">
        <v>0.1</v>
      </c>
    </row>
    <row r="12" spans="1:11" x14ac:dyDescent="0.25">
      <c r="A12" s="447" t="s">
        <v>231</v>
      </c>
      <c r="B12" s="480">
        <v>8.3000000000000007</v>
      </c>
      <c r="C12" s="480">
        <v>8.8000000000000007</v>
      </c>
      <c r="D12" s="480">
        <v>8.6000000000000014</v>
      </c>
      <c r="E12" s="480">
        <v>8.8000000000000007</v>
      </c>
      <c r="F12" s="480">
        <v>9.4</v>
      </c>
      <c r="G12" s="480">
        <v>5.5</v>
      </c>
      <c r="H12" s="480">
        <v>4</v>
      </c>
      <c r="I12" s="480">
        <v>2.8</v>
      </c>
      <c r="J12" s="480">
        <v>3.3000000000000007</v>
      </c>
      <c r="K12" s="480">
        <v>3.4000000000000004</v>
      </c>
    </row>
  </sheetData>
  <mergeCells count="2">
    <mergeCell ref="B4:F4"/>
    <mergeCell ref="G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B4" sqref="B4:J4"/>
    </sheetView>
  </sheetViews>
  <sheetFormatPr defaultRowHeight="12" x14ac:dyDescent="0.25"/>
  <cols>
    <col min="1" max="1" width="11.140625" style="180" bestFit="1" customWidth="1"/>
    <col min="2" max="2" width="11.140625" style="180" customWidth="1"/>
    <col min="3" max="5" width="9.42578125" style="180" customWidth="1"/>
    <col min="6" max="6" width="9.42578125" style="191" customWidth="1"/>
    <col min="7" max="9" width="9.42578125" style="180" customWidth="1"/>
    <col min="10" max="10" width="9.42578125" style="191" customWidth="1"/>
    <col min="11" max="11" width="3" style="180" customWidth="1"/>
    <col min="12" max="15" width="8" style="180" customWidth="1"/>
    <col min="16" max="16" width="6.42578125" style="180" customWidth="1"/>
    <col min="17" max="21" width="8" style="180" customWidth="1"/>
    <col min="22" max="16384" width="9.140625" style="180"/>
  </cols>
  <sheetData>
    <row r="1" spans="1:20" ht="14.4" x14ac:dyDescent="0.25">
      <c r="A1" s="179" t="s">
        <v>64</v>
      </c>
      <c r="B1" s="179"/>
    </row>
    <row r="2" spans="1:20" s="181" customFormat="1" x14ac:dyDescent="0.25">
      <c r="A2" s="181" t="s">
        <v>43</v>
      </c>
      <c r="B2" s="182" t="s">
        <v>46</v>
      </c>
      <c r="E2" s="191"/>
      <c r="I2" s="191"/>
    </row>
    <row r="3" spans="1:20" x14ac:dyDescent="0.25">
      <c r="B3" s="183" t="s">
        <v>44</v>
      </c>
      <c r="E3" s="191"/>
      <c r="F3" s="180"/>
      <c r="I3" s="191"/>
      <c r="J3" s="180"/>
    </row>
    <row r="4" spans="1:20" ht="37.200000000000003" customHeight="1" x14ac:dyDescent="0.25">
      <c r="A4" s="184" t="s">
        <v>45</v>
      </c>
      <c r="B4" s="302" t="s">
        <v>65</v>
      </c>
      <c r="C4" s="302"/>
      <c r="D4" s="302"/>
      <c r="E4" s="302"/>
      <c r="F4" s="302"/>
      <c r="G4" s="302"/>
      <c r="H4" s="302"/>
      <c r="I4" s="302"/>
      <c r="J4" s="302"/>
      <c r="K4" s="194"/>
      <c r="L4" s="194"/>
      <c r="M4" s="194"/>
      <c r="N4" s="194"/>
      <c r="O4" s="194"/>
      <c r="P4" s="194"/>
      <c r="Q4" s="194"/>
      <c r="R4" s="194"/>
      <c r="S4" s="194"/>
      <c r="T4" s="194"/>
    </row>
    <row r="5" spans="1:20" s="190" customFormat="1" x14ac:dyDescent="0.25">
      <c r="A5" s="256"/>
      <c r="B5" s="256"/>
      <c r="C5" s="303" t="s">
        <v>41</v>
      </c>
      <c r="D5" s="303"/>
      <c r="E5" s="303"/>
      <c r="F5" s="257"/>
      <c r="G5" s="304" t="s">
        <v>42</v>
      </c>
      <c r="H5" s="304"/>
      <c r="I5" s="304"/>
      <c r="J5" s="258"/>
    </row>
    <row r="6" spans="1:20" s="193" customFormat="1" x14ac:dyDescent="0.25">
      <c r="A6" s="259"/>
      <c r="B6" s="259"/>
      <c r="C6" s="261" t="s">
        <v>3</v>
      </c>
      <c r="D6" s="262" t="s">
        <v>4</v>
      </c>
      <c r="E6" s="262" t="s">
        <v>5</v>
      </c>
      <c r="F6" s="260" t="s">
        <v>33</v>
      </c>
      <c r="G6" s="261" t="s">
        <v>3</v>
      </c>
      <c r="H6" s="262" t="s">
        <v>4</v>
      </c>
      <c r="I6" s="262" t="s">
        <v>5</v>
      </c>
      <c r="J6" s="260" t="s">
        <v>33</v>
      </c>
    </row>
    <row r="7" spans="1:20" x14ac:dyDescent="0.25">
      <c r="A7" s="200">
        <v>1991</v>
      </c>
      <c r="B7" s="201" t="s">
        <v>77</v>
      </c>
      <c r="C7" s="202">
        <v>70.913475036621094</v>
      </c>
      <c r="D7" s="202">
        <v>13.131134986877441</v>
      </c>
      <c r="E7" s="202">
        <v>15.955388069152832</v>
      </c>
      <c r="F7" s="203">
        <v>99.999998092651367</v>
      </c>
      <c r="G7" s="202">
        <v>87.423492431640625</v>
      </c>
      <c r="H7" s="202">
        <v>4.346714973449707</v>
      </c>
      <c r="I7" s="202">
        <v>8.2297897338867188</v>
      </c>
      <c r="J7" s="255">
        <f>SUM(G7:I7)</f>
        <v>99.999997138977051</v>
      </c>
    </row>
    <row r="8" spans="1:20" x14ac:dyDescent="0.25">
      <c r="A8" s="200">
        <v>2000</v>
      </c>
      <c r="B8" s="201" t="s">
        <v>77</v>
      </c>
      <c r="C8" s="202">
        <v>66.145942687988281</v>
      </c>
      <c r="D8" s="202">
        <v>14.895265579223633</v>
      </c>
      <c r="E8" s="202">
        <v>18.95878791809082</v>
      </c>
      <c r="F8" s="203">
        <v>99.999996185302734</v>
      </c>
      <c r="G8" s="202">
        <v>84.375755310058594</v>
      </c>
      <c r="H8" s="202">
        <v>5.4108576774597168</v>
      </c>
      <c r="I8" s="202">
        <v>10.213379859924316</v>
      </c>
      <c r="J8" s="255">
        <f t="shared" ref="J8:J11" si="0">SUM(G8:I8)</f>
        <v>99.999992847442627</v>
      </c>
    </row>
    <row r="9" spans="1:20" x14ac:dyDescent="0.25">
      <c r="A9" s="200">
        <v>2005</v>
      </c>
      <c r="B9" s="201" t="s">
        <v>77</v>
      </c>
      <c r="C9" s="202">
        <v>64.546279907226563</v>
      </c>
      <c r="D9" s="202">
        <v>15.442434310913086</v>
      </c>
      <c r="E9" s="202">
        <v>20.011281967163086</v>
      </c>
      <c r="F9" s="203">
        <v>99.999996185302734</v>
      </c>
      <c r="G9" s="202">
        <v>83.575050354003906</v>
      </c>
      <c r="H9" s="202">
        <v>5.6519980430603027</v>
      </c>
      <c r="I9" s="202">
        <v>10.772943496704102</v>
      </c>
      <c r="J9" s="255">
        <f t="shared" si="0"/>
        <v>99.999991893768311</v>
      </c>
    </row>
    <row r="10" spans="1:20" x14ac:dyDescent="0.25">
      <c r="A10" s="200">
        <v>2010</v>
      </c>
      <c r="B10" s="201" t="s">
        <v>77</v>
      </c>
      <c r="C10" s="202">
        <v>62.157779693603516</v>
      </c>
      <c r="D10" s="202">
        <v>16.493026733398438</v>
      </c>
      <c r="E10" s="202">
        <v>21.349187850952148</v>
      </c>
      <c r="F10" s="203">
        <v>99.999994277954102</v>
      </c>
      <c r="G10" s="202">
        <v>81.699378967285156</v>
      </c>
      <c r="H10" s="202">
        <v>6.2994623184204102</v>
      </c>
      <c r="I10" s="202">
        <v>12.001150131225586</v>
      </c>
      <c r="J10" s="255">
        <f t="shared" si="0"/>
        <v>99.999991416931152</v>
      </c>
    </row>
    <row r="11" spans="1:20" x14ac:dyDescent="0.25">
      <c r="A11" s="200">
        <v>2012</v>
      </c>
      <c r="B11" s="201" t="s">
        <v>77</v>
      </c>
      <c r="C11" s="202">
        <v>61.198974609375</v>
      </c>
      <c r="D11" s="202">
        <v>16.898744583129883</v>
      </c>
      <c r="E11" s="202">
        <v>21.902278900146484</v>
      </c>
      <c r="F11" s="203">
        <v>99.999998092651367</v>
      </c>
      <c r="G11" s="202">
        <v>80.982521057128906</v>
      </c>
      <c r="H11" s="202">
        <v>6.5408101081848145</v>
      </c>
      <c r="I11" s="202">
        <v>12.476663589477539</v>
      </c>
      <c r="J11" s="255">
        <f t="shared" si="0"/>
        <v>99.99999475479126</v>
      </c>
    </row>
    <row r="30" spans="1:10" ht="14.4" x14ac:dyDescent="0.25">
      <c r="A30" s="179" t="s">
        <v>66</v>
      </c>
    </row>
    <row r="31" spans="1:10" x14ac:dyDescent="0.25">
      <c r="A31" s="181" t="s">
        <v>43</v>
      </c>
      <c r="B31" s="182" t="s">
        <v>67</v>
      </c>
    </row>
    <row r="32" spans="1:10" s="181" customFormat="1" x14ac:dyDescent="0.25">
      <c r="B32" s="204" t="s">
        <v>44</v>
      </c>
      <c r="F32" s="191"/>
      <c r="J32" s="191"/>
    </row>
    <row r="33" spans="1:8" ht="60" x14ac:dyDescent="0.25">
      <c r="A33" s="205" t="s">
        <v>68</v>
      </c>
      <c r="B33" s="205" t="s">
        <v>69</v>
      </c>
      <c r="C33" s="206" t="s">
        <v>70</v>
      </c>
      <c r="D33" s="207" t="s">
        <v>71</v>
      </c>
      <c r="E33" s="207" t="s">
        <v>72</v>
      </c>
      <c r="F33" s="206" t="s">
        <v>73</v>
      </c>
      <c r="G33" s="206" t="s">
        <v>74</v>
      </c>
      <c r="H33" s="208" t="s">
        <v>75</v>
      </c>
    </row>
    <row r="34" spans="1:8" x14ac:dyDescent="0.25">
      <c r="A34" s="209"/>
      <c r="B34" s="209"/>
      <c r="C34" s="210" t="s">
        <v>76</v>
      </c>
      <c r="D34" s="210" t="s">
        <v>76</v>
      </c>
      <c r="E34" s="210" t="s">
        <v>76</v>
      </c>
      <c r="F34" s="210" t="s">
        <v>76</v>
      </c>
      <c r="G34" s="210" t="s">
        <v>76</v>
      </c>
      <c r="H34" s="210" t="s">
        <v>76</v>
      </c>
    </row>
    <row r="35" spans="1:8" x14ac:dyDescent="0.25">
      <c r="A35" s="211"/>
      <c r="B35" s="211"/>
      <c r="C35" s="212"/>
      <c r="D35" s="212"/>
      <c r="E35" s="212"/>
      <c r="F35" s="212"/>
      <c r="G35" s="212"/>
      <c r="H35" s="212"/>
    </row>
    <row r="36" spans="1:8" x14ac:dyDescent="0.25">
      <c r="A36" s="213">
        <v>1991</v>
      </c>
      <c r="B36" s="214" t="s">
        <v>77</v>
      </c>
      <c r="C36" s="215">
        <v>0.47777689737390333</v>
      </c>
      <c r="D36" s="215">
        <v>0.52222310262609672</v>
      </c>
      <c r="E36" s="215">
        <v>0.77310339702102626</v>
      </c>
      <c r="F36" s="215">
        <v>0.22689660297897377</v>
      </c>
      <c r="G36" s="215">
        <v>0.68619480332643557</v>
      </c>
      <c r="H36" s="215">
        <v>0.31380537763513983</v>
      </c>
    </row>
    <row r="37" spans="1:8" x14ac:dyDescent="0.25">
      <c r="A37" s="213">
        <v>2000</v>
      </c>
      <c r="B37" s="214" t="s">
        <v>77</v>
      </c>
      <c r="C37" s="215">
        <v>0.45174457230515919</v>
      </c>
      <c r="D37" s="215">
        <v>0.54825542769484092</v>
      </c>
      <c r="E37" s="215">
        <v>0.74315454562315475</v>
      </c>
      <c r="F37" s="215">
        <v>0.25684579159549947</v>
      </c>
      <c r="G37" s="215">
        <v>0.66113594807983422</v>
      </c>
      <c r="H37" s="215">
        <v>0.33886387514458771</v>
      </c>
    </row>
    <row r="38" spans="1:8" x14ac:dyDescent="0.25">
      <c r="A38" s="213">
        <v>2005</v>
      </c>
      <c r="B38" s="214" t="s">
        <v>77</v>
      </c>
      <c r="C38" s="215">
        <v>0.4420702455880326</v>
      </c>
      <c r="D38" s="215">
        <v>0.55792975441196735</v>
      </c>
      <c r="E38" s="215">
        <v>0.73705294803765342</v>
      </c>
      <c r="F38" s="215">
        <v>0.26294675326808858</v>
      </c>
      <c r="G38" s="215">
        <v>0.65585051206754474</v>
      </c>
      <c r="H38" s="215">
        <v>0.3441495904844093</v>
      </c>
    </row>
    <row r="39" spans="1:8" x14ac:dyDescent="0.25">
      <c r="A39" s="213">
        <v>2010</v>
      </c>
      <c r="B39" s="214" t="s">
        <v>77</v>
      </c>
      <c r="C39" s="215">
        <v>0.42617230645139431</v>
      </c>
      <c r="D39" s="215">
        <v>0.5738277946761986</v>
      </c>
      <c r="E39" s="215">
        <v>0.71876769677853547</v>
      </c>
      <c r="F39" s="215">
        <v>0.2812321103848312</v>
      </c>
      <c r="G39" s="215">
        <v>0.63457539644439642</v>
      </c>
      <c r="H39" s="215">
        <v>0.36542460355560347</v>
      </c>
    </row>
    <row r="40" spans="1:8" x14ac:dyDescent="0.25">
      <c r="A40" s="213">
        <v>2012</v>
      </c>
      <c r="B40" s="214" t="s">
        <v>77</v>
      </c>
      <c r="C40" s="215">
        <v>0.42067661864564909</v>
      </c>
      <c r="D40" s="215">
        <v>0.57932347904408632</v>
      </c>
      <c r="E40" s="215">
        <v>0.71285350387967761</v>
      </c>
      <c r="F40" s="215">
        <v>0.28714619636929567</v>
      </c>
      <c r="G40" s="215">
        <v>0.62781092375014158</v>
      </c>
      <c r="H40" s="215">
        <v>0.37218903551330906</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pane ySplit="7" topLeftCell="A8" activePane="bottomLeft" state="frozen"/>
      <selection pane="bottomLeft" activeCell="A8" sqref="A8"/>
    </sheetView>
  </sheetViews>
  <sheetFormatPr defaultRowHeight="12" x14ac:dyDescent="0.25"/>
  <cols>
    <col min="1" max="1" width="9.140625" style="216"/>
    <col min="2" max="2" width="44.42578125" customWidth="1"/>
  </cols>
  <sheetData>
    <row r="1" spans="1:4" ht="14.4" x14ac:dyDescent="0.3">
      <c r="A1" s="263" t="s">
        <v>196</v>
      </c>
      <c r="B1" s="263"/>
    </row>
    <row r="2" spans="1:4" s="224" customFormat="1" x14ac:dyDescent="0.25">
      <c r="A2" s="264" t="s">
        <v>43</v>
      </c>
      <c r="B2" s="265" t="s">
        <v>183</v>
      </c>
    </row>
    <row r="3" spans="1:4" s="224" customFormat="1" x14ac:dyDescent="0.25">
      <c r="A3" s="264"/>
      <c r="B3" s="267" t="s">
        <v>182</v>
      </c>
    </row>
    <row r="4" spans="1:4" s="224" customFormat="1" x14ac:dyDescent="0.25">
      <c r="A4" s="264"/>
      <c r="B4" s="266" t="s">
        <v>197</v>
      </c>
    </row>
    <row r="5" spans="1:4" ht="14.4" x14ac:dyDescent="0.3">
      <c r="A5" s="223" t="s">
        <v>77</v>
      </c>
      <c r="B5" s="222"/>
    </row>
    <row r="6" spans="1:4" x14ac:dyDescent="0.25">
      <c r="A6" s="268" t="s">
        <v>181</v>
      </c>
      <c r="B6" s="269" t="s">
        <v>180</v>
      </c>
      <c r="C6" s="270">
        <v>1983</v>
      </c>
      <c r="D6" s="270">
        <v>1990</v>
      </c>
    </row>
    <row r="7" spans="1:4" x14ac:dyDescent="0.25">
      <c r="A7" s="271"/>
      <c r="B7" s="272"/>
      <c r="C7" s="272"/>
      <c r="D7" s="272"/>
    </row>
    <row r="8" spans="1:4" x14ac:dyDescent="0.25">
      <c r="A8" s="221">
        <v>3</v>
      </c>
      <c r="B8" s="220" t="s">
        <v>179</v>
      </c>
      <c r="C8" s="219"/>
      <c r="D8" s="219">
        <v>56</v>
      </c>
    </row>
    <row r="9" spans="1:4" x14ac:dyDescent="0.25">
      <c r="A9" s="221">
        <v>4</v>
      </c>
      <c r="B9" s="220" t="s">
        <v>178</v>
      </c>
      <c r="C9" s="219"/>
      <c r="D9" s="219">
        <v>49</v>
      </c>
    </row>
    <row r="10" spans="1:4" x14ac:dyDescent="0.25">
      <c r="A10" s="221">
        <v>5</v>
      </c>
      <c r="B10" s="220" t="s">
        <v>177</v>
      </c>
      <c r="C10" s="219">
        <v>64</v>
      </c>
      <c r="D10" s="219" t="s">
        <v>79</v>
      </c>
    </row>
    <row r="11" spans="1:4" x14ac:dyDescent="0.25">
      <c r="A11" s="221">
        <v>6</v>
      </c>
      <c r="B11" s="220" t="s">
        <v>176</v>
      </c>
      <c r="C11" s="219">
        <v>45</v>
      </c>
      <c r="D11" s="219" t="s">
        <v>79</v>
      </c>
    </row>
    <row r="12" spans="1:4" x14ac:dyDescent="0.25">
      <c r="A12" s="221">
        <v>20</v>
      </c>
      <c r="B12" s="220" t="s">
        <v>175</v>
      </c>
      <c r="C12" s="219">
        <v>43</v>
      </c>
      <c r="D12" s="219" t="s">
        <v>79</v>
      </c>
    </row>
    <row r="13" spans="1:4" x14ac:dyDescent="0.25">
      <c r="A13" s="221">
        <v>22</v>
      </c>
      <c r="B13" s="220" t="s">
        <v>174</v>
      </c>
      <c r="C13" s="219">
        <v>138</v>
      </c>
      <c r="D13" s="219">
        <v>47</v>
      </c>
    </row>
    <row r="14" spans="1:4" x14ac:dyDescent="0.25">
      <c r="A14" s="221">
        <v>23</v>
      </c>
      <c r="B14" s="220" t="s">
        <v>173</v>
      </c>
      <c r="C14" s="219">
        <v>87</v>
      </c>
      <c r="D14" s="219">
        <v>47</v>
      </c>
    </row>
    <row r="15" spans="1:4" x14ac:dyDescent="0.25">
      <c r="A15" s="221">
        <v>24</v>
      </c>
      <c r="B15" s="220" t="s">
        <v>172</v>
      </c>
      <c r="C15" s="219">
        <v>54</v>
      </c>
      <c r="D15" s="219">
        <v>47</v>
      </c>
    </row>
    <row r="16" spans="1:4" x14ac:dyDescent="0.25">
      <c r="A16" s="221">
        <v>25</v>
      </c>
      <c r="B16" s="220" t="s">
        <v>171</v>
      </c>
      <c r="C16" s="219">
        <v>68</v>
      </c>
      <c r="D16" s="219">
        <v>153</v>
      </c>
    </row>
    <row r="17" spans="1:4" x14ac:dyDescent="0.25">
      <c r="A17" s="221">
        <v>26</v>
      </c>
      <c r="B17" s="220" t="s">
        <v>170</v>
      </c>
      <c r="C17" s="219">
        <v>83</v>
      </c>
      <c r="D17" s="219">
        <v>139</v>
      </c>
    </row>
    <row r="18" spans="1:4" x14ac:dyDescent="0.25">
      <c r="A18" s="221">
        <v>27</v>
      </c>
      <c r="B18" s="220" t="s">
        <v>169</v>
      </c>
      <c r="C18" s="219">
        <v>83</v>
      </c>
      <c r="D18" s="219" t="s">
        <v>79</v>
      </c>
    </row>
    <row r="19" spans="1:4" x14ac:dyDescent="0.25">
      <c r="A19" s="221">
        <v>28</v>
      </c>
      <c r="B19" s="220" t="s">
        <v>126</v>
      </c>
      <c r="C19" s="219">
        <v>81</v>
      </c>
      <c r="D19" s="219">
        <v>47</v>
      </c>
    </row>
    <row r="20" spans="1:4" x14ac:dyDescent="0.25">
      <c r="A20" s="221">
        <v>29</v>
      </c>
      <c r="B20" s="220" t="s">
        <v>168</v>
      </c>
      <c r="C20" s="219">
        <v>54</v>
      </c>
      <c r="D20" s="219">
        <v>249</v>
      </c>
    </row>
    <row r="21" spans="1:4" x14ac:dyDescent="0.25">
      <c r="A21" s="221">
        <v>30</v>
      </c>
      <c r="B21" s="220" t="s">
        <v>167</v>
      </c>
      <c r="C21" s="219">
        <v>50</v>
      </c>
      <c r="D21" s="219" t="s">
        <v>79</v>
      </c>
    </row>
    <row r="22" spans="1:4" x14ac:dyDescent="0.25">
      <c r="A22" s="221">
        <v>31</v>
      </c>
      <c r="B22" s="220" t="s">
        <v>166</v>
      </c>
      <c r="C22" s="219">
        <v>50</v>
      </c>
      <c r="D22" s="219">
        <v>47</v>
      </c>
    </row>
    <row r="23" spans="1:4" x14ac:dyDescent="0.25">
      <c r="A23" s="221">
        <v>32</v>
      </c>
      <c r="B23" s="220" t="s">
        <v>165</v>
      </c>
      <c r="C23" s="219">
        <v>50</v>
      </c>
      <c r="D23" s="219">
        <v>47</v>
      </c>
    </row>
    <row r="24" spans="1:4" x14ac:dyDescent="0.25">
      <c r="A24" s="221">
        <v>33</v>
      </c>
      <c r="B24" s="220" t="s">
        <v>164</v>
      </c>
      <c r="C24" s="219">
        <v>41</v>
      </c>
      <c r="D24" s="219">
        <v>47</v>
      </c>
    </row>
    <row r="25" spans="1:4" x14ac:dyDescent="0.25">
      <c r="A25" s="221">
        <v>34</v>
      </c>
      <c r="B25" s="220" t="s">
        <v>163</v>
      </c>
      <c r="C25" s="219">
        <v>41</v>
      </c>
      <c r="D25" s="219">
        <v>51</v>
      </c>
    </row>
    <row r="26" spans="1:4" x14ac:dyDescent="0.25">
      <c r="A26" s="221">
        <v>35</v>
      </c>
      <c r="B26" s="220" t="s">
        <v>162</v>
      </c>
      <c r="C26" s="219">
        <v>41</v>
      </c>
      <c r="D26" s="219">
        <v>51</v>
      </c>
    </row>
    <row r="27" spans="1:4" x14ac:dyDescent="0.25">
      <c r="A27" s="221">
        <v>36</v>
      </c>
      <c r="B27" s="220" t="s">
        <v>161</v>
      </c>
      <c r="C27" s="219">
        <v>41</v>
      </c>
      <c r="D27" s="219">
        <v>47</v>
      </c>
    </row>
    <row r="28" spans="1:4" x14ac:dyDescent="0.25">
      <c r="A28" s="221">
        <v>37</v>
      </c>
      <c r="B28" s="220" t="s">
        <v>160</v>
      </c>
      <c r="C28" s="219">
        <v>41</v>
      </c>
      <c r="D28" s="219">
        <v>47</v>
      </c>
    </row>
    <row r="29" spans="1:4" x14ac:dyDescent="0.25">
      <c r="A29" s="221">
        <v>38</v>
      </c>
      <c r="B29" s="220" t="s">
        <v>159</v>
      </c>
      <c r="C29" s="219">
        <v>41</v>
      </c>
      <c r="D29" s="219">
        <v>47</v>
      </c>
    </row>
    <row r="30" spans="1:4" x14ac:dyDescent="0.25">
      <c r="A30" s="221">
        <v>39</v>
      </c>
      <c r="B30" s="220" t="s">
        <v>158</v>
      </c>
      <c r="C30" s="219">
        <v>38</v>
      </c>
      <c r="D30" s="219">
        <v>47</v>
      </c>
    </row>
    <row r="31" spans="1:4" x14ac:dyDescent="0.25">
      <c r="A31" s="221">
        <v>40</v>
      </c>
      <c r="B31" s="220" t="s">
        <v>157</v>
      </c>
      <c r="C31" s="219">
        <v>38</v>
      </c>
      <c r="D31" s="219">
        <v>47</v>
      </c>
    </row>
    <row r="32" spans="1:4" x14ac:dyDescent="0.25">
      <c r="A32" s="221">
        <v>41</v>
      </c>
      <c r="B32" s="220" t="s">
        <v>156</v>
      </c>
      <c r="C32" s="219">
        <v>38</v>
      </c>
      <c r="D32" s="219">
        <v>47</v>
      </c>
    </row>
    <row r="33" spans="1:4" x14ac:dyDescent="0.25">
      <c r="A33" s="221">
        <v>42</v>
      </c>
      <c r="B33" s="220" t="s">
        <v>155</v>
      </c>
      <c r="C33" s="219"/>
      <c r="D33" s="219">
        <v>47</v>
      </c>
    </row>
    <row r="34" spans="1:4" x14ac:dyDescent="0.25">
      <c r="A34" s="221">
        <v>43</v>
      </c>
      <c r="B34" s="220" t="s">
        <v>154</v>
      </c>
      <c r="C34" s="219"/>
      <c r="D34" s="219">
        <v>47</v>
      </c>
    </row>
    <row r="35" spans="1:4" x14ac:dyDescent="0.25">
      <c r="A35" s="221">
        <v>44</v>
      </c>
      <c r="B35" s="220" t="s">
        <v>153</v>
      </c>
      <c r="C35" s="219">
        <v>69</v>
      </c>
      <c r="D35" s="219" t="s">
        <v>79</v>
      </c>
    </row>
    <row r="36" spans="1:4" x14ac:dyDescent="0.25">
      <c r="A36" s="221">
        <v>45</v>
      </c>
      <c r="B36" s="220" t="s">
        <v>95</v>
      </c>
      <c r="C36" s="219">
        <v>37</v>
      </c>
      <c r="D36" s="219" t="s">
        <v>79</v>
      </c>
    </row>
    <row r="37" spans="1:4" x14ac:dyDescent="0.25">
      <c r="A37" s="221">
        <v>46</v>
      </c>
      <c r="B37" s="220" t="s">
        <v>94</v>
      </c>
      <c r="C37" s="219">
        <v>24</v>
      </c>
      <c r="D37" s="219" t="s">
        <v>79</v>
      </c>
    </row>
    <row r="38" spans="1:4" x14ac:dyDescent="0.25">
      <c r="A38" s="221">
        <v>47</v>
      </c>
      <c r="B38" s="220" t="s">
        <v>152</v>
      </c>
      <c r="C38" s="219">
        <v>35</v>
      </c>
      <c r="D38" s="219">
        <v>47</v>
      </c>
    </row>
    <row r="39" spans="1:4" x14ac:dyDescent="0.25">
      <c r="A39" s="221">
        <v>48</v>
      </c>
      <c r="B39" s="220" t="s">
        <v>151</v>
      </c>
      <c r="C39" s="219">
        <v>58</v>
      </c>
      <c r="D39" s="219" t="s">
        <v>79</v>
      </c>
    </row>
    <row r="40" spans="1:4" x14ac:dyDescent="0.25">
      <c r="A40" s="221">
        <v>49</v>
      </c>
      <c r="B40" s="220" t="s">
        <v>150</v>
      </c>
      <c r="C40" s="219">
        <v>35</v>
      </c>
      <c r="D40" s="219">
        <v>47</v>
      </c>
    </row>
    <row r="41" spans="1:4" x14ac:dyDescent="0.25">
      <c r="A41" s="221">
        <v>50</v>
      </c>
      <c r="B41" s="220" t="s">
        <v>149</v>
      </c>
      <c r="C41" s="219">
        <v>36</v>
      </c>
      <c r="D41" s="219">
        <v>47</v>
      </c>
    </row>
    <row r="42" spans="1:4" x14ac:dyDescent="0.25">
      <c r="A42" s="221">
        <v>51</v>
      </c>
      <c r="B42" s="220" t="s">
        <v>126</v>
      </c>
      <c r="C42" s="219">
        <v>48</v>
      </c>
      <c r="D42" s="219">
        <v>47</v>
      </c>
    </row>
    <row r="43" spans="1:4" x14ac:dyDescent="0.25">
      <c r="A43" s="221">
        <v>53</v>
      </c>
      <c r="B43" s="220" t="s">
        <v>148</v>
      </c>
      <c r="C43" s="219">
        <v>92</v>
      </c>
      <c r="D43" s="219" t="s">
        <v>79</v>
      </c>
    </row>
    <row r="44" spans="1:4" x14ac:dyDescent="0.25">
      <c r="A44" s="221">
        <v>55</v>
      </c>
      <c r="B44" s="220" t="s">
        <v>147</v>
      </c>
      <c r="C44" s="219">
        <v>92</v>
      </c>
      <c r="D44" s="219" t="s">
        <v>79</v>
      </c>
    </row>
    <row r="45" spans="1:4" x14ac:dyDescent="0.25">
      <c r="A45" s="221">
        <v>56</v>
      </c>
      <c r="B45" s="220" t="s">
        <v>126</v>
      </c>
      <c r="C45" s="219">
        <v>48</v>
      </c>
      <c r="D45" s="219" t="s">
        <v>79</v>
      </c>
    </row>
    <row r="46" spans="1:4" x14ac:dyDescent="0.25">
      <c r="A46" s="221">
        <v>57</v>
      </c>
      <c r="B46" s="220" t="s">
        <v>147</v>
      </c>
      <c r="C46" s="219">
        <v>92</v>
      </c>
      <c r="D46" s="219" t="s">
        <v>79</v>
      </c>
    </row>
    <row r="47" spans="1:4" x14ac:dyDescent="0.25">
      <c r="A47" s="221">
        <v>58</v>
      </c>
      <c r="B47" s="220" t="s">
        <v>146</v>
      </c>
      <c r="C47" s="219">
        <v>41</v>
      </c>
      <c r="D47" s="219" t="s">
        <v>79</v>
      </c>
    </row>
    <row r="48" spans="1:4" x14ac:dyDescent="0.25">
      <c r="A48" s="221">
        <v>59</v>
      </c>
      <c r="B48" s="220" t="s">
        <v>126</v>
      </c>
      <c r="C48" s="219">
        <v>48</v>
      </c>
      <c r="D48" s="219" t="s">
        <v>79</v>
      </c>
    </row>
    <row r="49" spans="1:4" x14ac:dyDescent="0.25">
      <c r="A49" s="221">
        <v>62</v>
      </c>
      <c r="B49" s="220" t="s">
        <v>145</v>
      </c>
      <c r="C49" s="219">
        <v>41</v>
      </c>
      <c r="D49" s="219" t="s">
        <v>79</v>
      </c>
    </row>
    <row r="50" spans="1:4" x14ac:dyDescent="0.25">
      <c r="A50" s="221">
        <v>63</v>
      </c>
      <c r="B50" s="220" t="s">
        <v>144</v>
      </c>
      <c r="C50" s="219">
        <v>41</v>
      </c>
      <c r="D50" s="219" t="s">
        <v>79</v>
      </c>
    </row>
    <row r="51" spans="1:4" x14ac:dyDescent="0.25">
      <c r="A51" s="221">
        <v>64</v>
      </c>
      <c r="B51" s="220" t="s">
        <v>143</v>
      </c>
      <c r="C51" s="219">
        <v>48</v>
      </c>
      <c r="D51" s="219" t="s">
        <v>79</v>
      </c>
    </row>
    <row r="52" spans="1:4" x14ac:dyDescent="0.25">
      <c r="A52" s="221">
        <v>65</v>
      </c>
      <c r="B52" s="220" t="s">
        <v>126</v>
      </c>
      <c r="C52" s="219">
        <v>35</v>
      </c>
      <c r="D52" s="219" t="s">
        <v>79</v>
      </c>
    </row>
    <row r="53" spans="1:4" x14ac:dyDescent="0.25">
      <c r="A53" s="221">
        <v>66</v>
      </c>
      <c r="B53" s="220" t="s">
        <v>142</v>
      </c>
      <c r="C53" s="219">
        <v>41</v>
      </c>
      <c r="D53" s="219">
        <v>47</v>
      </c>
    </row>
    <row r="54" spans="1:4" x14ac:dyDescent="0.25">
      <c r="A54" s="221">
        <v>67</v>
      </c>
      <c r="B54" s="220" t="s">
        <v>141</v>
      </c>
      <c r="C54" s="219">
        <v>41</v>
      </c>
      <c r="D54" s="219">
        <v>47</v>
      </c>
    </row>
    <row r="55" spans="1:4" x14ac:dyDescent="0.25">
      <c r="A55" s="221">
        <v>68</v>
      </c>
      <c r="B55" s="220" t="s">
        <v>140</v>
      </c>
      <c r="C55" s="219">
        <v>48</v>
      </c>
      <c r="D55" s="219" t="s">
        <v>79</v>
      </c>
    </row>
    <row r="56" spans="1:4" x14ac:dyDescent="0.25">
      <c r="A56" s="221">
        <v>69</v>
      </c>
      <c r="B56" s="220" t="s">
        <v>139</v>
      </c>
      <c r="C56" s="219">
        <v>48</v>
      </c>
      <c r="D56" s="219" t="s">
        <v>79</v>
      </c>
    </row>
    <row r="57" spans="1:4" x14ac:dyDescent="0.25">
      <c r="A57" s="221">
        <v>70</v>
      </c>
      <c r="B57" s="220" t="s">
        <v>126</v>
      </c>
      <c r="C57" s="219">
        <v>35</v>
      </c>
      <c r="D57" s="219" t="s">
        <v>79</v>
      </c>
    </row>
    <row r="58" spans="1:4" x14ac:dyDescent="0.25">
      <c r="A58" s="221">
        <v>76</v>
      </c>
      <c r="B58" s="220" t="s">
        <v>138</v>
      </c>
      <c r="C58" s="219">
        <v>128</v>
      </c>
      <c r="D58" s="219" t="s">
        <v>79</v>
      </c>
    </row>
    <row r="59" spans="1:4" x14ac:dyDescent="0.25">
      <c r="A59" s="221">
        <v>78</v>
      </c>
      <c r="B59" s="220" t="s">
        <v>137</v>
      </c>
      <c r="C59" s="219">
        <v>62</v>
      </c>
      <c r="D59" s="219" t="s">
        <v>79</v>
      </c>
    </row>
    <row r="60" spans="1:4" x14ac:dyDescent="0.25">
      <c r="A60" s="221">
        <v>79</v>
      </c>
      <c r="B60" s="220" t="s">
        <v>136</v>
      </c>
      <c r="C60" s="219">
        <v>128</v>
      </c>
      <c r="D60" s="219" t="s">
        <v>79</v>
      </c>
    </row>
    <row r="61" spans="1:4" x14ac:dyDescent="0.25">
      <c r="A61" s="221">
        <v>80</v>
      </c>
      <c r="B61" s="220" t="s">
        <v>126</v>
      </c>
      <c r="C61" s="219">
        <v>35</v>
      </c>
      <c r="D61" s="219" t="s">
        <v>79</v>
      </c>
    </row>
    <row r="62" spans="1:4" x14ac:dyDescent="0.25">
      <c r="A62" s="221">
        <v>81</v>
      </c>
      <c r="B62" s="220" t="s">
        <v>135</v>
      </c>
      <c r="C62" s="219">
        <v>48</v>
      </c>
      <c r="D62" s="219" t="s">
        <v>79</v>
      </c>
    </row>
    <row r="63" spans="1:4" x14ac:dyDescent="0.25">
      <c r="A63" s="221">
        <v>82</v>
      </c>
      <c r="B63" s="220" t="s">
        <v>134</v>
      </c>
      <c r="C63" s="219">
        <v>56</v>
      </c>
      <c r="D63" s="219" t="s">
        <v>79</v>
      </c>
    </row>
    <row r="64" spans="1:4" x14ac:dyDescent="0.25">
      <c r="A64" s="221">
        <v>83</v>
      </c>
      <c r="B64" s="220" t="s">
        <v>133</v>
      </c>
      <c r="C64" s="219">
        <v>48</v>
      </c>
      <c r="D64" s="219" t="s">
        <v>79</v>
      </c>
    </row>
    <row r="65" spans="1:4" x14ac:dyDescent="0.25">
      <c r="A65" s="221">
        <v>84</v>
      </c>
      <c r="B65" s="220" t="s">
        <v>132</v>
      </c>
      <c r="C65" s="219">
        <v>40</v>
      </c>
      <c r="D65" s="219" t="s">
        <v>79</v>
      </c>
    </row>
    <row r="66" spans="1:4" x14ac:dyDescent="0.25">
      <c r="A66" s="221">
        <v>85</v>
      </c>
      <c r="B66" s="220" t="s">
        <v>131</v>
      </c>
      <c r="C66" s="219">
        <v>48</v>
      </c>
      <c r="D66" s="219" t="s">
        <v>79</v>
      </c>
    </row>
    <row r="67" spans="1:4" x14ac:dyDescent="0.25">
      <c r="A67" s="221">
        <v>86</v>
      </c>
      <c r="B67" s="220" t="s">
        <v>130</v>
      </c>
      <c r="C67" s="219">
        <v>54</v>
      </c>
      <c r="D67" s="219" t="s">
        <v>79</v>
      </c>
    </row>
    <row r="68" spans="1:4" x14ac:dyDescent="0.25">
      <c r="A68" s="221">
        <v>87</v>
      </c>
      <c r="B68" s="220" t="s">
        <v>129</v>
      </c>
      <c r="C68" s="219">
        <v>48</v>
      </c>
      <c r="D68" s="219" t="s">
        <v>79</v>
      </c>
    </row>
    <row r="69" spans="1:4" x14ac:dyDescent="0.25">
      <c r="A69" s="221">
        <v>88</v>
      </c>
      <c r="B69" s="220" t="s">
        <v>128</v>
      </c>
      <c r="C69" s="219">
        <v>56</v>
      </c>
      <c r="D69" s="219" t="s">
        <v>79</v>
      </c>
    </row>
    <row r="70" spans="1:4" x14ac:dyDescent="0.25">
      <c r="A70" s="221">
        <v>89</v>
      </c>
      <c r="B70" s="220" t="s">
        <v>127</v>
      </c>
      <c r="C70" s="219">
        <v>54</v>
      </c>
      <c r="D70" s="219" t="s">
        <v>79</v>
      </c>
    </row>
    <row r="71" spans="1:4" x14ac:dyDescent="0.25">
      <c r="A71" s="221">
        <v>90</v>
      </c>
      <c r="B71" s="220" t="s">
        <v>126</v>
      </c>
      <c r="C71" s="219">
        <v>24</v>
      </c>
      <c r="D71" s="219" t="s">
        <v>79</v>
      </c>
    </row>
    <row r="72" spans="1:4" x14ac:dyDescent="0.25">
      <c r="A72" s="221">
        <v>97</v>
      </c>
      <c r="B72" s="220" t="s">
        <v>125</v>
      </c>
      <c r="C72" s="219">
        <v>59</v>
      </c>
      <c r="D72" s="219">
        <v>47</v>
      </c>
    </row>
    <row r="73" spans="1:4" x14ac:dyDescent="0.25">
      <c r="A73" s="221">
        <v>98</v>
      </c>
      <c r="B73" s="220" t="s">
        <v>124</v>
      </c>
      <c r="C73" s="219">
        <v>41</v>
      </c>
      <c r="D73" s="219">
        <v>68</v>
      </c>
    </row>
    <row r="74" spans="1:4" x14ac:dyDescent="0.25">
      <c r="A74" s="221">
        <v>99</v>
      </c>
      <c r="B74" s="220" t="s">
        <v>123</v>
      </c>
      <c r="C74" s="219">
        <v>41</v>
      </c>
      <c r="D74" s="219">
        <v>47</v>
      </c>
    </row>
    <row r="75" spans="1:4" x14ac:dyDescent="0.25">
      <c r="A75" s="221">
        <v>100</v>
      </c>
      <c r="B75" s="220" t="s">
        <v>122</v>
      </c>
      <c r="C75" s="219">
        <v>41</v>
      </c>
      <c r="D75" s="219">
        <v>47</v>
      </c>
    </row>
    <row r="76" spans="1:4" x14ac:dyDescent="0.25">
      <c r="A76" s="221">
        <v>101</v>
      </c>
      <c r="B76" s="220" t="s">
        <v>121</v>
      </c>
      <c r="C76" s="219">
        <v>43</v>
      </c>
      <c r="D76" s="219" t="s">
        <v>79</v>
      </c>
    </row>
    <row r="77" spans="1:4" x14ac:dyDescent="0.25">
      <c r="A77" s="221">
        <v>102</v>
      </c>
      <c r="B77" s="220" t="s">
        <v>120</v>
      </c>
      <c r="C77" s="219">
        <v>106</v>
      </c>
      <c r="D77" s="219" t="s">
        <v>79</v>
      </c>
    </row>
    <row r="78" spans="1:4" x14ac:dyDescent="0.25">
      <c r="A78" s="221">
        <v>103</v>
      </c>
      <c r="B78" s="220" t="s">
        <v>119</v>
      </c>
      <c r="C78" s="219">
        <v>52</v>
      </c>
      <c r="D78" s="219" t="s">
        <v>79</v>
      </c>
    </row>
    <row r="79" spans="1:4" x14ac:dyDescent="0.25">
      <c r="A79" s="221">
        <v>104</v>
      </c>
      <c r="B79" s="220" t="s">
        <v>118</v>
      </c>
      <c r="C79" s="219">
        <v>23</v>
      </c>
      <c r="D79" s="219" t="s">
        <v>79</v>
      </c>
    </row>
    <row r="80" spans="1:4" x14ac:dyDescent="0.25">
      <c r="A80" s="221">
        <v>105</v>
      </c>
      <c r="B80" s="220" t="s">
        <v>117</v>
      </c>
      <c r="C80" s="219">
        <v>52</v>
      </c>
      <c r="D80" s="219" t="s">
        <v>79</v>
      </c>
    </row>
    <row r="81" spans="1:4" x14ac:dyDescent="0.25">
      <c r="A81" s="221">
        <v>106</v>
      </c>
      <c r="B81" s="220" t="s">
        <v>116</v>
      </c>
      <c r="C81" s="219">
        <v>43</v>
      </c>
      <c r="D81" s="219" t="s">
        <v>79</v>
      </c>
    </row>
    <row r="82" spans="1:4" x14ac:dyDescent="0.25">
      <c r="A82" s="221">
        <v>107</v>
      </c>
      <c r="B82" s="220" t="s">
        <v>115</v>
      </c>
      <c r="C82" s="219">
        <v>38</v>
      </c>
      <c r="D82" s="219" t="s">
        <v>79</v>
      </c>
    </row>
    <row r="83" spans="1:4" x14ac:dyDescent="0.25">
      <c r="A83" s="221">
        <v>109</v>
      </c>
      <c r="B83" s="220" t="s">
        <v>114</v>
      </c>
      <c r="C83" s="219">
        <v>46</v>
      </c>
      <c r="D83" s="219" t="s">
        <v>79</v>
      </c>
    </row>
    <row r="84" spans="1:4" x14ac:dyDescent="0.25">
      <c r="A84" s="221">
        <v>111</v>
      </c>
      <c r="B84" s="220" t="s">
        <v>113</v>
      </c>
      <c r="C84" s="219">
        <v>57</v>
      </c>
      <c r="D84" s="219" t="s">
        <v>79</v>
      </c>
    </row>
    <row r="85" spans="1:4" x14ac:dyDescent="0.25">
      <c r="A85" s="221">
        <v>112</v>
      </c>
      <c r="B85" s="220" t="s">
        <v>112</v>
      </c>
      <c r="C85" s="219">
        <v>61</v>
      </c>
      <c r="D85" s="219" t="s">
        <v>79</v>
      </c>
    </row>
    <row r="86" spans="1:4" x14ac:dyDescent="0.25">
      <c r="A86" s="221">
        <v>113</v>
      </c>
      <c r="B86" s="220" t="s">
        <v>111</v>
      </c>
      <c r="C86" s="219">
        <v>52</v>
      </c>
      <c r="D86" s="219" t="s">
        <v>79</v>
      </c>
    </row>
    <row r="87" spans="1:4" x14ac:dyDescent="0.25">
      <c r="A87" s="221">
        <v>118</v>
      </c>
      <c r="B87" s="220" t="s">
        <v>110</v>
      </c>
      <c r="C87" s="219">
        <v>515</v>
      </c>
      <c r="D87" s="219" t="s">
        <v>79</v>
      </c>
    </row>
    <row r="88" spans="1:4" x14ac:dyDescent="0.25">
      <c r="A88" s="221">
        <v>119</v>
      </c>
      <c r="B88" s="220" t="s">
        <v>109</v>
      </c>
      <c r="C88" s="219">
        <v>103</v>
      </c>
      <c r="D88" s="219" t="s">
        <v>79</v>
      </c>
    </row>
    <row r="89" spans="1:4" x14ac:dyDescent="0.25">
      <c r="A89" s="221">
        <v>120</v>
      </c>
      <c r="B89" s="220" t="s">
        <v>108</v>
      </c>
      <c r="C89" s="219">
        <v>46</v>
      </c>
      <c r="D89" s="219" t="s">
        <v>79</v>
      </c>
    </row>
    <row r="90" spans="1:4" x14ac:dyDescent="0.25">
      <c r="A90" s="221">
        <v>121</v>
      </c>
      <c r="B90" s="220" t="s">
        <v>107</v>
      </c>
      <c r="C90" s="219">
        <v>80</v>
      </c>
      <c r="D90" s="219" t="s">
        <v>79</v>
      </c>
    </row>
    <row r="91" spans="1:4" x14ac:dyDescent="0.25">
      <c r="A91" s="221">
        <v>122</v>
      </c>
      <c r="B91" s="220" t="s">
        <v>106</v>
      </c>
      <c r="C91" s="219">
        <v>144</v>
      </c>
      <c r="D91" s="219" t="s">
        <v>79</v>
      </c>
    </row>
    <row r="92" spans="1:4" x14ac:dyDescent="0.25">
      <c r="A92" s="221">
        <v>123</v>
      </c>
      <c r="B92" s="220" t="s">
        <v>105</v>
      </c>
      <c r="C92" s="219">
        <v>50</v>
      </c>
      <c r="D92" s="219" t="s">
        <v>79</v>
      </c>
    </row>
    <row r="93" spans="1:4" x14ac:dyDescent="0.25">
      <c r="A93" s="221">
        <v>124</v>
      </c>
      <c r="B93" s="220" t="s">
        <v>104</v>
      </c>
      <c r="C93" s="219">
        <v>128</v>
      </c>
      <c r="D93" s="219" t="s">
        <v>79</v>
      </c>
    </row>
    <row r="94" spans="1:4" x14ac:dyDescent="0.25">
      <c r="A94" s="221">
        <v>126</v>
      </c>
      <c r="B94" s="220" t="s">
        <v>103</v>
      </c>
      <c r="C94" s="219">
        <v>76</v>
      </c>
      <c r="D94" s="219" t="s">
        <v>79</v>
      </c>
    </row>
    <row r="95" spans="1:4" x14ac:dyDescent="0.25">
      <c r="A95" s="221">
        <v>127</v>
      </c>
      <c r="B95" s="220" t="s">
        <v>102</v>
      </c>
      <c r="C95" s="219">
        <v>45</v>
      </c>
      <c r="D95" s="219" t="s">
        <v>79</v>
      </c>
    </row>
    <row r="96" spans="1:4" x14ac:dyDescent="0.25">
      <c r="A96" s="221">
        <v>128</v>
      </c>
      <c r="B96" s="220" t="s">
        <v>101</v>
      </c>
      <c r="C96" s="219">
        <v>65</v>
      </c>
      <c r="D96" s="219" t="s">
        <v>79</v>
      </c>
    </row>
    <row r="97" spans="1:4" x14ac:dyDescent="0.25">
      <c r="A97" s="221">
        <v>129</v>
      </c>
      <c r="B97" s="220" t="s">
        <v>100</v>
      </c>
      <c r="C97" s="219">
        <v>113</v>
      </c>
      <c r="D97" s="219" t="s">
        <v>79</v>
      </c>
    </row>
    <row r="98" spans="1:4" x14ac:dyDescent="0.25">
      <c r="A98" s="221">
        <v>130</v>
      </c>
      <c r="B98" s="220" t="s">
        <v>95</v>
      </c>
      <c r="C98" s="219">
        <v>76</v>
      </c>
      <c r="D98" s="219" t="s">
        <v>79</v>
      </c>
    </row>
    <row r="99" spans="1:4" x14ac:dyDescent="0.25">
      <c r="A99" s="221">
        <v>131</v>
      </c>
      <c r="B99" s="220" t="s">
        <v>99</v>
      </c>
      <c r="C99" s="219">
        <v>70</v>
      </c>
      <c r="D99" s="219" t="s">
        <v>79</v>
      </c>
    </row>
    <row r="100" spans="1:4" x14ac:dyDescent="0.25">
      <c r="A100" s="221">
        <v>132</v>
      </c>
      <c r="B100" s="220" t="s">
        <v>98</v>
      </c>
      <c r="C100" s="219">
        <v>76</v>
      </c>
      <c r="D100" s="219" t="s">
        <v>79</v>
      </c>
    </row>
    <row r="101" spans="1:4" x14ac:dyDescent="0.25">
      <c r="A101" s="221">
        <v>137</v>
      </c>
      <c r="B101" s="220" t="s">
        <v>97</v>
      </c>
      <c r="C101" s="219">
        <v>85</v>
      </c>
      <c r="D101" s="219" t="s">
        <v>79</v>
      </c>
    </row>
    <row r="102" spans="1:4" x14ac:dyDescent="0.25">
      <c r="A102" s="221">
        <v>138</v>
      </c>
      <c r="B102" s="220" t="s">
        <v>96</v>
      </c>
      <c r="C102" s="219">
        <v>113</v>
      </c>
      <c r="D102" s="219" t="s">
        <v>79</v>
      </c>
    </row>
    <row r="103" spans="1:4" x14ac:dyDescent="0.25">
      <c r="A103" s="221">
        <v>140</v>
      </c>
      <c r="B103" s="220" t="s">
        <v>95</v>
      </c>
      <c r="C103" s="219">
        <v>44</v>
      </c>
      <c r="D103" s="219" t="s">
        <v>79</v>
      </c>
    </row>
    <row r="104" spans="1:4" x14ac:dyDescent="0.25">
      <c r="A104" s="221">
        <v>142</v>
      </c>
      <c r="B104" s="220" t="s">
        <v>94</v>
      </c>
      <c r="C104" s="219">
        <v>44</v>
      </c>
      <c r="D104" s="219" t="s">
        <v>79</v>
      </c>
    </row>
    <row r="105" spans="1:4" x14ac:dyDescent="0.25">
      <c r="A105" s="221">
        <v>143</v>
      </c>
      <c r="B105" s="220" t="s">
        <v>93</v>
      </c>
      <c r="C105" s="219">
        <v>50</v>
      </c>
      <c r="D105" s="219" t="s">
        <v>79</v>
      </c>
    </row>
    <row r="106" spans="1:4" x14ac:dyDescent="0.25">
      <c r="A106" s="221">
        <v>145</v>
      </c>
      <c r="B106" s="220" t="s">
        <v>92</v>
      </c>
      <c r="C106" s="219">
        <v>115</v>
      </c>
      <c r="D106" s="219" t="s">
        <v>79</v>
      </c>
    </row>
    <row r="107" spans="1:4" x14ac:dyDescent="0.25">
      <c r="A107" s="221">
        <v>146</v>
      </c>
      <c r="B107" s="220" t="s">
        <v>91</v>
      </c>
      <c r="C107" s="219">
        <v>105</v>
      </c>
      <c r="D107" s="219" t="s">
        <v>79</v>
      </c>
    </row>
    <row r="108" spans="1:4" x14ac:dyDescent="0.25">
      <c r="A108" s="221">
        <v>147</v>
      </c>
      <c r="B108" s="220" t="s">
        <v>90</v>
      </c>
      <c r="C108" s="219">
        <v>70</v>
      </c>
      <c r="D108" s="219" t="s">
        <v>79</v>
      </c>
    </row>
    <row r="109" spans="1:4" x14ac:dyDescent="0.25">
      <c r="A109" s="221">
        <v>148</v>
      </c>
      <c r="B109" s="220" t="s">
        <v>89</v>
      </c>
      <c r="C109" s="219">
        <v>76</v>
      </c>
      <c r="D109" s="219" t="s">
        <v>79</v>
      </c>
    </row>
    <row r="110" spans="1:4" x14ac:dyDescent="0.25">
      <c r="A110" s="221">
        <v>149</v>
      </c>
      <c r="B110" s="220" t="s">
        <v>88</v>
      </c>
      <c r="C110" s="219">
        <v>76</v>
      </c>
      <c r="D110" s="219" t="s">
        <v>79</v>
      </c>
    </row>
    <row r="111" spans="1:4" x14ac:dyDescent="0.25">
      <c r="A111" s="221">
        <v>150</v>
      </c>
      <c r="B111" s="220" t="s">
        <v>87</v>
      </c>
      <c r="C111" s="219">
        <v>52</v>
      </c>
      <c r="D111" s="219" t="s">
        <v>79</v>
      </c>
    </row>
    <row r="112" spans="1:4" x14ac:dyDescent="0.25">
      <c r="A112" s="221">
        <v>152</v>
      </c>
      <c r="B112" s="220" t="s">
        <v>86</v>
      </c>
      <c r="C112" s="219">
        <v>128</v>
      </c>
      <c r="D112" s="219" t="s">
        <v>79</v>
      </c>
    </row>
    <row r="113" spans="1:4" x14ac:dyDescent="0.25">
      <c r="A113" s="221">
        <v>153</v>
      </c>
      <c r="B113" s="220" t="s">
        <v>85</v>
      </c>
      <c r="C113" s="219">
        <v>128</v>
      </c>
      <c r="D113" s="219" t="s">
        <v>79</v>
      </c>
    </row>
    <row r="114" spans="1:4" x14ac:dyDescent="0.25">
      <c r="A114" s="221">
        <v>154</v>
      </c>
      <c r="B114" s="220" t="s">
        <v>84</v>
      </c>
      <c r="C114" s="219">
        <v>99</v>
      </c>
      <c r="D114" s="219" t="s">
        <v>79</v>
      </c>
    </row>
    <row r="115" spans="1:4" x14ac:dyDescent="0.25">
      <c r="A115" s="221">
        <v>155</v>
      </c>
      <c r="B115" s="220" t="s">
        <v>83</v>
      </c>
      <c r="C115" s="219">
        <v>99</v>
      </c>
      <c r="D115" s="219" t="s">
        <v>79</v>
      </c>
    </row>
    <row r="116" spans="1:4" x14ac:dyDescent="0.25">
      <c r="A116" s="221">
        <v>156</v>
      </c>
      <c r="B116" s="220" t="s">
        <v>82</v>
      </c>
      <c r="C116" s="219">
        <v>85</v>
      </c>
      <c r="D116" s="219" t="s">
        <v>79</v>
      </c>
    </row>
    <row r="117" spans="1:4" x14ac:dyDescent="0.25">
      <c r="A117" s="221">
        <v>157</v>
      </c>
      <c r="B117" s="220" t="s">
        <v>81</v>
      </c>
      <c r="C117" s="219">
        <v>85</v>
      </c>
      <c r="D117" s="219" t="s">
        <v>79</v>
      </c>
    </row>
    <row r="118" spans="1:4" x14ac:dyDescent="0.25">
      <c r="A118" s="221">
        <v>158</v>
      </c>
      <c r="B118" s="220" t="s">
        <v>80</v>
      </c>
      <c r="C118" s="219">
        <v>56</v>
      </c>
      <c r="D118" s="219" t="s">
        <v>79</v>
      </c>
    </row>
    <row r="119" spans="1:4" x14ac:dyDescent="0.25">
      <c r="A119" s="218" t="s">
        <v>78</v>
      </c>
      <c r="B119" s="217"/>
      <c r="C119" s="217">
        <v>67</v>
      </c>
      <c r="D119" s="217">
        <v>61</v>
      </c>
    </row>
  </sheetData>
  <autoFilter ref="A7:D7"/>
  <hyperlinks>
    <hyperlink ref="B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0"/>
  <sheetViews>
    <sheetView showGridLines="0" workbookViewId="0">
      <pane xSplit="2" topLeftCell="C1" activePane="topRight" state="frozen"/>
      <selection activeCell="C1" sqref="C1"/>
      <selection pane="topRight" activeCell="A31" sqref="A31"/>
    </sheetView>
  </sheetViews>
  <sheetFormatPr defaultColWidth="11.7109375" defaultRowHeight="12" x14ac:dyDescent="0.25"/>
  <cols>
    <col min="1" max="1" width="30.28515625" style="3" customWidth="1"/>
    <col min="2" max="2" width="17.7109375" style="37" customWidth="1"/>
    <col min="3" max="3" width="15.85546875" style="3" bestFit="1" customWidth="1"/>
    <col min="4" max="6" width="15.28515625" style="3" bestFit="1" customWidth="1"/>
    <col min="7" max="7" width="11.140625" style="3" customWidth="1"/>
    <col min="8" max="11" width="10.85546875" style="3" customWidth="1"/>
    <col min="12" max="12" width="9.5703125" style="3" bestFit="1" customWidth="1"/>
    <col min="13" max="14" width="9" style="3" bestFit="1" customWidth="1"/>
    <col min="15" max="15" width="7.7109375" style="3" bestFit="1" customWidth="1"/>
    <col min="16" max="17" width="7" style="3" bestFit="1" customWidth="1"/>
    <col min="18" max="19" width="7.7109375" style="3" bestFit="1" customWidth="1"/>
    <col min="20" max="20" width="7.85546875" style="3" customWidth="1"/>
    <col min="21" max="25" width="9.7109375" style="4" customWidth="1"/>
    <col min="26" max="16384" width="11.7109375" style="3"/>
  </cols>
  <sheetData>
    <row r="1" spans="1:25" ht="14.4" x14ac:dyDescent="0.25">
      <c r="A1" s="1" t="s">
        <v>0</v>
      </c>
      <c r="B1" s="2"/>
    </row>
    <row r="2" spans="1:25" s="7" customFormat="1" ht="14.4" x14ac:dyDescent="0.25">
      <c r="A2" s="5" t="s">
        <v>52</v>
      </c>
      <c r="B2" s="6"/>
      <c r="C2" s="296"/>
      <c r="D2" s="291"/>
      <c r="E2" s="291"/>
      <c r="F2" s="291"/>
      <c r="G2" s="291"/>
      <c r="H2" s="291"/>
      <c r="I2" s="39"/>
      <c r="J2" s="296"/>
      <c r="K2" s="291"/>
      <c r="L2" s="291"/>
      <c r="M2" s="291"/>
      <c r="N2" s="291"/>
      <c r="O2" s="291"/>
      <c r="P2" s="39"/>
      <c r="Q2" s="296"/>
      <c r="R2" s="291"/>
      <c r="S2" s="291"/>
      <c r="T2" s="291"/>
      <c r="U2" s="291"/>
      <c r="V2" s="291"/>
      <c r="W2" s="291"/>
      <c r="X2" s="291"/>
      <c r="Y2" s="291"/>
    </row>
    <row r="3" spans="1:25" s="7" customFormat="1" x14ac:dyDescent="0.25">
      <c r="A3" s="305" t="s">
        <v>200</v>
      </c>
      <c r="B3" s="305"/>
      <c r="C3" s="305"/>
      <c r="D3" s="305"/>
      <c r="E3" s="305"/>
      <c r="F3" s="307"/>
      <c r="G3" s="307"/>
      <c r="H3" s="307"/>
      <c r="I3" s="307"/>
      <c r="J3" s="307"/>
      <c r="K3" s="307"/>
      <c r="L3" s="307"/>
      <c r="M3" s="307"/>
      <c r="N3" s="307"/>
      <c r="O3" s="307"/>
      <c r="P3" s="307"/>
      <c r="Q3" s="307"/>
      <c r="R3" s="307"/>
      <c r="S3" s="307"/>
      <c r="T3" s="307"/>
      <c r="U3" s="307"/>
      <c r="V3" s="307"/>
      <c r="W3" s="307"/>
      <c r="X3" s="307"/>
      <c r="Y3" s="307"/>
    </row>
    <row r="4" spans="1:25" s="7" customFormat="1" x14ac:dyDescent="0.25">
      <c r="A4" s="305" t="s">
        <v>201</v>
      </c>
      <c r="B4" s="305"/>
      <c r="C4" s="305"/>
      <c r="D4" s="305"/>
      <c r="E4" s="305"/>
      <c r="F4" s="305"/>
      <c r="G4" s="305"/>
      <c r="H4" s="305"/>
      <c r="I4" s="305"/>
      <c r="J4" s="305"/>
      <c r="K4" s="305"/>
      <c r="L4" s="305"/>
      <c r="M4" s="305"/>
      <c r="N4" s="305"/>
      <c r="O4" s="305"/>
      <c r="P4" s="307"/>
      <c r="Q4" s="307"/>
      <c r="R4" s="307"/>
      <c r="S4" s="307"/>
      <c r="T4" s="307"/>
      <c r="U4" s="307"/>
      <c r="V4" s="307"/>
      <c r="W4" s="307"/>
      <c r="X4" s="307"/>
      <c r="Y4" s="307"/>
    </row>
    <row r="5" spans="1:25" s="7" customFormat="1" x14ac:dyDescent="0.25">
      <c r="A5" s="8" t="s">
        <v>1</v>
      </c>
      <c r="B5" s="9"/>
      <c r="C5" s="291"/>
      <c r="D5" s="291"/>
      <c r="E5" s="291"/>
      <c r="F5" s="291"/>
      <c r="G5" s="291"/>
      <c r="H5" s="291"/>
      <c r="I5" s="39"/>
      <c r="U5" s="291"/>
      <c r="V5" s="291"/>
      <c r="W5" s="291"/>
      <c r="X5" s="291"/>
      <c r="Y5" s="291"/>
    </row>
    <row r="6" spans="1:25" s="10" customFormat="1" ht="25.5" customHeight="1" x14ac:dyDescent="0.25">
      <c r="A6" s="294" t="s">
        <v>2</v>
      </c>
      <c r="B6" s="292" t="s">
        <v>17</v>
      </c>
      <c r="C6" s="282" t="s">
        <v>12</v>
      </c>
      <c r="D6" s="282"/>
      <c r="E6" s="282"/>
      <c r="F6" s="283"/>
      <c r="G6" s="292" t="s">
        <v>17</v>
      </c>
      <c r="H6" s="276" t="s">
        <v>25</v>
      </c>
      <c r="I6" s="277"/>
      <c r="J6" s="277"/>
      <c r="K6" s="278"/>
      <c r="L6" s="284" t="s">
        <v>36</v>
      </c>
      <c r="M6" s="285"/>
      <c r="N6" s="285"/>
      <c r="O6" s="286"/>
    </row>
    <row r="7" spans="1:25" s="11" customFormat="1" ht="12.6" customHeight="1" x14ac:dyDescent="0.25">
      <c r="A7" s="295"/>
      <c r="B7" s="293"/>
      <c r="C7" s="155"/>
      <c r="D7" s="155">
        <v>1991</v>
      </c>
      <c r="E7" s="155">
        <v>1999</v>
      </c>
      <c r="F7" s="155">
        <v>2001</v>
      </c>
      <c r="G7" s="293"/>
      <c r="H7" s="162"/>
      <c r="I7" s="156">
        <v>1991</v>
      </c>
      <c r="J7" s="156">
        <v>1999</v>
      </c>
      <c r="K7" s="156">
        <v>2001</v>
      </c>
      <c r="L7" s="157"/>
      <c r="M7" s="157">
        <v>1991</v>
      </c>
      <c r="N7" s="157">
        <v>1999</v>
      </c>
      <c r="O7" s="157">
        <v>2001</v>
      </c>
    </row>
    <row r="8" spans="1:25" s="16" customFormat="1" x14ac:dyDescent="0.25">
      <c r="A8" s="12"/>
      <c r="B8" s="14"/>
      <c r="C8" s="13"/>
      <c r="D8" s="13"/>
      <c r="E8" s="13"/>
      <c r="F8" s="160"/>
      <c r="G8" s="165"/>
      <c r="H8" s="163"/>
      <c r="I8" s="13"/>
      <c r="J8" s="13"/>
      <c r="K8" s="13"/>
      <c r="L8" s="15"/>
      <c r="M8" s="15"/>
      <c r="N8" s="15"/>
      <c r="O8" s="15"/>
    </row>
    <row r="9" spans="1:25" s="18" customFormat="1" x14ac:dyDescent="0.25">
      <c r="A9" s="38" t="s">
        <v>3</v>
      </c>
      <c r="B9" s="17" t="s">
        <v>14</v>
      </c>
      <c r="C9" s="42"/>
      <c r="D9" s="42">
        <v>1826956262.3246</v>
      </c>
      <c r="E9" s="42">
        <v>2173969772.0407801</v>
      </c>
      <c r="F9" s="42">
        <v>2380148019.4799099</v>
      </c>
      <c r="G9" s="166"/>
      <c r="H9" s="43">
        <f t="shared" ref="H9:K11" si="0">+H$12*(H17/100)</f>
        <v>0</v>
      </c>
      <c r="I9" s="43">
        <f t="shared" si="0"/>
        <v>7281.5077391374516</v>
      </c>
      <c r="J9" s="43">
        <f t="shared" si="0"/>
        <v>8687.4380848084129</v>
      </c>
      <c r="K9" s="43">
        <f t="shared" si="0"/>
        <v>7652.5790814385246</v>
      </c>
      <c r="L9" s="51" t="e">
        <f t="shared" ref="L9:O12" si="1">C9/(H9*1000)</f>
        <v>#DIV/0!</v>
      </c>
      <c r="M9" s="51">
        <f t="shared" si="1"/>
        <v>250.90356664799981</v>
      </c>
      <c r="N9" s="51">
        <f t="shared" si="1"/>
        <v>250.24290830254859</v>
      </c>
      <c r="O9" s="51">
        <f t="shared" si="1"/>
        <v>311.02560249955519</v>
      </c>
      <c r="P9" s="196"/>
    </row>
    <row r="10" spans="1:25" s="18" customFormat="1" x14ac:dyDescent="0.25">
      <c r="A10" s="38" t="s">
        <v>4</v>
      </c>
      <c r="B10" s="17" t="s">
        <v>14</v>
      </c>
      <c r="C10" s="42"/>
      <c r="D10" s="42">
        <v>634327606.412853</v>
      </c>
      <c r="E10" s="42">
        <v>1099184653.7072201</v>
      </c>
      <c r="F10" s="42">
        <v>1232214168.04181</v>
      </c>
      <c r="G10" s="166"/>
      <c r="H10" s="43">
        <f t="shared" si="0"/>
        <v>0</v>
      </c>
      <c r="I10" s="43">
        <f t="shared" si="0"/>
        <v>242.11911307597765</v>
      </c>
      <c r="J10" s="43">
        <f t="shared" si="0"/>
        <v>1118.7502837739464</v>
      </c>
      <c r="K10" s="43">
        <f t="shared" si="0"/>
        <v>1560.8000233673185</v>
      </c>
      <c r="L10" s="51" t="e">
        <f t="shared" si="1"/>
        <v>#DIV/0!</v>
      </c>
      <c r="M10" s="51">
        <f t="shared" si="1"/>
        <v>2619.8989346776571</v>
      </c>
      <c r="N10" s="51">
        <f t="shared" si="1"/>
        <v>982.51117309152824</v>
      </c>
      <c r="O10" s="51">
        <f t="shared" si="1"/>
        <v>789.4760056342086</v>
      </c>
      <c r="P10" s="196"/>
    </row>
    <row r="11" spans="1:25" s="18" customFormat="1" x14ac:dyDescent="0.25">
      <c r="A11" s="38" t="s">
        <v>5</v>
      </c>
      <c r="B11" s="17" t="s">
        <v>14</v>
      </c>
      <c r="C11" s="42"/>
      <c r="D11" s="42">
        <v>1751607319.3229201</v>
      </c>
      <c r="E11" s="42">
        <v>2800134729.9946699</v>
      </c>
      <c r="F11" s="42">
        <v>3148920288.7413902</v>
      </c>
      <c r="G11" s="166"/>
      <c r="H11" s="43">
        <f t="shared" si="0"/>
        <v>0</v>
      </c>
      <c r="I11" s="43">
        <f t="shared" si="0"/>
        <v>1318.2040196960872</v>
      </c>
      <c r="J11" s="43">
        <f t="shared" si="0"/>
        <v>1609.6305225478902</v>
      </c>
      <c r="K11" s="43">
        <f t="shared" si="0"/>
        <v>2411.0867607653749</v>
      </c>
      <c r="L11" s="51" t="e">
        <f t="shared" si="1"/>
        <v>#DIV/0!</v>
      </c>
      <c r="M11" s="51">
        <f t="shared" si="1"/>
        <v>1328.7831725219244</v>
      </c>
      <c r="N11" s="51">
        <f t="shared" si="1"/>
        <v>1739.6133403101267</v>
      </c>
      <c r="O11" s="51">
        <f t="shared" si="1"/>
        <v>1306.0169961456706</v>
      </c>
      <c r="P11" s="196"/>
    </row>
    <row r="12" spans="1:25" s="10" customFormat="1" x14ac:dyDescent="0.25">
      <c r="A12" s="50" t="s">
        <v>16</v>
      </c>
      <c r="B12" s="186" t="s">
        <v>48</v>
      </c>
      <c r="C12" s="74">
        <f t="shared" ref="C12:F12" si="2">+C9+C10+C11</f>
        <v>0</v>
      </c>
      <c r="D12" s="74">
        <f t="shared" si="2"/>
        <v>4212891188.0603733</v>
      </c>
      <c r="E12" s="74">
        <f t="shared" si="2"/>
        <v>6073289155.7426701</v>
      </c>
      <c r="F12" s="161">
        <f t="shared" si="2"/>
        <v>6761282476.2631102</v>
      </c>
      <c r="G12" s="185" t="s">
        <v>47</v>
      </c>
      <c r="H12" s="192"/>
      <c r="I12" s="52">
        <v>8967.3743999999988</v>
      </c>
      <c r="J12" s="52">
        <v>11415.819</v>
      </c>
      <c r="K12" s="52">
        <v>11647.761700000001</v>
      </c>
      <c r="L12" s="53" t="e">
        <f t="shared" si="1"/>
        <v>#DIV/0!</v>
      </c>
      <c r="M12" s="53">
        <f t="shared" si="1"/>
        <v>469.80208477303836</v>
      </c>
      <c r="N12" s="53">
        <f t="shared" si="1"/>
        <v>532.00643385662215</v>
      </c>
      <c r="O12" s="53">
        <f t="shared" si="1"/>
        <v>580.47912126010522</v>
      </c>
      <c r="P12" s="196"/>
    </row>
    <row r="13" spans="1:25" s="20" customFormat="1" ht="24" x14ac:dyDescent="0.25">
      <c r="A13" s="187" t="s">
        <v>49</v>
      </c>
      <c r="B13" s="188" t="s">
        <v>14</v>
      </c>
      <c r="C13" s="189"/>
      <c r="D13" s="189"/>
      <c r="E13" s="189"/>
      <c r="F13" s="189"/>
      <c r="G13" s="164"/>
      <c r="H13" s="54">
        <f>SUM(H9:H11)</f>
        <v>0</v>
      </c>
      <c r="I13" s="54">
        <f>SUM(I9:I11)</f>
        <v>8841.8308719095166</v>
      </c>
      <c r="J13" s="54">
        <f>SUM(J9:J11)</f>
        <v>11415.81889113025</v>
      </c>
      <c r="K13" s="54">
        <f>SUM(K9:K11)</f>
        <v>11624.465865571217</v>
      </c>
      <c r="L13" s="55"/>
      <c r="M13" s="55"/>
      <c r="N13" s="55"/>
      <c r="O13" s="55"/>
      <c r="P13" s="54"/>
    </row>
    <row r="14" spans="1:25" s="20" customFormat="1" x14ac:dyDescent="0.25">
      <c r="B14" s="22"/>
      <c r="C14" s="23"/>
      <c r="D14" s="23"/>
      <c r="E14" s="23"/>
      <c r="F14" s="23"/>
      <c r="G14" s="23"/>
      <c r="H14" s="23"/>
      <c r="I14" s="23"/>
      <c r="J14" s="23"/>
      <c r="K14" s="24"/>
      <c r="L14" s="24"/>
      <c r="M14" s="24"/>
      <c r="N14" s="24"/>
    </row>
    <row r="15" spans="1:25" s="20" customFormat="1" ht="30.6" customHeight="1" x14ac:dyDescent="0.25">
      <c r="A15" s="25" t="s">
        <v>50</v>
      </c>
      <c r="B15" s="26" t="s">
        <v>17</v>
      </c>
      <c r="C15" s="279" t="s">
        <v>34</v>
      </c>
      <c r="D15" s="280"/>
      <c r="E15" s="280"/>
      <c r="F15" s="280"/>
      <c r="G15" s="281"/>
      <c r="H15" s="276" t="s">
        <v>13</v>
      </c>
      <c r="I15" s="277"/>
      <c r="J15" s="277"/>
      <c r="K15" s="278"/>
      <c r="L15" s="287" t="s">
        <v>35</v>
      </c>
      <c r="M15" s="287"/>
      <c r="N15" s="287"/>
      <c r="O15" s="287"/>
      <c r="P15" s="24"/>
      <c r="Q15" s="24"/>
    </row>
    <row r="16" spans="1:25" s="21" customFormat="1" x14ac:dyDescent="0.25">
      <c r="A16" s="44" t="s">
        <v>8</v>
      </c>
      <c r="B16" s="26"/>
      <c r="C16" s="154">
        <v>1991</v>
      </c>
      <c r="D16" s="154">
        <v>2000</v>
      </c>
      <c r="E16" s="154">
        <v>2005</v>
      </c>
      <c r="F16" s="154">
        <v>2010</v>
      </c>
      <c r="G16" s="154">
        <v>2013</v>
      </c>
      <c r="I16" s="156">
        <v>1991</v>
      </c>
      <c r="J16" s="156">
        <v>1999</v>
      </c>
      <c r="K16" s="156">
        <v>2001</v>
      </c>
      <c r="L16" s="158">
        <v>1991</v>
      </c>
      <c r="M16" s="158">
        <v>1991</v>
      </c>
      <c r="N16" s="158">
        <v>1999</v>
      </c>
      <c r="O16" s="158">
        <v>2001</v>
      </c>
      <c r="P16" s="45"/>
      <c r="Q16" s="45"/>
    </row>
    <row r="17" spans="1:25" s="20" customFormat="1" x14ac:dyDescent="0.25">
      <c r="A17" s="47" t="s">
        <v>3</v>
      </c>
      <c r="B17" s="26" t="s">
        <v>14</v>
      </c>
      <c r="C17" s="46">
        <v>47.214523872464198</v>
      </c>
      <c r="D17" s="46">
        <v>40.819535189836401</v>
      </c>
      <c r="E17" s="46">
        <v>36.348851837333697</v>
      </c>
      <c r="F17" s="46">
        <v>36.528477084035202</v>
      </c>
      <c r="G17" s="46">
        <v>35.099579539193897</v>
      </c>
      <c r="H17" s="42"/>
      <c r="I17" s="46">
        <v>81.199996948242202</v>
      </c>
      <c r="J17" s="46">
        <v>76.099998474120994</v>
      </c>
      <c r="K17" s="46">
        <v>65.699996948242202</v>
      </c>
      <c r="L17" s="63" t="e">
        <f t="shared" ref="L17:O20" si="3">+L9/L$12</f>
        <v>#DIV/0!</v>
      </c>
      <c r="M17" s="63">
        <f t="shared" si="3"/>
        <v>0.53406226745292429</v>
      </c>
      <c r="N17" s="63">
        <f t="shared" si="3"/>
        <v>0.47037571799364752</v>
      </c>
      <c r="O17" s="63">
        <f t="shared" si="3"/>
        <v>0.53580842291860598</v>
      </c>
      <c r="P17" s="24"/>
      <c r="Q17" s="24"/>
    </row>
    <row r="18" spans="1:25" s="20" customFormat="1" x14ac:dyDescent="0.25">
      <c r="A18" s="48" t="s">
        <v>4</v>
      </c>
      <c r="B18" s="26" t="s">
        <v>14</v>
      </c>
      <c r="C18" s="46">
        <v>17.3634975995361</v>
      </c>
      <c r="D18" s="46">
        <v>22.132062788467199</v>
      </c>
      <c r="E18" s="46">
        <v>17.695834890653298</v>
      </c>
      <c r="F18" s="46">
        <v>15.634175269864301</v>
      </c>
      <c r="G18" s="46">
        <v>15.7122847707559</v>
      </c>
      <c r="H18" s="42"/>
      <c r="I18" s="46">
        <v>2.7000000476837198</v>
      </c>
      <c r="J18" s="46">
        <v>9.8000001907348597</v>
      </c>
      <c r="K18" s="46">
        <v>13.3999996185303</v>
      </c>
      <c r="L18" s="63" t="e">
        <f t="shared" si="3"/>
        <v>#DIV/0!</v>
      </c>
      <c r="M18" s="63">
        <f t="shared" si="3"/>
        <v>5.5766013382919146</v>
      </c>
      <c r="N18" s="63">
        <f t="shared" si="3"/>
        <v>1.8468031786177963</v>
      </c>
      <c r="O18" s="63">
        <f t="shared" si="3"/>
        <v>1.3600420354833995</v>
      </c>
      <c r="P18" s="24"/>
      <c r="Q18" s="24"/>
    </row>
    <row r="19" spans="1:25" s="20" customFormat="1" x14ac:dyDescent="0.25">
      <c r="A19" s="49" t="s">
        <v>5</v>
      </c>
      <c r="B19" s="26" t="s">
        <v>14</v>
      </c>
      <c r="C19" s="46">
        <v>35.421978527999698</v>
      </c>
      <c r="D19" s="46">
        <v>37.048402021696397</v>
      </c>
      <c r="E19" s="46">
        <v>45.955313272012901</v>
      </c>
      <c r="F19" s="46">
        <v>47.837347646100497</v>
      </c>
      <c r="G19" s="46">
        <v>49.188135690050203</v>
      </c>
      <c r="H19" s="42"/>
      <c r="I19" s="46">
        <v>14.699999809265099</v>
      </c>
      <c r="J19" s="46">
        <v>14.1000003814697</v>
      </c>
      <c r="K19" s="46">
        <v>20.700000762939499</v>
      </c>
      <c r="L19" s="63" t="e">
        <f t="shared" si="3"/>
        <v>#DIV/0!</v>
      </c>
      <c r="M19" s="63">
        <f t="shared" si="3"/>
        <v>2.8283892634573138</v>
      </c>
      <c r="N19" s="63">
        <f t="shared" si="3"/>
        <v>3.2699103424357445</v>
      </c>
      <c r="O19" s="63">
        <f t="shared" si="3"/>
        <v>2.2498948684158808</v>
      </c>
      <c r="P19" s="24"/>
      <c r="Q19" s="24"/>
    </row>
    <row r="20" spans="1:25" s="71" customFormat="1" x14ac:dyDescent="0.25">
      <c r="A20" s="50" t="s">
        <v>16</v>
      </c>
      <c r="B20" s="67"/>
      <c r="C20" s="64">
        <f t="shared" ref="C20:K20" si="4">SUM(C17:C19)</f>
        <v>100</v>
      </c>
      <c r="D20" s="64">
        <f t="shared" si="4"/>
        <v>100</v>
      </c>
      <c r="E20" s="64">
        <f t="shared" si="4"/>
        <v>99.999999999999901</v>
      </c>
      <c r="F20" s="64">
        <f t="shared" si="4"/>
        <v>100</v>
      </c>
      <c r="G20" s="64">
        <f t="shared" si="4"/>
        <v>100</v>
      </c>
      <c r="H20" s="68">
        <f t="shared" si="4"/>
        <v>0</v>
      </c>
      <c r="I20" s="68">
        <f t="shared" si="4"/>
        <v>98.599996805191012</v>
      </c>
      <c r="J20" s="68">
        <f t="shared" si="4"/>
        <v>99.999999046325556</v>
      </c>
      <c r="K20" s="68">
        <f t="shared" si="4"/>
        <v>99.799997329711999</v>
      </c>
      <c r="L20" s="69" t="e">
        <f t="shared" si="3"/>
        <v>#DIV/0!</v>
      </c>
      <c r="M20" s="69">
        <f t="shared" si="3"/>
        <v>1</v>
      </c>
      <c r="N20" s="69">
        <f t="shared" si="3"/>
        <v>1</v>
      </c>
      <c r="O20" s="69">
        <f t="shared" si="3"/>
        <v>1</v>
      </c>
      <c r="P20" s="70"/>
      <c r="Q20" s="70"/>
    </row>
    <row r="21" spans="1:25" s="20" customFormat="1" x14ac:dyDescent="0.25">
      <c r="A21" s="195" t="s">
        <v>55</v>
      </c>
      <c r="B21" s="169"/>
      <c r="C21" s="46">
        <v>6.7315317773665697</v>
      </c>
      <c r="D21" s="46">
        <v>9.4362707183097392</v>
      </c>
      <c r="E21" s="46">
        <v>8.1834507780522703</v>
      </c>
      <c r="F21" s="46">
        <v>6.5463372761130296</v>
      </c>
      <c r="G21" s="46">
        <v>6.5871098523626399</v>
      </c>
      <c r="H21" s="58"/>
      <c r="I21" s="58"/>
      <c r="J21" s="58"/>
      <c r="K21" s="58"/>
      <c r="L21" s="58" t="e">
        <f>SUM(L17:L19)</f>
        <v>#DIV/0!</v>
      </c>
      <c r="M21" s="58">
        <f>SUM(M17:M19)</f>
        <v>8.9390528692021523</v>
      </c>
      <c r="N21" s="58">
        <f>SUM(N17:N19)</f>
        <v>5.587089239047188</v>
      </c>
      <c r="O21" s="58">
        <f>SUM(O17:O19)</f>
        <v>4.1457453268178863</v>
      </c>
      <c r="P21" s="23"/>
      <c r="Q21" s="23"/>
    </row>
    <row r="22" spans="1:25" s="20" customFormat="1" x14ac:dyDescent="0.25">
      <c r="A22" s="57" t="s">
        <v>7</v>
      </c>
      <c r="B22" s="56"/>
      <c r="C22" s="58"/>
      <c r="D22" s="59"/>
      <c r="E22" s="59"/>
      <c r="F22" s="59"/>
      <c r="G22" s="59"/>
      <c r="H22" s="59"/>
      <c r="I22" s="59"/>
      <c r="J22" s="59"/>
      <c r="K22" s="59"/>
      <c r="L22" s="59"/>
      <c r="M22" s="59"/>
      <c r="N22" s="59"/>
      <c r="O22" s="59"/>
      <c r="P22" s="59"/>
      <c r="Q22" s="59"/>
      <c r="R22" s="59"/>
      <c r="S22" s="59"/>
      <c r="T22" s="29"/>
      <c r="U22" s="24"/>
      <c r="V22" s="24"/>
      <c r="W22" s="24"/>
      <c r="X22" s="24"/>
      <c r="Y22" s="24"/>
    </row>
    <row r="23" spans="1:25" s="20" customFormat="1" x14ac:dyDescent="0.25">
      <c r="A23" s="30" t="s">
        <v>7</v>
      </c>
      <c r="B23" s="26"/>
      <c r="C23" s="60"/>
      <c r="D23" s="61"/>
      <c r="E23" s="61"/>
      <c r="F23" s="62" t="s">
        <v>9</v>
      </c>
      <c r="G23" s="65"/>
      <c r="H23" s="65">
        <v>10</v>
      </c>
      <c r="I23" s="65">
        <v>8</v>
      </c>
      <c r="J23" s="167">
        <v>2</v>
      </c>
      <c r="L23" s="23"/>
      <c r="M23" s="23"/>
      <c r="N23" s="23"/>
      <c r="O23" s="23"/>
      <c r="P23" s="23"/>
      <c r="Q23" s="23"/>
      <c r="R23" s="23"/>
      <c r="S23" s="24"/>
      <c r="T23" s="24"/>
      <c r="U23" s="24"/>
      <c r="V23" s="24"/>
      <c r="W23" s="24"/>
    </row>
    <row r="24" spans="1:25" s="20" customFormat="1" ht="14.4" x14ac:dyDescent="0.25">
      <c r="A24" s="25" t="s">
        <v>51</v>
      </c>
      <c r="B24" s="26"/>
      <c r="C24" s="288" t="s">
        <v>37</v>
      </c>
      <c r="D24" s="289"/>
      <c r="E24" s="289"/>
      <c r="F24" s="290"/>
      <c r="G24" s="273" t="s">
        <v>10</v>
      </c>
      <c r="H24" s="274"/>
      <c r="I24" s="274"/>
      <c r="J24" s="275"/>
      <c r="K24" s="31"/>
      <c r="L24" s="31"/>
      <c r="M24" s="23"/>
      <c r="N24" s="23"/>
      <c r="O24" s="23"/>
      <c r="P24" s="23"/>
      <c r="Q24" s="23"/>
      <c r="R24" s="23"/>
      <c r="S24" s="24"/>
      <c r="T24" s="24"/>
      <c r="U24" s="24"/>
    </row>
    <row r="25" spans="1:25" s="20" customFormat="1" ht="24" x14ac:dyDescent="0.25">
      <c r="A25" s="32" t="s">
        <v>11</v>
      </c>
      <c r="B25" s="26"/>
      <c r="C25" s="159"/>
      <c r="D25" s="159">
        <v>1991</v>
      </c>
      <c r="E25" s="159">
        <v>1999</v>
      </c>
      <c r="F25" s="159">
        <v>2001</v>
      </c>
      <c r="G25" s="66"/>
      <c r="H25" s="66" t="s">
        <v>56</v>
      </c>
      <c r="I25" s="66" t="s">
        <v>53</v>
      </c>
      <c r="J25" s="66" t="s">
        <v>54</v>
      </c>
      <c r="K25" s="33"/>
      <c r="L25" s="33"/>
      <c r="M25" s="23"/>
      <c r="N25" s="23"/>
      <c r="O25" s="23"/>
      <c r="P25" s="23"/>
      <c r="Q25" s="23"/>
      <c r="R25" s="23"/>
      <c r="S25" s="24"/>
      <c r="T25" s="24"/>
      <c r="U25" s="24"/>
    </row>
    <row r="26" spans="1:25" s="20" customFormat="1" x14ac:dyDescent="0.25">
      <c r="A26" s="47" t="s">
        <v>3</v>
      </c>
      <c r="B26" s="26"/>
      <c r="C26" s="27"/>
      <c r="D26" s="27">
        <f t="shared" ref="D26:F29" si="5">(+M9/$M9)*100</f>
        <v>100</v>
      </c>
      <c r="E26" s="27">
        <f t="shared" si="5"/>
        <v>99.736688340354249</v>
      </c>
      <c r="F26" s="27">
        <f t="shared" si="5"/>
        <v>123.96220853085855</v>
      </c>
      <c r="G26" s="34"/>
      <c r="H26" s="34">
        <f>+EXP(LN(O9/M9)/H$23)-1</f>
        <v>2.1713026461781082E-2</v>
      </c>
      <c r="I26" s="34">
        <f>+EXP(LN(N9/M9)/I$23)-1</f>
        <v>-3.2951936474001631E-4</v>
      </c>
      <c r="J26" s="34">
        <f>EXP(LN(O9/N9)/J$23)-1</f>
        <v>0.11485190593226879</v>
      </c>
      <c r="K26" s="23"/>
      <c r="L26" s="23"/>
      <c r="M26" s="23"/>
      <c r="N26" s="23"/>
      <c r="O26" s="23"/>
      <c r="P26" s="23"/>
      <c r="Q26" s="23"/>
      <c r="R26" s="23"/>
      <c r="S26" s="24"/>
      <c r="T26" s="24"/>
      <c r="U26" s="24"/>
    </row>
    <row r="27" spans="1:25" s="20" customFormat="1" x14ac:dyDescent="0.25">
      <c r="A27" s="48" t="s">
        <v>4</v>
      </c>
      <c r="B27" s="26"/>
      <c r="C27" s="27"/>
      <c r="D27" s="27">
        <f t="shared" si="5"/>
        <v>100</v>
      </c>
      <c r="E27" s="27">
        <f t="shared" si="5"/>
        <v>37.501873071772245</v>
      </c>
      <c r="F27" s="27">
        <f t="shared" si="5"/>
        <v>30.133834369887357</v>
      </c>
      <c r="G27" s="34"/>
      <c r="H27" s="34">
        <f>+EXP(LN(O10/M10)/H$23)-1</f>
        <v>-0.11303713022710826</v>
      </c>
      <c r="I27" s="34">
        <f>+EXP(LN(N10/M10)/I$23)-1</f>
        <v>-0.11538027290096109</v>
      </c>
      <c r="J27" s="34">
        <f>EXP(LN(O10/N10)/J$23)-1</f>
        <v>-0.10360233076595271</v>
      </c>
      <c r="K27" s="23"/>
      <c r="L27" s="23"/>
      <c r="M27" s="23"/>
      <c r="N27" s="23"/>
      <c r="O27" s="23"/>
      <c r="P27" s="23"/>
      <c r="Q27" s="23"/>
      <c r="R27" s="23"/>
      <c r="S27" s="24"/>
      <c r="T27" s="24"/>
      <c r="U27" s="24"/>
    </row>
    <row r="28" spans="1:25" s="20" customFormat="1" x14ac:dyDescent="0.25">
      <c r="A28" s="28" t="s">
        <v>5</v>
      </c>
      <c r="B28" s="26"/>
      <c r="C28" s="27"/>
      <c r="D28" s="27">
        <f t="shared" si="5"/>
        <v>100</v>
      </c>
      <c r="E28" s="27">
        <f t="shared" si="5"/>
        <v>130.91777321415648</v>
      </c>
      <c r="F28" s="27">
        <f t="shared" si="5"/>
        <v>98.286689894405782</v>
      </c>
      <c r="G28" s="34"/>
      <c r="H28" s="34">
        <f>+EXP(LN(O11/M11)/H$23)-1</f>
        <v>-1.7266646871716418E-3</v>
      </c>
      <c r="I28" s="34">
        <f>+EXP(LN(N11/M11)/I$23)-1</f>
        <v>3.4248325017052883E-2</v>
      </c>
      <c r="J28" s="34">
        <f>EXP(LN(O11/N11)/J$23)-1</f>
        <v>-0.13354093509390774</v>
      </c>
      <c r="K28" s="23"/>
      <c r="L28" s="23"/>
      <c r="M28" s="23"/>
      <c r="N28" s="23"/>
      <c r="O28" s="23"/>
      <c r="P28" s="23"/>
      <c r="Q28" s="23"/>
      <c r="R28" s="23"/>
      <c r="S28" s="24"/>
      <c r="T28" s="24"/>
      <c r="U28" s="24"/>
    </row>
    <row r="29" spans="1:25" s="71" customFormat="1" x14ac:dyDescent="0.25">
      <c r="A29" s="35" t="s">
        <v>6</v>
      </c>
      <c r="B29" s="67"/>
      <c r="C29" s="68"/>
      <c r="D29" s="27">
        <f t="shared" si="5"/>
        <v>100</v>
      </c>
      <c r="E29" s="27">
        <f t="shared" si="5"/>
        <v>113.24054343301493</v>
      </c>
      <c r="F29" s="27">
        <f t="shared" si="5"/>
        <v>123.55822591560764</v>
      </c>
      <c r="G29" s="72"/>
      <c r="H29" s="34">
        <f>+EXP(LN(O12/M12)/H$23)-1</f>
        <v>2.1379569299978085E-2</v>
      </c>
      <c r="I29" s="72">
        <f>+EXP(LN(N12/M12)/I$23)-1</f>
        <v>1.5664429981918415E-2</v>
      </c>
      <c r="J29" s="72">
        <f>EXP(LN(O12/N12)/J$23)-1</f>
        <v>4.4563531898533126E-2</v>
      </c>
      <c r="K29" s="73"/>
      <c r="L29" s="73"/>
      <c r="M29" s="73"/>
      <c r="N29" s="73"/>
      <c r="O29" s="73"/>
      <c r="P29" s="73"/>
      <c r="Q29" s="73"/>
      <c r="R29" s="73"/>
      <c r="S29" s="70"/>
      <c r="T29" s="70"/>
      <c r="U29" s="70"/>
    </row>
    <row r="30" spans="1:25" s="20" customFormat="1" x14ac:dyDescent="0.25">
      <c r="B30" s="22"/>
      <c r="C30" s="36"/>
      <c r="D30" s="23"/>
      <c r="E30" s="23"/>
      <c r="F30" s="23"/>
      <c r="G30" s="23"/>
      <c r="H30" s="168">
        <f>SUM(H26:H29)</f>
        <v>-7.1671199152520737E-2</v>
      </c>
      <c r="I30" s="168">
        <f>SUM(I26:I29)</f>
        <v>-6.5797037266729808E-2</v>
      </c>
      <c r="J30" s="168">
        <f>SUM(J26:J29)</f>
        <v>-7.7727828029058532E-2</v>
      </c>
      <c r="K30" s="23"/>
      <c r="L30" s="23"/>
      <c r="M30" s="23"/>
      <c r="N30" s="23"/>
      <c r="O30" s="23"/>
      <c r="P30" s="23"/>
      <c r="Q30" s="23"/>
      <c r="R30" s="23"/>
      <c r="S30" s="23"/>
      <c r="T30" s="23"/>
      <c r="U30" s="24"/>
      <c r="V30" s="24"/>
      <c r="W30" s="24"/>
      <c r="X30" s="24"/>
      <c r="Y30" s="24"/>
    </row>
  </sheetData>
  <autoFilter ref="A8:AE29"/>
  <mergeCells count="17">
    <mergeCell ref="U2:Y2"/>
    <mergeCell ref="C5:H5"/>
    <mergeCell ref="U5:Y5"/>
    <mergeCell ref="G6:G7"/>
    <mergeCell ref="A6:A7"/>
    <mergeCell ref="B6:B7"/>
    <mergeCell ref="C2:H2"/>
    <mergeCell ref="J2:O2"/>
    <mergeCell ref="Q2:T2"/>
    <mergeCell ref="G24:J24"/>
    <mergeCell ref="H6:K6"/>
    <mergeCell ref="C15:G15"/>
    <mergeCell ref="C6:F6"/>
    <mergeCell ref="L6:O6"/>
    <mergeCell ref="H15:K15"/>
    <mergeCell ref="L15:O15"/>
    <mergeCell ref="C24:F24"/>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0"/>
  <sheetViews>
    <sheetView showGridLines="0" workbookViewId="0">
      <selection activeCell="A3" sqref="A3"/>
    </sheetView>
  </sheetViews>
  <sheetFormatPr defaultRowHeight="12" x14ac:dyDescent="0.25"/>
  <cols>
    <col min="1" max="1" width="24.140625" customWidth="1"/>
  </cols>
  <sheetData>
    <row r="1" spans="1:16" ht="14.4" x14ac:dyDescent="0.25">
      <c r="A1" s="75" t="s">
        <v>18</v>
      </c>
      <c r="B1" s="76"/>
      <c r="C1" s="76"/>
      <c r="D1" s="76"/>
      <c r="E1" s="76"/>
      <c r="F1" s="76"/>
      <c r="G1" s="76"/>
      <c r="H1" s="3"/>
      <c r="I1" s="3"/>
      <c r="J1" s="3"/>
      <c r="K1" s="7"/>
      <c r="L1" s="3"/>
      <c r="M1" s="3"/>
      <c r="N1" s="3"/>
      <c r="O1" s="3"/>
      <c r="P1" s="3"/>
    </row>
    <row r="2" spans="1:16" x14ac:dyDescent="0.25">
      <c r="A2" s="265" t="s">
        <v>202</v>
      </c>
      <c r="B2" s="3"/>
      <c r="C2" s="3"/>
      <c r="D2" s="3"/>
      <c r="E2" s="3"/>
      <c r="F2" s="3"/>
      <c r="G2" s="3"/>
      <c r="H2" s="3"/>
      <c r="I2" s="3"/>
      <c r="J2" s="3"/>
      <c r="K2" s="7"/>
      <c r="L2" s="3"/>
      <c r="M2" s="3"/>
      <c r="N2" s="3"/>
      <c r="O2" s="3"/>
      <c r="P2" s="3"/>
    </row>
    <row r="3" spans="1:16" x14ac:dyDescent="0.25">
      <c r="A3" s="265"/>
      <c r="B3" s="3"/>
      <c r="C3" s="3"/>
      <c r="D3" s="3"/>
      <c r="E3" s="3"/>
      <c r="F3" s="3"/>
      <c r="G3" s="3"/>
      <c r="H3" s="3"/>
      <c r="I3" s="3"/>
      <c r="J3" s="3"/>
      <c r="K3" s="7"/>
      <c r="L3" s="3"/>
      <c r="M3" s="3"/>
      <c r="N3" s="3"/>
      <c r="O3" s="3"/>
      <c r="P3" s="3"/>
    </row>
    <row r="4" spans="1:16" ht="40.799999999999997" x14ac:dyDescent="0.25">
      <c r="A4" s="103" t="s">
        <v>57</v>
      </c>
      <c r="B4" s="77" t="s">
        <v>19</v>
      </c>
      <c r="C4" s="78" t="s">
        <v>20</v>
      </c>
      <c r="D4" s="297" t="s">
        <v>21</v>
      </c>
      <c r="E4" s="298"/>
      <c r="F4" s="297" t="s">
        <v>22</v>
      </c>
      <c r="G4" s="298"/>
      <c r="H4" s="40"/>
      <c r="I4" s="40"/>
      <c r="J4" s="40"/>
      <c r="K4" s="79"/>
      <c r="L4" s="40"/>
      <c r="M4" s="40"/>
      <c r="N4" s="40"/>
      <c r="O4" s="40"/>
      <c r="P4" s="40"/>
    </row>
    <row r="5" spans="1:16" x14ac:dyDescent="0.25">
      <c r="A5" s="80"/>
      <c r="B5" s="81" t="s">
        <v>58</v>
      </c>
      <c r="C5" s="82">
        <v>1999</v>
      </c>
      <c r="D5" s="83" t="s">
        <v>15</v>
      </c>
      <c r="E5" s="83">
        <v>1999</v>
      </c>
      <c r="F5" s="83" t="s">
        <v>15</v>
      </c>
      <c r="G5" s="83">
        <v>1999</v>
      </c>
      <c r="H5" s="11"/>
      <c r="I5" s="11"/>
      <c r="J5" s="11"/>
      <c r="K5" s="84"/>
      <c r="L5" s="11"/>
      <c r="M5" s="11"/>
      <c r="N5" s="11"/>
      <c r="O5" s="11"/>
      <c r="P5" s="11"/>
    </row>
    <row r="6" spans="1:16" x14ac:dyDescent="0.25">
      <c r="A6" s="85" t="s">
        <v>3</v>
      </c>
      <c r="B6" s="112">
        <f>+G6-F6</f>
        <v>-5.0999984741212074</v>
      </c>
      <c r="C6" s="106">
        <f>+'GVA-productivity1'!N17</f>
        <v>0.47037571799364752</v>
      </c>
      <c r="D6" s="52">
        <f>+'GVA-productivity1'!I9</f>
        <v>7281.5077391374516</v>
      </c>
      <c r="E6" s="52">
        <f>+'GVA-productivity1'!J9</f>
        <v>8687.4380848084129</v>
      </c>
      <c r="F6" s="106">
        <f>+'GVA-productivity1'!I17</f>
        <v>81.199996948242202</v>
      </c>
      <c r="G6" s="106">
        <f>+'GVA-productivity1'!J17</f>
        <v>76.099998474120994</v>
      </c>
      <c r="H6" s="3"/>
      <c r="I6" s="3"/>
      <c r="J6" s="3"/>
      <c r="K6" s="7"/>
      <c r="L6" s="3"/>
      <c r="M6" s="3"/>
      <c r="N6" s="3"/>
      <c r="O6" s="3"/>
      <c r="P6" s="3"/>
    </row>
    <row r="7" spans="1:16" x14ac:dyDescent="0.25">
      <c r="A7" s="85" t="s">
        <v>4</v>
      </c>
      <c r="B7" s="112">
        <f t="shared" ref="B7:B9" si="0">+G7-F7</f>
        <v>7.1000001430511404</v>
      </c>
      <c r="C7" s="106">
        <f>+'GVA-productivity1'!N18</f>
        <v>1.8468031786177963</v>
      </c>
      <c r="D7" s="52">
        <f>+'GVA-productivity1'!I10</f>
        <v>242.11911307597765</v>
      </c>
      <c r="E7" s="52">
        <f>+'GVA-productivity1'!J10</f>
        <v>1118.7502837739464</v>
      </c>
      <c r="F7" s="106">
        <f>+'GVA-productivity1'!I18</f>
        <v>2.7000000476837198</v>
      </c>
      <c r="G7" s="106">
        <f>+'GVA-productivity1'!J18</f>
        <v>9.8000001907348597</v>
      </c>
      <c r="H7" s="3"/>
      <c r="I7" s="3"/>
      <c r="J7" s="3"/>
      <c r="K7" s="7"/>
      <c r="L7" s="3"/>
      <c r="M7" s="3"/>
      <c r="N7" s="3"/>
      <c r="O7" s="3"/>
      <c r="P7" s="3"/>
    </row>
    <row r="8" spans="1:16" x14ac:dyDescent="0.25">
      <c r="A8" s="85" t="s">
        <v>5</v>
      </c>
      <c r="B8" s="112">
        <f t="shared" si="0"/>
        <v>-0.5999994277953995</v>
      </c>
      <c r="C8" s="106">
        <f>+'GVA-productivity1'!N19</f>
        <v>3.2699103424357445</v>
      </c>
      <c r="D8" s="52">
        <f>+'GVA-productivity1'!I11</f>
        <v>1318.2040196960872</v>
      </c>
      <c r="E8" s="52">
        <f>+'GVA-productivity1'!J11</f>
        <v>1609.6305225478902</v>
      </c>
      <c r="F8" s="106">
        <f>+'GVA-productivity1'!I19</f>
        <v>14.699999809265099</v>
      </c>
      <c r="G8" s="106">
        <f>+'GVA-productivity1'!J19</f>
        <v>14.1000003814697</v>
      </c>
      <c r="H8" s="3"/>
      <c r="I8" s="3"/>
      <c r="J8" s="3"/>
      <c r="K8" s="7"/>
      <c r="L8" s="3"/>
      <c r="M8" s="3"/>
      <c r="N8" s="3"/>
      <c r="O8" s="3"/>
      <c r="P8" s="3"/>
    </row>
    <row r="9" spans="1:16" s="173" customFormat="1" x14ac:dyDescent="0.25">
      <c r="A9" s="87" t="s">
        <v>23</v>
      </c>
      <c r="B9" s="113">
        <f t="shared" si="0"/>
        <v>1.4000022411345441</v>
      </c>
      <c r="C9" s="108">
        <f>+'GVA-productivity1'!N21</f>
        <v>5.587089239047188</v>
      </c>
      <c r="D9" s="104">
        <f>+'GVA-productivity1'!I12</f>
        <v>8967.3743999999988</v>
      </c>
      <c r="E9" s="104">
        <f>+'GVA-productivity1'!J12</f>
        <v>11415.819</v>
      </c>
      <c r="F9" s="107">
        <f>+'GVA-productivity1'!I20</f>
        <v>98.599996805191012</v>
      </c>
      <c r="G9" s="107">
        <f>+'GVA-productivity1'!J20</f>
        <v>99.999999046325556</v>
      </c>
      <c r="H9" s="10"/>
      <c r="I9" s="10"/>
      <c r="J9" s="10"/>
      <c r="K9" s="18"/>
      <c r="L9" s="10"/>
      <c r="M9" s="10"/>
      <c r="N9" s="10"/>
      <c r="O9" s="10"/>
      <c r="P9" s="10"/>
    </row>
    <row r="10" spans="1:16" x14ac:dyDescent="0.25">
      <c r="A10" s="88" t="s">
        <v>24</v>
      </c>
      <c r="B10" s="111">
        <f t="shared" ref="B10:G10" si="1">SUM(B6:B8)</f>
        <v>1.4000022411345334</v>
      </c>
      <c r="C10" s="109">
        <f t="shared" si="1"/>
        <v>5.587089239047188</v>
      </c>
      <c r="D10" s="105">
        <f t="shared" si="1"/>
        <v>8841.8308719095166</v>
      </c>
      <c r="E10" s="105">
        <f t="shared" si="1"/>
        <v>11415.81889113025</v>
      </c>
      <c r="F10" s="110">
        <f t="shared" si="1"/>
        <v>98.599996805191012</v>
      </c>
      <c r="G10" s="110">
        <f t="shared" si="1"/>
        <v>99.999999046325556</v>
      </c>
      <c r="H10" s="20"/>
      <c r="I10" s="20"/>
      <c r="J10" s="20"/>
      <c r="K10" s="92"/>
      <c r="L10" s="20"/>
      <c r="M10" s="20"/>
      <c r="N10" s="20"/>
      <c r="O10" s="20"/>
      <c r="P10" s="20"/>
    </row>
    <row r="11" spans="1:16" x14ac:dyDescent="0.25">
      <c r="A11" s="88"/>
      <c r="B11" s="89"/>
      <c r="C11" s="89"/>
      <c r="D11" s="90"/>
      <c r="E11" s="90"/>
      <c r="F11" s="91"/>
      <c r="G11" s="91"/>
      <c r="H11" s="20"/>
      <c r="I11" s="20"/>
      <c r="J11" s="20"/>
      <c r="K11" s="92"/>
      <c r="L11" s="20"/>
      <c r="M11" s="20"/>
      <c r="N11" s="20"/>
      <c r="O11" s="20"/>
      <c r="P11" s="20"/>
    </row>
    <row r="12" spans="1:16" x14ac:dyDescent="0.25">
      <c r="A12" s="3"/>
      <c r="B12" s="93"/>
      <c r="C12" s="3"/>
      <c r="D12" s="94"/>
      <c r="E12" s="3"/>
      <c r="F12" s="3"/>
      <c r="G12" s="3"/>
      <c r="H12" s="3"/>
      <c r="I12" s="3"/>
      <c r="J12" s="3"/>
      <c r="K12" s="7"/>
      <c r="L12" s="3"/>
      <c r="M12" s="3"/>
      <c r="N12" s="3"/>
      <c r="O12" s="3"/>
      <c r="P12" s="3"/>
    </row>
    <row r="13" spans="1:16" x14ac:dyDescent="0.25">
      <c r="A13" s="3"/>
      <c r="B13" s="93"/>
      <c r="C13" s="3"/>
      <c r="D13" s="94"/>
      <c r="E13" s="3"/>
      <c r="F13" s="3"/>
      <c r="G13" s="3"/>
      <c r="H13" s="3"/>
      <c r="I13" s="3"/>
      <c r="J13" s="3"/>
      <c r="K13" s="7"/>
      <c r="L13" s="3"/>
      <c r="M13" s="3"/>
      <c r="N13" s="3"/>
      <c r="O13" s="3"/>
      <c r="P13" s="3"/>
    </row>
    <row r="14" spans="1:16" x14ac:dyDescent="0.25">
      <c r="A14" s="3"/>
      <c r="B14" s="93"/>
      <c r="C14" s="3"/>
      <c r="D14" s="94"/>
      <c r="E14" s="3"/>
      <c r="F14" s="3"/>
      <c r="G14" s="3"/>
      <c r="H14" s="3"/>
      <c r="I14" s="3"/>
      <c r="J14" s="3"/>
      <c r="K14" s="7"/>
      <c r="L14" s="3"/>
      <c r="M14" s="3"/>
      <c r="N14" s="3"/>
      <c r="O14" s="3"/>
      <c r="P14" s="3"/>
    </row>
    <row r="15" spans="1:16" x14ac:dyDescent="0.25">
      <c r="A15" s="3"/>
      <c r="B15" s="93"/>
      <c r="C15" s="3"/>
      <c r="D15" s="94"/>
      <c r="E15" s="3"/>
      <c r="F15" s="3"/>
      <c r="G15" s="3"/>
      <c r="H15" s="3"/>
      <c r="I15" s="3"/>
      <c r="J15" s="3"/>
      <c r="K15" s="7"/>
      <c r="L15" s="3"/>
      <c r="M15" s="3"/>
      <c r="N15" s="3"/>
      <c r="O15" s="3"/>
      <c r="P15" s="3"/>
    </row>
    <row r="16" spans="1:16" x14ac:dyDescent="0.25">
      <c r="A16" s="3"/>
      <c r="B16" s="93"/>
      <c r="C16" s="3"/>
      <c r="D16" s="94"/>
      <c r="E16" s="3"/>
      <c r="F16" s="3"/>
      <c r="G16" s="3"/>
      <c r="H16" s="3"/>
      <c r="I16" s="3"/>
      <c r="J16" s="3"/>
      <c r="K16" s="7"/>
      <c r="L16" s="3"/>
      <c r="M16" s="3"/>
      <c r="N16" s="3"/>
      <c r="O16" s="3"/>
      <c r="P16" s="3"/>
    </row>
    <row r="17" spans="1:16" x14ac:dyDescent="0.25">
      <c r="A17" s="3"/>
      <c r="B17" s="93"/>
      <c r="C17" s="3"/>
      <c r="D17" s="94"/>
      <c r="E17" s="3"/>
      <c r="F17" s="3"/>
      <c r="G17" s="3"/>
      <c r="H17" s="3"/>
      <c r="I17" s="3"/>
      <c r="J17" s="3"/>
      <c r="K17" s="7"/>
      <c r="L17" s="3"/>
      <c r="M17" s="3"/>
      <c r="N17" s="3"/>
      <c r="O17" s="3"/>
      <c r="P17" s="3"/>
    </row>
    <row r="18" spans="1:16" x14ac:dyDescent="0.25">
      <c r="A18" s="3"/>
      <c r="B18" s="93"/>
      <c r="C18" s="3"/>
      <c r="D18" s="94"/>
      <c r="E18" s="3"/>
      <c r="F18" s="3"/>
      <c r="G18" s="3"/>
      <c r="H18" s="3"/>
      <c r="I18" s="3"/>
      <c r="J18" s="3"/>
      <c r="K18" s="7"/>
      <c r="L18" s="3"/>
      <c r="M18" s="3"/>
      <c r="N18" s="3"/>
      <c r="O18" s="3"/>
      <c r="P18" s="3"/>
    </row>
    <row r="19" spans="1:16" ht="40.799999999999997" x14ac:dyDescent="0.25">
      <c r="A19" s="103" t="s">
        <v>54</v>
      </c>
      <c r="B19" s="77" t="s">
        <v>19</v>
      </c>
      <c r="C19" s="78" t="s">
        <v>20</v>
      </c>
      <c r="D19" s="298" t="s">
        <v>21</v>
      </c>
      <c r="E19" s="298"/>
      <c r="F19" s="298" t="s">
        <v>22</v>
      </c>
      <c r="G19" s="298"/>
      <c r="H19" s="3"/>
      <c r="I19" s="3"/>
      <c r="J19" s="3"/>
      <c r="K19" s="7"/>
      <c r="L19" s="3"/>
      <c r="M19" s="3"/>
      <c r="N19" s="3"/>
      <c r="O19" s="3"/>
      <c r="P19" s="3"/>
    </row>
    <row r="20" spans="1:16" ht="24" x14ac:dyDescent="0.25">
      <c r="A20" s="80"/>
      <c r="B20" s="82" t="s">
        <v>54</v>
      </c>
      <c r="C20" s="82">
        <v>2001</v>
      </c>
      <c r="D20" s="83">
        <v>1999</v>
      </c>
      <c r="E20" s="82">
        <v>2001</v>
      </c>
      <c r="F20" s="83">
        <v>1999</v>
      </c>
      <c r="G20" s="82">
        <v>2001</v>
      </c>
      <c r="H20" s="3"/>
      <c r="I20" s="3"/>
      <c r="J20" s="3"/>
      <c r="K20" s="7"/>
      <c r="L20" s="3"/>
      <c r="M20" s="3"/>
      <c r="N20" s="3"/>
      <c r="O20" s="3"/>
      <c r="P20" s="3"/>
    </row>
    <row r="21" spans="1:16" x14ac:dyDescent="0.25">
      <c r="A21" s="85" t="s">
        <v>3</v>
      </c>
      <c r="B21" s="112">
        <f>+G21-F21</f>
        <v>-10.400001525878793</v>
      </c>
      <c r="C21" s="106">
        <f>+'GVA-productivity1'!O17</f>
        <v>0.53580842291860598</v>
      </c>
      <c r="D21" s="52">
        <f>+'GVA-productivity1'!J9</f>
        <v>8687.4380848084129</v>
      </c>
      <c r="E21" s="52">
        <f>+'GVA-productivity1'!K9</f>
        <v>7652.5790814385246</v>
      </c>
      <c r="F21" s="106">
        <f>+'GVA-productivity1'!J17</f>
        <v>76.099998474120994</v>
      </c>
      <c r="G21" s="106">
        <f>+'GVA-productivity1'!K17</f>
        <v>65.699996948242202</v>
      </c>
      <c r="H21" s="3"/>
      <c r="I21" s="3"/>
      <c r="J21" s="3"/>
      <c r="K21" s="7"/>
      <c r="L21" s="3"/>
      <c r="M21" s="3"/>
      <c r="N21" s="3"/>
      <c r="O21" s="3"/>
      <c r="P21" s="3"/>
    </row>
    <row r="22" spans="1:16" x14ac:dyDescent="0.25">
      <c r="A22" s="85" t="s">
        <v>4</v>
      </c>
      <c r="B22" s="112">
        <f t="shared" ref="B22:B23" si="2">+G22-F22</f>
        <v>3.5999994277954404</v>
      </c>
      <c r="C22" s="106">
        <f>+'GVA-productivity1'!O18</f>
        <v>1.3600420354833995</v>
      </c>
      <c r="D22" s="52">
        <f>+'GVA-productivity1'!J10</f>
        <v>1118.7502837739464</v>
      </c>
      <c r="E22" s="52">
        <f>+'GVA-productivity1'!K10</f>
        <v>1560.8000233673185</v>
      </c>
      <c r="F22" s="106">
        <f>+'GVA-productivity1'!J18</f>
        <v>9.8000001907348597</v>
      </c>
      <c r="G22" s="106">
        <f>+'GVA-productivity1'!K18</f>
        <v>13.3999996185303</v>
      </c>
      <c r="H22" s="3"/>
      <c r="I22" s="3"/>
      <c r="J22" s="3"/>
      <c r="K22" s="7"/>
      <c r="L22" s="3"/>
      <c r="M22" s="3"/>
      <c r="N22" s="3"/>
      <c r="O22" s="3"/>
      <c r="P22" s="3"/>
    </row>
    <row r="23" spans="1:16" x14ac:dyDescent="0.25">
      <c r="A23" s="85" t="s">
        <v>5</v>
      </c>
      <c r="B23" s="112">
        <f t="shared" si="2"/>
        <v>6.6000003814697994</v>
      </c>
      <c r="C23" s="106">
        <f>+'GVA-productivity1'!O19</f>
        <v>2.2498948684158808</v>
      </c>
      <c r="D23" s="52">
        <f>+'GVA-productivity1'!J11</f>
        <v>1609.6305225478902</v>
      </c>
      <c r="E23" s="52">
        <f>+'GVA-productivity1'!K11</f>
        <v>2411.0867607653749</v>
      </c>
      <c r="F23" s="106">
        <f>+'GVA-productivity1'!J19</f>
        <v>14.1000003814697</v>
      </c>
      <c r="G23" s="106">
        <f>+'GVA-productivity1'!K19</f>
        <v>20.700000762939499</v>
      </c>
      <c r="H23" s="3"/>
      <c r="I23" s="3"/>
      <c r="J23" s="3"/>
      <c r="K23" s="7"/>
      <c r="L23" s="3"/>
      <c r="M23" s="3"/>
      <c r="N23" s="3"/>
      <c r="O23" s="3"/>
      <c r="P23" s="3"/>
    </row>
    <row r="24" spans="1:16" x14ac:dyDescent="0.25">
      <c r="A24" s="87" t="s">
        <v>23</v>
      </c>
      <c r="B24" s="113">
        <f>+G24-F24</f>
        <v>-0.20000171661355637</v>
      </c>
      <c r="C24" s="108">
        <f>+'GVA-productivity1'!O21</f>
        <v>4.1457453268178863</v>
      </c>
      <c r="D24" s="104">
        <f>+'GVA-productivity1'!J12</f>
        <v>11415.819</v>
      </c>
      <c r="E24" s="104">
        <f>+'GVA-productivity1'!K12</f>
        <v>11647.761700000001</v>
      </c>
      <c r="F24" s="107">
        <f>+'GVA-productivity1'!J20</f>
        <v>99.999999046325556</v>
      </c>
      <c r="G24" s="107">
        <f>+'GVA-productivity1'!K20</f>
        <v>99.799997329711999</v>
      </c>
      <c r="H24" s="3"/>
      <c r="I24" s="3"/>
      <c r="J24" s="3"/>
      <c r="K24" s="7"/>
      <c r="L24" s="3"/>
      <c r="M24" s="3"/>
      <c r="N24" s="3"/>
      <c r="O24" s="3"/>
      <c r="P24" s="3"/>
    </row>
    <row r="25" spans="1:16" x14ac:dyDescent="0.25">
      <c r="A25" s="88" t="s">
        <v>24</v>
      </c>
      <c r="B25" s="111">
        <f t="shared" ref="B25:G25" si="3">SUM(B21:B23)</f>
        <v>-0.20000171661355282</v>
      </c>
      <c r="C25" s="109">
        <f t="shared" si="3"/>
        <v>4.1457453268178863</v>
      </c>
      <c r="D25" s="105">
        <f t="shared" si="3"/>
        <v>11415.81889113025</v>
      </c>
      <c r="E25" s="105">
        <f t="shared" si="3"/>
        <v>11624.465865571217</v>
      </c>
      <c r="F25" s="110">
        <f t="shared" si="3"/>
        <v>99.999999046325556</v>
      </c>
      <c r="G25" s="110">
        <f t="shared" si="3"/>
        <v>99.799997329711999</v>
      </c>
      <c r="H25" s="3"/>
      <c r="I25" s="3"/>
      <c r="J25" s="3"/>
      <c r="K25" s="7"/>
      <c r="L25" s="3"/>
      <c r="M25" s="3"/>
      <c r="N25" s="3"/>
      <c r="O25" s="3"/>
      <c r="P25" s="3"/>
    </row>
    <row r="26" spans="1:16" x14ac:dyDescent="0.25">
      <c r="A26" s="88"/>
      <c r="B26" s="95"/>
      <c r="C26" s="89"/>
      <c r="D26" s="90"/>
      <c r="E26" s="90"/>
      <c r="F26" s="96"/>
      <c r="G26" s="96"/>
      <c r="H26" s="3"/>
      <c r="I26" s="3"/>
      <c r="J26" s="3"/>
      <c r="K26" s="7"/>
      <c r="L26" s="3"/>
      <c r="M26" s="3"/>
      <c r="N26" s="3"/>
      <c r="O26" s="3"/>
      <c r="P26" s="3"/>
    </row>
    <row r="27" spans="1:16" x14ac:dyDescent="0.25">
      <c r="A27" s="88"/>
      <c r="B27" s="95"/>
      <c r="C27" s="89"/>
      <c r="D27" s="90"/>
      <c r="E27" s="90"/>
      <c r="F27" s="96"/>
      <c r="G27" s="96"/>
      <c r="H27" s="3"/>
      <c r="I27" s="3"/>
      <c r="J27" s="3"/>
      <c r="K27" s="7"/>
      <c r="L27" s="3"/>
      <c r="M27" s="3"/>
      <c r="N27" s="3"/>
      <c r="O27" s="3"/>
      <c r="P27" s="3"/>
    </row>
    <row r="28" spans="1:16" x14ac:dyDescent="0.25">
      <c r="A28" s="3"/>
      <c r="B28" s="93"/>
      <c r="C28" s="3"/>
      <c r="D28" s="3"/>
      <c r="E28" s="3"/>
      <c r="F28" s="3"/>
      <c r="G28" s="3"/>
      <c r="H28" s="3"/>
      <c r="I28" s="3"/>
      <c r="J28" s="3"/>
      <c r="K28" s="7"/>
      <c r="L28" s="3"/>
      <c r="M28" s="3"/>
      <c r="N28" s="3"/>
      <c r="O28" s="3"/>
      <c r="P28" s="3"/>
    </row>
    <row r="29" spans="1:16" x14ac:dyDescent="0.25">
      <c r="A29" s="3"/>
      <c r="B29" s="93"/>
      <c r="C29" s="3"/>
      <c r="D29" s="3"/>
      <c r="E29" s="3"/>
      <c r="F29" s="3"/>
      <c r="G29" s="3"/>
      <c r="H29" s="3"/>
      <c r="I29" s="3"/>
      <c r="J29" s="3"/>
      <c r="K29" s="7"/>
      <c r="L29" s="3"/>
      <c r="M29" s="3"/>
      <c r="N29" s="3"/>
      <c r="O29" s="3"/>
      <c r="P29" s="3"/>
    </row>
    <row r="30" spans="1:16" x14ac:dyDescent="0.25">
      <c r="A30" s="3"/>
      <c r="B30" s="93"/>
      <c r="C30" s="3"/>
      <c r="D30" s="3"/>
      <c r="E30" s="3"/>
      <c r="F30" s="3"/>
      <c r="G30" s="3"/>
      <c r="H30" s="3"/>
      <c r="I30" s="3"/>
      <c r="J30" s="3"/>
      <c r="K30" s="7"/>
      <c r="L30" s="3"/>
      <c r="M30" s="3"/>
      <c r="N30" s="3"/>
      <c r="O30" s="3"/>
      <c r="P30" s="3"/>
    </row>
    <row r="31" spans="1:16" x14ac:dyDescent="0.25">
      <c r="A31" s="3"/>
      <c r="B31" s="93"/>
      <c r="C31" s="3"/>
      <c r="D31" s="3"/>
      <c r="E31" s="3"/>
      <c r="F31" s="3"/>
      <c r="G31" s="3"/>
      <c r="H31" s="3"/>
      <c r="I31" s="3"/>
      <c r="J31" s="3"/>
      <c r="K31" s="7"/>
      <c r="L31" s="3"/>
      <c r="M31" s="3"/>
      <c r="N31" s="3"/>
      <c r="O31" s="3"/>
      <c r="P31" s="3"/>
    </row>
    <row r="32" spans="1:16" x14ac:dyDescent="0.25">
      <c r="A32" s="3"/>
      <c r="B32" s="93"/>
      <c r="C32" s="3"/>
      <c r="D32" s="3"/>
      <c r="E32" s="3"/>
      <c r="F32" s="3"/>
      <c r="G32" s="3"/>
      <c r="H32" s="3"/>
      <c r="I32" s="3"/>
      <c r="J32" s="3"/>
      <c r="K32" s="7"/>
      <c r="L32" s="3"/>
      <c r="M32" s="3"/>
      <c r="N32" s="3"/>
      <c r="O32" s="3"/>
      <c r="P32" s="3"/>
    </row>
    <row r="33" spans="1:16" x14ac:dyDescent="0.25">
      <c r="A33" s="3"/>
      <c r="B33" s="93"/>
      <c r="C33" s="3"/>
      <c r="D33" s="3"/>
      <c r="E33" s="3"/>
      <c r="F33" s="3"/>
      <c r="G33" s="3"/>
      <c r="H33" s="3"/>
      <c r="I33" s="3"/>
      <c r="J33" s="3"/>
      <c r="K33" s="7"/>
      <c r="L33" s="3"/>
      <c r="M33" s="3"/>
      <c r="N33" s="3"/>
      <c r="O33" s="3"/>
      <c r="P33" s="3"/>
    </row>
    <row r="34" spans="1:16" ht="51" x14ac:dyDescent="0.25">
      <c r="A34" s="103"/>
      <c r="B34" s="97" t="s">
        <v>19</v>
      </c>
      <c r="C34" s="98" t="s">
        <v>20</v>
      </c>
      <c r="D34" s="299" t="s">
        <v>21</v>
      </c>
      <c r="E34" s="299"/>
      <c r="F34" s="299" t="s">
        <v>22</v>
      </c>
      <c r="G34" s="299"/>
      <c r="H34" s="20"/>
      <c r="I34" s="20"/>
      <c r="J34" s="20"/>
      <c r="K34" s="92"/>
      <c r="L34" s="20"/>
      <c r="M34" s="20"/>
      <c r="N34" s="20"/>
      <c r="O34" s="20"/>
      <c r="P34" s="20"/>
    </row>
    <row r="35" spans="1:16" x14ac:dyDescent="0.25">
      <c r="A35" s="80"/>
      <c r="B35" s="99" t="s">
        <v>38</v>
      </c>
      <c r="C35" s="100">
        <v>2005</v>
      </c>
      <c r="D35" s="101">
        <v>2003</v>
      </c>
      <c r="E35" s="100">
        <v>2005</v>
      </c>
      <c r="F35" s="101">
        <v>2003</v>
      </c>
      <c r="G35" s="100">
        <v>2005</v>
      </c>
      <c r="H35" s="3"/>
      <c r="I35" s="3"/>
      <c r="J35" s="3"/>
      <c r="K35" s="7"/>
      <c r="L35" s="3"/>
      <c r="M35" s="3"/>
      <c r="N35" s="3"/>
      <c r="O35" s="3"/>
      <c r="P35" s="3"/>
    </row>
    <row r="36" spans="1:16" x14ac:dyDescent="0.25">
      <c r="A36" s="85" t="s">
        <v>3</v>
      </c>
      <c r="B36" s="114">
        <f t="shared" ref="B36:B39" si="4">+G36-F36</f>
        <v>0</v>
      </c>
      <c r="C36" s="86"/>
      <c r="D36" s="19"/>
      <c r="E36" s="19"/>
      <c r="F36" s="86"/>
      <c r="G36" s="86"/>
      <c r="H36" s="3"/>
      <c r="I36" s="3"/>
      <c r="J36" s="3"/>
      <c r="K36" s="7"/>
      <c r="L36" s="3"/>
      <c r="M36" s="3"/>
      <c r="N36" s="3"/>
      <c r="O36" s="3"/>
      <c r="P36" s="3"/>
    </row>
    <row r="37" spans="1:16" x14ac:dyDescent="0.25">
      <c r="A37" s="85" t="s">
        <v>4</v>
      </c>
      <c r="B37" s="114">
        <f t="shared" si="4"/>
        <v>0</v>
      </c>
      <c r="C37" s="86"/>
      <c r="D37" s="19"/>
      <c r="E37" s="19"/>
      <c r="F37" s="86"/>
      <c r="G37" s="86"/>
      <c r="H37" s="3"/>
      <c r="I37" s="3"/>
      <c r="J37" s="3"/>
      <c r="K37" s="7"/>
      <c r="L37" s="3"/>
      <c r="M37" s="3"/>
      <c r="N37" s="3"/>
      <c r="O37" s="3"/>
      <c r="P37" s="3"/>
    </row>
    <row r="38" spans="1:16" x14ac:dyDescent="0.25">
      <c r="A38" s="85" t="s">
        <v>5</v>
      </c>
      <c r="B38" s="114">
        <f t="shared" si="4"/>
        <v>0</v>
      </c>
      <c r="C38" s="86"/>
      <c r="D38" s="19"/>
      <c r="E38" s="19"/>
      <c r="F38" s="86"/>
      <c r="G38" s="86"/>
      <c r="H38" s="3"/>
      <c r="I38" s="3"/>
      <c r="J38" s="3"/>
      <c r="K38" s="7"/>
      <c r="L38" s="3"/>
      <c r="M38" s="3"/>
      <c r="N38" s="3"/>
      <c r="O38" s="3"/>
      <c r="P38" s="3"/>
    </row>
    <row r="39" spans="1:16" s="173" customFormat="1" x14ac:dyDescent="0.25">
      <c r="A39" s="87" t="s">
        <v>23</v>
      </c>
      <c r="B39" s="170">
        <f t="shared" si="4"/>
        <v>0</v>
      </c>
      <c r="C39" s="174"/>
      <c r="D39" s="172"/>
      <c r="E39" s="172"/>
      <c r="F39" s="171"/>
      <c r="G39" s="171"/>
      <c r="H39" s="10"/>
      <c r="I39" s="10"/>
      <c r="J39" s="10"/>
      <c r="K39" s="18"/>
      <c r="L39" s="10"/>
      <c r="M39" s="10"/>
      <c r="N39" s="10"/>
      <c r="O39" s="10"/>
      <c r="P39" s="10"/>
    </row>
    <row r="40" spans="1:16" x14ac:dyDescent="0.25">
      <c r="A40" s="102" t="s">
        <v>24</v>
      </c>
      <c r="B40" s="111">
        <v>-3.1225022567582528E-16</v>
      </c>
      <c r="C40" s="109">
        <f>SUM(C36:C38)</f>
        <v>0</v>
      </c>
      <c r="D40" s="105">
        <f>SUM(D36:D38)</f>
        <v>0</v>
      </c>
      <c r="E40" s="105">
        <f>SUM(E36:E38)</f>
        <v>0</v>
      </c>
      <c r="F40" s="110">
        <f>SUM(F36:F38)</f>
        <v>0</v>
      </c>
      <c r="G40" s="110">
        <f>SUM(G36:G38)</f>
        <v>0</v>
      </c>
      <c r="H40" s="3"/>
      <c r="I40" s="3"/>
      <c r="J40" s="3"/>
      <c r="K40" s="7"/>
      <c r="L40" s="3"/>
      <c r="M40" s="3"/>
      <c r="N40" s="3"/>
      <c r="O40" s="3"/>
      <c r="P40" s="3"/>
    </row>
  </sheetData>
  <mergeCells count="6">
    <mergeCell ref="D4:E4"/>
    <mergeCell ref="F4:G4"/>
    <mergeCell ref="D19:E19"/>
    <mergeCell ref="F19:G19"/>
    <mergeCell ref="D34:E34"/>
    <mergeCell ref="F34:G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15" t="s">
        <v>26</v>
      </c>
      <c r="B1" s="116"/>
      <c r="C1" s="41"/>
      <c r="D1" s="41"/>
      <c r="E1" s="41"/>
      <c r="F1" s="41"/>
      <c r="G1" s="41"/>
    </row>
    <row r="2" spans="1:7" ht="11.25" customHeight="1" x14ac:dyDescent="0.25">
      <c r="A2" s="265" t="s">
        <v>202</v>
      </c>
      <c r="B2" s="116"/>
      <c r="C2" s="41"/>
      <c r="D2" s="41"/>
      <c r="E2" s="41"/>
      <c r="F2" s="41"/>
      <c r="G2" s="41"/>
    </row>
    <row r="3" spans="1:7" ht="24" x14ac:dyDescent="0.3">
      <c r="A3" s="117"/>
      <c r="B3" s="116"/>
      <c r="C3" s="41"/>
      <c r="D3" s="41"/>
      <c r="E3" s="118"/>
      <c r="F3" s="119" t="s">
        <v>27</v>
      </c>
      <c r="G3" s="119" t="s">
        <v>28</v>
      </c>
    </row>
    <row r="4" spans="1:7" ht="11.25" customHeight="1" x14ac:dyDescent="0.3">
      <c r="A4" s="117"/>
      <c r="B4" s="116"/>
      <c r="C4" s="41"/>
      <c r="D4" s="41"/>
      <c r="E4" s="120"/>
      <c r="F4" s="121"/>
      <c r="G4" s="121"/>
    </row>
    <row r="5" spans="1:7" ht="11.25" customHeight="1" x14ac:dyDescent="0.3">
      <c r="A5" s="117"/>
      <c r="B5" s="116"/>
      <c r="C5" s="41"/>
      <c r="D5" s="41"/>
      <c r="E5" s="120" t="str">
        <f>+B17</f>
        <v>1991– 99</v>
      </c>
      <c r="F5" s="121">
        <f>+F22</f>
        <v>1.6516665747269487E-3</v>
      </c>
      <c r="G5" s="251">
        <f>+B18-F5</f>
        <v>1.4012763407191466E-2</v>
      </c>
    </row>
    <row r="6" spans="1:7" ht="11.25" customHeight="1" x14ac:dyDescent="0.3">
      <c r="A6" s="117"/>
      <c r="B6" s="116"/>
      <c r="C6" s="41"/>
      <c r="D6" s="41"/>
      <c r="E6" s="120" t="str">
        <f>+B24</f>
        <v>1999-2001</v>
      </c>
      <c r="F6" s="121">
        <f>+F29</f>
        <v>5.8419997691627097E-2</v>
      </c>
      <c r="G6" s="251">
        <f>+B25-F6</f>
        <v>-1.3856465793093971E-2</v>
      </c>
    </row>
    <row r="7" spans="1:7" ht="11.25" customHeight="1" x14ac:dyDescent="0.3">
      <c r="A7" s="117"/>
      <c r="B7" s="116"/>
      <c r="C7" s="41"/>
      <c r="D7" s="41"/>
      <c r="E7" s="250"/>
      <c r="F7" s="239"/>
      <c r="G7" s="239"/>
    </row>
    <row r="8" spans="1:7" s="125" customFormat="1" ht="11.25" customHeight="1" x14ac:dyDescent="0.3">
      <c r="A8" s="122"/>
      <c r="B8" s="123"/>
      <c r="C8" s="124"/>
      <c r="D8" s="124"/>
      <c r="E8" s="247"/>
      <c r="F8" s="248"/>
      <c r="G8" s="249"/>
    </row>
    <row r="9" spans="1:7" ht="49.8" customHeight="1" x14ac:dyDescent="0.25">
      <c r="A9" s="126"/>
      <c r="B9" s="127" t="s">
        <v>29</v>
      </c>
      <c r="C9" s="127" t="s">
        <v>30</v>
      </c>
      <c r="D9" s="127" t="s">
        <v>30</v>
      </c>
      <c r="E9" s="127" t="s">
        <v>31</v>
      </c>
      <c r="F9" s="128" t="s">
        <v>27</v>
      </c>
      <c r="G9" s="240"/>
    </row>
    <row r="10" spans="1:7" ht="12.6" customHeight="1" x14ac:dyDescent="0.25">
      <c r="A10" s="126"/>
      <c r="B10" s="129"/>
      <c r="C10" s="129"/>
      <c r="D10" s="129"/>
      <c r="E10" s="129"/>
      <c r="F10" s="119" t="s">
        <v>184</v>
      </c>
      <c r="G10" s="241"/>
    </row>
    <row r="11" spans="1:7" x14ac:dyDescent="0.25">
      <c r="A11" s="130" t="s">
        <v>6</v>
      </c>
      <c r="B11" s="136"/>
      <c r="C11" s="136"/>
      <c r="D11" s="136"/>
      <c r="E11" s="136"/>
      <c r="F11" s="132"/>
      <c r="G11" s="242"/>
    </row>
    <row r="12" spans="1:7" x14ac:dyDescent="0.25">
      <c r="A12" s="133" t="s">
        <v>3</v>
      </c>
      <c r="B12" s="131"/>
      <c r="C12" s="131"/>
      <c r="D12" s="131"/>
      <c r="E12" s="131"/>
      <c r="F12" s="134">
        <f>(+B12*C12)/100</f>
        <v>0</v>
      </c>
      <c r="G12" s="243"/>
    </row>
    <row r="13" spans="1:7" x14ac:dyDescent="0.25">
      <c r="A13" s="135" t="s">
        <v>4</v>
      </c>
      <c r="B13" s="131"/>
      <c r="C13" s="131"/>
      <c r="D13" s="131"/>
      <c r="E13" s="131"/>
      <c r="F13" s="134">
        <f>(+B13*C13)/100</f>
        <v>0</v>
      </c>
      <c r="G13" s="243"/>
    </row>
    <row r="14" spans="1:7" x14ac:dyDescent="0.25">
      <c r="A14" s="135" t="s">
        <v>5</v>
      </c>
      <c r="B14" s="131"/>
      <c r="C14" s="131"/>
      <c r="D14" s="131"/>
      <c r="E14" s="131"/>
      <c r="F14" s="134">
        <f>(+B14*C14)/100</f>
        <v>0</v>
      </c>
      <c r="G14" s="243"/>
    </row>
    <row r="15" spans="1:7" ht="24" x14ac:dyDescent="0.25">
      <c r="A15" s="175" t="s">
        <v>39</v>
      </c>
      <c r="B15" s="176"/>
      <c r="C15" s="176"/>
      <c r="D15" s="176"/>
      <c r="E15" s="137"/>
      <c r="F15" s="121">
        <f>SUM(F12:F14)</f>
        <v>0</v>
      </c>
      <c r="G15" s="244"/>
    </row>
    <row r="16" spans="1:7" x14ac:dyDescent="0.25">
      <c r="A16" s="138"/>
      <c r="B16" s="139">
        <f>+'GVA-productivity1'!H30</f>
        <v>-7.1671199152520737E-2</v>
      </c>
      <c r="C16" s="139">
        <f>(+'GVA-productivity1'!H20)/100</f>
        <v>0</v>
      </c>
      <c r="D16" s="139">
        <f>(+'GVA-productivity1'!I20)/100</f>
        <v>0.98599996805191015</v>
      </c>
      <c r="E16" s="138"/>
      <c r="F16" s="138"/>
      <c r="G16" s="245"/>
    </row>
    <row r="17" spans="1:7" x14ac:dyDescent="0.25">
      <c r="A17" s="126"/>
      <c r="B17" s="199" t="s">
        <v>53</v>
      </c>
      <c r="C17" s="129">
        <v>1991</v>
      </c>
      <c r="D17" s="129">
        <v>1999</v>
      </c>
      <c r="E17" s="129" t="s">
        <v>59</v>
      </c>
      <c r="F17" s="119" t="s">
        <v>184</v>
      </c>
      <c r="G17" s="241"/>
    </row>
    <row r="18" spans="1:7" x14ac:dyDescent="0.25">
      <c r="A18" s="130" t="s">
        <v>6</v>
      </c>
      <c r="B18" s="136">
        <f>+'GVA-productivity1'!I$29</f>
        <v>1.5664429981918415E-2</v>
      </c>
      <c r="C18" s="197">
        <f>+'GVA-productivity1'!I20/100</f>
        <v>0.98599996805191015</v>
      </c>
      <c r="D18" s="197">
        <f>+'GVA-productivity1'!J20/100</f>
        <v>0.99999999046325561</v>
      </c>
      <c r="E18" s="136">
        <f>+D18-C18</f>
        <v>1.4000022411345459E-2</v>
      </c>
      <c r="F18" s="132"/>
      <c r="G18" s="242"/>
    </row>
    <row r="19" spans="1:7" x14ac:dyDescent="0.25">
      <c r="A19" s="133" t="s">
        <v>3</v>
      </c>
      <c r="B19" s="131">
        <f>+'GVA-productivity1'!I$26</f>
        <v>-3.2951936474001631E-4</v>
      </c>
      <c r="C19" s="198">
        <f>+'GVA-productivity1'!I17/100</f>
        <v>0.81199996948242203</v>
      </c>
      <c r="D19" s="198">
        <f>+'GVA-productivity1'!J17/100</f>
        <v>0.76099998474120989</v>
      </c>
      <c r="E19" s="131">
        <f>+D19-C19</f>
        <v>-5.0999984741212145E-2</v>
      </c>
      <c r="F19" s="134">
        <f t="shared" ref="F19:F21" si="0">+B19*C19</f>
        <v>-2.6756971411276035E-4</v>
      </c>
      <c r="G19" s="243"/>
    </row>
    <row r="20" spans="1:7" x14ac:dyDescent="0.25">
      <c r="A20" s="135" t="s">
        <v>4</v>
      </c>
      <c r="B20" s="131">
        <f>+'GVA-productivity1'!I$27</f>
        <v>-0.11538027290096109</v>
      </c>
      <c r="C20" s="198">
        <f>+'GVA-productivity1'!I18/100</f>
        <v>2.7000000476837198E-2</v>
      </c>
      <c r="D20" s="198">
        <f>+'GVA-productivity1'!J18/100</f>
        <v>9.8000001907348602E-2</v>
      </c>
      <c r="E20" s="131">
        <f>+D20-C20</f>
        <v>7.1000001430511411E-2</v>
      </c>
      <c r="F20" s="134">
        <f t="shared" si="0"/>
        <v>-3.1152674233435556E-3</v>
      </c>
      <c r="G20" s="243"/>
    </row>
    <row r="21" spans="1:7" x14ac:dyDescent="0.25">
      <c r="A21" s="135" t="s">
        <v>5</v>
      </c>
      <c r="B21" s="131">
        <f>+'GVA-productivity1'!I$28</f>
        <v>3.4248325017052883E-2</v>
      </c>
      <c r="C21" s="198">
        <f>+'GVA-productivity1'!I19/100</f>
        <v>0.14699999809265099</v>
      </c>
      <c r="D21" s="198">
        <f>+'GVA-productivity1'!J19/100</f>
        <v>0.14100000381469699</v>
      </c>
      <c r="E21" s="131">
        <f>+D21-C21</f>
        <v>-5.9999942779540016E-3</v>
      </c>
      <c r="F21" s="134">
        <f t="shared" si="0"/>
        <v>5.0345037121832647E-3</v>
      </c>
      <c r="G21" s="243"/>
    </row>
    <row r="22" spans="1:7" ht="24" x14ac:dyDescent="0.25">
      <c r="A22" s="175" t="s">
        <v>39</v>
      </c>
      <c r="B22" s="176">
        <f>SUM(B18:B21)</f>
        <v>-6.5797037266729808E-2</v>
      </c>
      <c r="C22" s="176">
        <f>SUM(C19:C21)</f>
        <v>0.98599996805191015</v>
      </c>
      <c r="D22" s="176">
        <f>SUM(D19:D21)</f>
        <v>0.99999999046325549</v>
      </c>
      <c r="E22" s="137"/>
      <c r="F22" s="121">
        <f>SUM(F19:F21)</f>
        <v>1.6516665747269487E-3</v>
      </c>
      <c r="G22" s="244"/>
    </row>
    <row r="23" spans="1:7" x14ac:dyDescent="0.25">
      <c r="A23" s="138"/>
      <c r="B23" s="139">
        <f>+'GVA-productivity1'!I30</f>
        <v>-6.5797037266729808E-2</v>
      </c>
      <c r="C23" s="139">
        <f>+('GVA-productivity1'!I20)/100</f>
        <v>0.98599996805191015</v>
      </c>
      <c r="D23" s="139">
        <f>+('GVA-productivity1'!J20)/100</f>
        <v>0.99999999046325561</v>
      </c>
      <c r="E23" s="41"/>
      <c r="F23" s="41"/>
      <c r="G23" s="124"/>
    </row>
    <row r="24" spans="1:7" x14ac:dyDescent="0.25">
      <c r="A24" s="126"/>
      <c r="B24" s="129" t="s">
        <v>54</v>
      </c>
      <c r="C24" s="129">
        <v>1999</v>
      </c>
      <c r="D24" s="129">
        <v>2001</v>
      </c>
      <c r="E24" s="129" t="s">
        <v>60</v>
      </c>
      <c r="F24" s="119" t="s">
        <v>184</v>
      </c>
      <c r="G24" s="241"/>
    </row>
    <row r="25" spans="1:7" x14ac:dyDescent="0.25">
      <c r="A25" s="130" t="s">
        <v>6</v>
      </c>
      <c r="B25" s="136">
        <f>+'GVA-productivity1'!J29</f>
        <v>4.4563531898533126E-2</v>
      </c>
      <c r="C25" s="136">
        <f>+D18</f>
        <v>0.99999999046325561</v>
      </c>
      <c r="D25" s="136">
        <f>+'GVA-productivity1'!K20/100</f>
        <v>0.99799997329711998</v>
      </c>
      <c r="E25" s="136">
        <f>+D25-C25</f>
        <v>-2.0000171661356259E-3</v>
      </c>
      <c r="F25" s="132"/>
      <c r="G25" s="242"/>
    </row>
    <row r="26" spans="1:7" x14ac:dyDescent="0.25">
      <c r="A26" s="133" t="s">
        <v>3</v>
      </c>
      <c r="B26" s="131">
        <f>+'GVA-productivity1'!J26</f>
        <v>0.11485190593226879</v>
      </c>
      <c r="C26" s="131">
        <f>+D19</f>
        <v>0.76099998474120989</v>
      </c>
      <c r="D26" s="131">
        <f>+'GVA-productivity1'!K17/100</f>
        <v>0.65699996948242201</v>
      </c>
      <c r="E26" s="131">
        <f>+D26-C26</f>
        <v>-0.10400001525878788</v>
      </c>
      <c r="F26" s="134">
        <f t="shared" ref="F26:F28" si="1">+B26*C26</f>
        <v>8.7402298661955424E-2</v>
      </c>
      <c r="G26" s="243"/>
    </row>
    <row r="27" spans="1:7" x14ac:dyDescent="0.25">
      <c r="A27" s="135" t="s">
        <v>4</v>
      </c>
      <c r="B27" s="131">
        <f>+'GVA-productivity1'!J27</f>
        <v>-0.10360233076595271</v>
      </c>
      <c r="C27" s="131">
        <f>+D20</f>
        <v>9.8000001907348602E-2</v>
      </c>
      <c r="D27" s="131">
        <f>+'GVA-productivity1'!K18/100</f>
        <v>0.13399999618530301</v>
      </c>
      <c r="E27" s="131">
        <f>+D27-C27</f>
        <v>3.5999994277954403E-2</v>
      </c>
      <c r="F27" s="134">
        <f t="shared" si="1"/>
        <v>-1.0153028612669127E-2</v>
      </c>
      <c r="G27" s="243"/>
    </row>
    <row r="28" spans="1:7" x14ac:dyDescent="0.25">
      <c r="A28" s="135" t="s">
        <v>5</v>
      </c>
      <c r="B28" s="131">
        <f>+'GVA-productivity1'!J28</f>
        <v>-0.13354093509390774</v>
      </c>
      <c r="C28" s="131">
        <f>+D21</f>
        <v>0.14100000381469699</v>
      </c>
      <c r="D28" s="131">
        <f>+'GVA-productivity1'!K19/100</f>
        <v>0.20700000762939499</v>
      </c>
      <c r="E28" s="131">
        <f>+D28-C28</f>
        <v>6.6000003814698005E-2</v>
      </c>
      <c r="F28" s="134">
        <f t="shared" si="1"/>
        <v>-1.8829272357659195E-2</v>
      </c>
      <c r="G28" s="243"/>
    </row>
    <row r="29" spans="1:7" ht="24" x14ac:dyDescent="0.25">
      <c r="A29" s="175" t="s">
        <v>39</v>
      </c>
      <c r="B29" s="176">
        <f>SUM(B25:B28)</f>
        <v>-7.7727828029058532E-2</v>
      </c>
      <c r="C29" s="176">
        <f>SUM(C26:C28)</f>
        <v>0.99999999046325549</v>
      </c>
      <c r="D29" s="176">
        <f>SUM(D26:D28)</f>
        <v>0.99799997329711998</v>
      </c>
      <c r="E29" s="137"/>
      <c r="F29" s="121">
        <f>SUM(F26:F28)</f>
        <v>5.8419997691627097E-2</v>
      </c>
      <c r="G29" s="244"/>
    </row>
    <row r="30" spans="1:7" x14ac:dyDescent="0.25">
      <c r="A30" s="138"/>
      <c r="B30" s="139">
        <f>+'GVA-productivity1'!J30</f>
        <v>-7.7727828029058532E-2</v>
      </c>
      <c r="C30" s="139">
        <f>+('GVA-productivity1'!J20)/100</f>
        <v>0.99999999046325561</v>
      </c>
      <c r="D30" s="139">
        <f>+('GVA-productivity1'!K20)/100</f>
        <v>0.99799997329711998</v>
      </c>
      <c r="E30" s="118"/>
      <c r="F30" s="140"/>
      <c r="G30" s="246"/>
    </row>
    <row r="31" spans="1:7" x14ac:dyDescent="0.25">
      <c r="G31" s="125"/>
    </row>
    <row r="32" spans="1:7" x14ac:dyDescent="0.25">
      <c r="G32" s="125"/>
    </row>
    <row r="33" spans="7:7" x14ac:dyDescent="0.25">
      <c r="G33" s="125"/>
    </row>
    <row r="34" spans="7:7" x14ac:dyDescent="0.25">
      <c r="G34" s="125"/>
    </row>
    <row r="35" spans="7:7" x14ac:dyDescent="0.25">
      <c r="G35" s="125"/>
    </row>
    <row r="36" spans="7:7" x14ac:dyDescent="0.25">
      <c r="G36" s="125"/>
    </row>
    <row r="37" spans="7:7" x14ac:dyDescent="0.25">
      <c r="G37" s="125"/>
    </row>
    <row r="38" spans="7:7" x14ac:dyDescent="0.25">
      <c r="G38" s="12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showGridLines="0" workbookViewId="0">
      <selection activeCell="G34" sqref="G34"/>
    </sheetView>
  </sheetViews>
  <sheetFormatPr defaultRowHeight="12" x14ac:dyDescent="0.25"/>
  <cols>
    <col min="2" max="2" width="29.5703125" customWidth="1"/>
    <col min="3" max="6" width="14.140625" customWidth="1"/>
  </cols>
  <sheetData>
    <row r="1" spans="1:11" ht="14.4" x14ac:dyDescent="0.25">
      <c r="A1" s="141" t="s">
        <v>61</v>
      </c>
    </row>
    <row r="2" spans="1:11" x14ac:dyDescent="0.25">
      <c r="A2" s="265" t="s">
        <v>202</v>
      </c>
    </row>
    <row r="3" spans="1:11" x14ac:dyDescent="0.25">
      <c r="A3" s="308"/>
      <c r="C3" s="308"/>
      <c r="D3" s="308"/>
      <c r="E3" s="308"/>
      <c r="F3" s="300"/>
    </row>
    <row r="4" spans="1:11" x14ac:dyDescent="0.25">
      <c r="A4" s="309"/>
      <c r="B4" s="41"/>
      <c r="C4" s="309"/>
      <c r="D4" s="310" t="s">
        <v>203</v>
      </c>
      <c r="E4" s="309"/>
      <c r="F4" s="301"/>
    </row>
    <row r="5" spans="1:11" ht="36" x14ac:dyDescent="0.25">
      <c r="A5" s="142" t="s">
        <v>32</v>
      </c>
      <c r="B5" s="143" t="s">
        <v>2</v>
      </c>
      <c r="C5" s="144" t="s">
        <v>62</v>
      </c>
      <c r="D5" s="144" t="s">
        <v>63</v>
      </c>
      <c r="E5" s="144" t="s">
        <v>40</v>
      </c>
      <c r="F5" s="144" t="str">
        <f>+D5</f>
        <v>Relative productivity 2001</v>
      </c>
      <c r="H5" s="142"/>
      <c r="I5" s="228" t="s">
        <v>3</v>
      </c>
      <c r="J5" s="228" t="s">
        <v>4</v>
      </c>
      <c r="K5" s="142" t="s">
        <v>5</v>
      </c>
    </row>
    <row r="6" spans="1:11" x14ac:dyDescent="0.25">
      <c r="A6" s="145">
        <v>1</v>
      </c>
      <c r="B6" s="146" t="s">
        <v>3</v>
      </c>
      <c r="C6" s="177">
        <f>(VLOOKUP($B6,'GVA-productivity1'!$A$17:$O$19,11,FALSE)/100)</f>
        <v>0.65699996948242201</v>
      </c>
      <c r="D6" s="147">
        <f>VLOOKUP($B6,'GVA-productivity1'!$A$17:$O$19,15,FALSE)</f>
        <v>0.53580842291860598</v>
      </c>
      <c r="E6" s="177">
        <f>+C6</f>
        <v>0.65699996948242201</v>
      </c>
      <c r="F6" s="147">
        <f>+D6</f>
        <v>0.53580842291860598</v>
      </c>
      <c r="H6" s="229">
        <v>0</v>
      </c>
      <c r="I6" s="230">
        <v>0</v>
      </c>
      <c r="J6" s="230"/>
      <c r="K6" s="230"/>
    </row>
    <row r="7" spans="1:11" x14ac:dyDescent="0.25">
      <c r="A7" s="145">
        <v>2</v>
      </c>
      <c r="B7" s="146" t="s">
        <v>4</v>
      </c>
      <c r="C7" s="177">
        <f>(VLOOKUP($B7,'GVA-productivity1'!$A$17:$O$19,11,FALSE)/100)</f>
        <v>0.13399999618530301</v>
      </c>
      <c r="D7" s="147">
        <f>VLOOKUP($B7,'GVA-productivity1'!$A$17:$O$19,15,FALSE)</f>
        <v>1.3600420354833995</v>
      </c>
      <c r="E7" s="177">
        <f>+E6+C7</f>
        <v>0.79099996566772501</v>
      </c>
      <c r="F7" s="147">
        <f>+D7</f>
        <v>1.3600420354833995</v>
      </c>
      <c r="H7" s="229">
        <v>0</v>
      </c>
      <c r="I7" s="231">
        <f>+$F$6</f>
        <v>0.53580842291860598</v>
      </c>
      <c r="J7" s="230"/>
      <c r="K7" s="230"/>
    </row>
    <row r="8" spans="1:11" x14ac:dyDescent="0.25">
      <c r="A8" s="145">
        <v>3</v>
      </c>
      <c r="B8" s="148" t="s">
        <v>5</v>
      </c>
      <c r="C8" s="177">
        <f>(VLOOKUP($B8,'GVA-productivity1'!$A$17:$O$19,11,FALSE)/100)</f>
        <v>0.20700000762939499</v>
      </c>
      <c r="D8" s="147">
        <f>VLOOKUP($B8,'GVA-productivity1'!$A$17:$O$19,15,FALSE)</f>
        <v>2.2498948684158808</v>
      </c>
      <c r="E8" s="177">
        <f>+E7+C8</f>
        <v>0.99799997329711998</v>
      </c>
      <c r="F8" s="147">
        <f>+D8</f>
        <v>2.2498948684158808</v>
      </c>
      <c r="H8" s="229">
        <f>AVERAGE(H7,H9)</f>
        <v>32.849998474121101</v>
      </c>
      <c r="I8" s="231">
        <f>+$F$6</f>
        <v>0.53580842291860598</v>
      </c>
      <c r="J8" s="230"/>
      <c r="K8" s="230"/>
    </row>
    <row r="9" spans="1:11" x14ac:dyDescent="0.25">
      <c r="B9" s="149" t="s">
        <v>33</v>
      </c>
      <c r="C9" s="153">
        <f>SUM(C6:C8)</f>
        <v>0.99799997329711998</v>
      </c>
      <c r="D9" s="150">
        <f>SUM(D6:D8)</f>
        <v>4.1457453268178863</v>
      </c>
      <c r="E9" s="151"/>
      <c r="F9" s="151"/>
      <c r="H9" s="229">
        <f>+$E$6*100</f>
        <v>65.699996948242202</v>
      </c>
      <c r="I9" s="231">
        <f>+$F$6</f>
        <v>0.53580842291860598</v>
      </c>
      <c r="J9" s="230">
        <v>0</v>
      </c>
      <c r="K9" s="232"/>
    </row>
    <row r="10" spans="1:11" x14ac:dyDescent="0.25">
      <c r="H10" s="229">
        <f>+$E$6*100</f>
        <v>65.699996948242202</v>
      </c>
      <c r="I10" s="230">
        <v>0</v>
      </c>
      <c r="J10" s="233">
        <f>+$F$7</f>
        <v>1.3600420354833995</v>
      </c>
      <c r="K10" s="232"/>
    </row>
    <row r="11" spans="1:11" x14ac:dyDescent="0.25">
      <c r="A11" s="178"/>
      <c r="B11" s="152"/>
      <c r="H11" s="229">
        <f>AVERAGE(H10,H12)</f>
        <v>72.399996757507353</v>
      </c>
      <c r="I11" s="230"/>
      <c r="J11" s="233">
        <f>+$F$7</f>
        <v>1.3600420354833995</v>
      </c>
      <c r="K11" s="230"/>
    </row>
    <row r="12" spans="1:11" x14ac:dyDescent="0.25">
      <c r="H12" s="229">
        <f>+$E$7*100</f>
        <v>79.099996566772504</v>
      </c>
      <c r="I12" s="230"/>
      <c r="J12" s="233">
        <f>+$F$7</f>
        <v>1.3600420354833995</v>
      </c>
      <c r="K12" s="230">
        <v>0</v>
      </c>
    </row>
    <row r="13" spans="1:11" x14ac:dyDescent="0.25">
      <c r="H13" s="229">
        <f>+$E$7*100</f>
        <v>79.099996566772504</v>
      </c>
      <c r="I13" s="230"/>
      <c r="J13" s="230">
        <v>0</v>
      </c>
      <c r="K13" s="233">
        <f>+$F$8</f>
        <v>2.2498948684158808</v>
      </c>
    </row>
    <row r="14" spans="1:11" x14ac:dyDescent="0.25">
      <c r="H14" s="229">
        <f>AVERAGE(H13,H15)</f>
        <v>89.449996948242244</v>
      </c>
      <c r="I14" s="230"/>
      <c r="J14" s="230"/>
      <c r="K14" s="233">
        <f>+$F$8</f>
        <v>2.2498948684158808</v>
      </c>
    </row>
    <row r="15" spans="1:11" x14ac:dyDescent="0.25">
      <c r="H15" s="234">
        <f>+$E$8*100</f>
        <v>99.799997329711999</v>
      </c>
      <c r="I15" s="235"/>
      <c r="J15" s="235"/>
      <c r="K15" s="236">
        <f>+$F$8</f>
        <v>2.2498948684158808</v>
      </c>
    </row>
    <row r="16" spans="1:11" x14ac:dyDescent="0.25">
      <c r="H16" s="229">
        <f>+$E$8*100</f>
        <v>99.799997329711999</v>
      </c>
      <c r="I16" s="230"/>
      <c r="J16" s="230"/>
      <c r="K16" s="230">
        <v>0</v>
      </c>
    </row>
  </sheetData>
  <sortState ref="A6:F8">
    <sortCondition ref="D6:D8"/>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2"/>
  <sheetViews>
    <sheetView showGridLines="0" workbookViewId="0">
      <selection activeCell="F33" sqref="F33"/>
    </sheetView>
  </sheetViews>
  <sheetFormatPr defaultRowHeight="12" x14ac:dyDescent="0.25"/>
  <cols>
    <col min="1" max="1" width="10.42578125" style="313" customWidth="1"/>
    <col min="2" max="2" width="39" style="313" customWidth="1"/>
    <col min="3" max="3" width="4" style="313" customWidth="1"/>
    <col min="4" max="4" width="10.85546875" style="313" customWidth="1"/>
    <col min="5" max="5" width="10.85546875" style="314" customWidth="1"/>
    <col min="6" max="6" width="10.85546875" style="313" customWidth="1"/>
    <col min="7" max="9" width="11.5703125" style="313" bestFit="1" customWidth="1"/>
    <col min="10" max="11" width="8.5703125" style="313" customWidth="1"/>
    <col min="12" max="12" width="8.5703125" style="315" customWidth="1"/>
    <col min="13" max="15" width="8.5703125" style="313" customWidth="1"/>
    <col min="16" max="16384" width="9.140625" style="313"/>
  </cols>
  <sheetData>
    <row r="1" spans="1:15" ht="14.4" x14ac:dyDescent="0.25">
      <c r="A1" s="311" t="s">
        <v>204</v>
      </c>
      <c r="B1" s="312"/>
      <c r="C1" s="312"/>
    </row>
    <row r="2" spans="1:15" s="314" customFormat="1" x14ac:dyDescent="0.25">
      <c r="A2" s="314" t="s">
        <v>205</v>
      </c>
      <c r="B2" s="316" t="s">
        <v>206</v>
      </c>
      <c r="C2" s="316"/>
      <c r="L2" s="315"/>
    </row>
    <row r="3" spans="1:15" s="314" customFormat="1" x14ac:dyDescent="0.25">
      <c r="B3" s="316" t="s">
        <v>207</v>
      </c>
      <c r="C3" s="316"/>
      <c r="L3" s="315"/>
    </row>
    <row r="4" spans="1:15" s="319" customFormat="1" x14ac:dyDescent="0.25">
      <c r="A4" s="317" t="s">
        <v>208</v>
      </c>
      <c r="B4" s="318" t="s">
        <v>209</v>
      </c>
      <c r="C4" s="317"/>
      <c r="L4" s="320"/>
    </row>
    <row r="5" spans="1:15" s="319" customFormat="1" x14ac:dyDescent="0.25">
      <c r="A5" s="321" t="s">
        <v>210</v>
      </c>
      <c r="B5" s="317" t="s">
        <v>211</v>
      </c>
      <c r="C5" s="317"/>
      <c r="L5" s="320"/>
    </row>
    <row r="6" spans="1:15" s="319" customFormat="1" ht="12" customHeight="1" x14ac:dyDescent="0.25">
      <c r="A6" s="321" t="s">
        <v>212</v>
      </c>
      <c r="B6" s="322" t="s">
        <v>213</v>
      </c>
      <c r="C6" s="138"/>
      <c r="L6" s="320"/>
    </row>
    <row r="7" spans="1:15" s="319" customFormat="1" ht="12" customHeight="1" x14ac:dyDescent="0.25">
      <c r="A7" s="321"/>
      <c r="B7" s="323" t="s">
        <v>214</v>
      </c>
      <c r="C7" s="324" t="s">
        <v>215</v>
      </c>
      <c r="L7" s="320"/>
    </row>
    <row r="8" spans="1:15" s="319" customFormat="1" ht="11.4" customHeight="1" x14ac:dyDescent="0.25">
      <c r="A8" s="321" t="s">
        <v>216</v>
      </c>
      <c r="B8" s="325" t="s">
        <v>217</v>
      </c>
      <c r="C8" s="138"/>
      <c r="L8" s="320"/>
    </row>
    <row r="9" spans="1:15" s="319" customFormat="1" x14ac:dyDescent="0.25">
      <c r="A9" s="326">
        <v>2</v>
      </c>
      <c r="B9" s="318" t="s">
        <v>218</v>
      </c>
      <c r="C9" s="317"/>
      <c r="L9" s="320"/>
    </row>
    <row r="10" spans="1:15" s="319" customFormat="1" x14ac:dyDescent="0.25">
      <c r="A10" s="321" t="s">
        <v>210</v>
      </c>
      <c r="B10" s="317" t="s">
        <v>219</v>
      </c>
      <c r="C10" s="317"/>
      <c r="L10" s="320"/>
    </row>
    <row r="11" spans="1:15" s="319" customFormat="1" x14ac:dyDescent="0.25">
      <c r="A11" s="321" t="s">
        <v>212</v>
      </c>
      <c r="B11" s="325" t="s">
        <v>220</v>
      </c>
      <c r="C11" s="317"/>
      <c r="L11" s="320"/>
    </row>
    <row r="12" spans="1:15" s="336" customFormat="1" ht="14.4" customHeight="1" x14ac:dyDescent="0.25">
      <c r="A12" s="327" t="s">
        <v>221</v>
      </c>
      <c r="B12" s="328"/>
      <c r="C12" s="329"/>
      <c r="D12" s="330" t="s">
        <v>222</v>
      </c>
      <c r="E12" s="331"/>
      <c r="F12" s="331"/>
      <c r="G12" s="331"/>
      <c r="H12" s="331"/>
      <c r="I12" s="332"/>
      <c r="J12" s="333" t="s">
        <v>223</v>
      </c>
      <c r="K12" s="334"/>
      <c r="L12" s="334"/>
      <c r="M12" s="334"/>
      <c r="N12" s="334"/>
      <c r="O12" s="335"/>
    </row>
    <row r="13" spans="1:15" ht="15.6" customHeight="1" x14ac:dyDescent="0.25">
      <c r="A13" s="337"/>
      <c r="B13" s="338"/>
      <c r="C13" s="339"/>
      <c r="D13" s="340" t="s">
        <v>224</v>
      </c>
      <c r="E13" s="341"/>
      <c r="F13" s="341"/>
      <c r="G13" s="341"/>
      <c r="H13" s="341"/>
      <c r="I13" s="342"/>
      <c r="J13" s="343" t="s">
        <v>225</v>
      </c>
      <c r="K13" s="344"/>
      <c r="L13" s="344"/>
      <c r="M13" s="344"/>
      <c r="N13" s="344"/>
      <c r="O13" s="345"/>
    </row>
    <row r="14" spans="1:15" s="351" customFormat="1" x14ac:dyDescent="0.25">
      <c r="A14" s="346"/>
      <c r="B14" s="347"/>
      <c r="C14" s="348"/>
      <c r="D14" s="349">
        <v>1975</v>
      </c>
      <c r="E14" s="349">
        <v>1991</v>
      </c>
      <c r="F14" s="349">
        <v>2000</v>
      </c>
      <c r="G14" s="349">
        <v>2005</v>
      </c>
      <c r="H14" s="349">
        <v>2010</v>
      </c>
      <c r="I14" s="349">
        <v>2013</v>
      </c>
      <c r="J14" s="350">
        <v>1975</v>
      </c>
      <c r="K14" s="350">
        <v>1991</v>
      </c>
      <c r="L14" s="350">
        <v>2000</v>
      </c>
      <c r="M14" s="350">
        <v>2005</v>
      </c>
      <c r="N14" s="350">
        <v>2010</v>
      </c>
      <c r="O14" s="350">
        <v>2013</v>
      </c>
    </row>
    <row r="15" spans="1:15" x14ac:dyDescent="0.25">
      <c r="A15" s="352" t="s">
        <v>3</v>
      </c>
      <c r="B15" s="353"/>
      <c r="C15" s="145">
        <v>1</v>
      </c>
      <c r="D15" s="354">
        <v>1070691.5952459699</v>
      </c>
      <c r="E15" s="354">
        <v>1531112.23728359</v>
      </c>
      <c r="F15" s="354">
        <v>2103106.3957327297</v>
      </c>
      <c r="G15" s="354">
        <v>2793540.47710793</v>
      </c>
      <c r="H15" s="354">
        <v>5409774.3382415101</v>
      </c>
      <c r="I15" s="354">
        <v>5936889.1996006407</v>
      </c>
      <c r="J15" s="355">
        <f t="shared" ref="J15:O22" si="0">(+D15/D$24)*100</f>
        <v>70.754150359894723</v>
      </c>
      <c r="K15" s="355">
        <f t="shared" si="0"/>
        <v>45.46424883384244</v>
      </c>
      <c r="L15" s="355">
        <f t="shared" si="0"/>
        <v>37.727493377148299</v>
      </c>
      <c r="M15" s="355">
        <f t="shared" si="0"/>
        <v>35.188063704995251</v>
      </c>
      <c r="N15" s="355">
        <f t="shared" si="0"/>
        <v>35.380441098903063</v>
      </c>
      <c r="O15" s="355">
        <f t="shared" si="0"/>
        <v>34.742063231511835</v>
      </c>
    </row>
    <row r="16" spans="1:15" x14ac:dyDescent="0.25">
      <c r="A16" s="356" t="s">
        <v>226</v>
      </c>
      <c r="B16" s="353"/>
      <c r="C16" s="145">
        <v>2</v>
      </c>
      <c r="D16" s="354">
        <v>5110.5511008611993</v>
      </c>
      <c r="E16" s="354">
        <v>37387.697033955992</v>
      </c>
      <c r="F16" s="354">
        <v>111262.60472213101</v>
      </c>
      <c r="G16" s="354">
        <v>217602.69030020703</v>
      </c>
      <c r="H16" s="354">
        <v>289383.38805718708</v>
      </c>
      <c r="I16" s="354">
        <v>315627.48506277992</v>
      </c>
      <c r="J16" s="355">
        <f t="shared" si="0"/>
        <v>0.33771881895569572</v>
      </c>
      <c r="K16" s="355">
        <f t="shared" si="0"/>
        <v>1.1101756748360792</v>
      </c>
      <c r="L16" s="355">
        <f t="shared" si="0"/>
        <v>1.9959328692526694</v>
      </c>
      <c r="M16" s="355">
        <f t="shared" si="0"/>
        <v>2.7409723937807837</v>
      </c>
      <c r="N16" s="355">
        <f t="shared" si="0"/>
        <v>1.8925950096998729</v>
      </c>
      <c r="O16" s="355">
        <f t="shared" si="0"/>
        <v>1.8470194869716925</v>
      </c>
    </row>
    <row r="17" spans="1:15" x14ac:dyDescent="0.25">
      <c r="A17" s="356" t="s">
        <v>227</v>
      </c>
      <c r="B17" s="353"/>
      <c r="C17" s="145">
        <v>3</v>
      </c>
      <c r="D17" s="354">
        <v>65302.433317577503</v>
      </c>
      <c r="E17" s="354">
        <v>229286.44144410102</v>
      </c>
      <c r="F17" s="354">
        <v>510653.88643910596</v>
      </c>
      <c r="G17" s="354">
        <v>628923.52961782296</v>
      </c>
      <c r="H17" s="354">
        <v>969495.86275711295</v>
      </c>
      <c r="I17" s="354">
        <v>1054788.0090415999</v>
      </c>
      <c r="J17" s="355">
        <f t="shared" si="0"/>
        <v>4.3153586021728589</v>
      </c>
      <c r="K17" s="355">
        <f t="shared" si="0"/>
        <v>6.8083420497866971</v>
      </c>
      <c r="L17" s="355">
        <f t="shared" si="0"/>
        <v>9.1605879558623933</v>
      </c>
      <c r="M17" s="355">
        <f t="shared" si="0"/>
        <v>7.9220621312326847</v>
      </c>
      <c r="N17" s="355">
        <f t="shared" si="0"/>
        <v>6.3405955818589863</v>
      </c>
      <c r="O17" s="355">
        <f t="shared" si="0"/>
        <v>6.1725106320712184</v>
      </c>
    </row>
    <row r="18" spans="1:15" x14ac:dyDescent="0.25">
      <c r="A18" s="356" t="s">
        <v>228</v>
      </c>
      <c r="B18" s="353"/>
      <c r="C18" s="145">
        <v>4</v>
      </c>
      <c r="D18" s="354">
        <v>34248.105520869503</v>
      </c>
      <c r="E18" s="354">
        <v>192198.204509462</v>
      </c>
      <c r="F18" s="354">
        <v>339862.59070543601</v>
      </c>
      <c r="G18" s="354">
        <v>513457.80642449303</v>
      </c>
      <c r="H18" s="354">
        <v>1056502.2522225799</v>
      </c>
      <c r="I18" s="354">
        <v>1180314.50350727</v>
      </c>
      <c r="J18" s="355">
        <f t="shared" si="0"/>
        <v>2.263205967362115</v>
      </c>
      <c r="K18" s="355">
        <f t="shared" si="0"/>
        <v>5.7070584261926021</v>
      </c>
      <c r="L18" s="355">
        <f t="shared" si="0"/>
        <v>6.0967736420736403</v>
      </c>
      <c r="M18" s="355">
        <f t="shared" si="0"/>
        <v>6.4676299306738585</v>
      </c>
      <c r="N18" s="355">
        <f t="shared" si="0"/>
        <v>6.909625682791404</v>
      </c>
      <c r="O18" s="355">
        <f t="shared" si="0"/>
        <v>6.9070787301670515</v>
      </c>
    </row>
    <row r="19" spans="1:15" x14ac:dyDescent="0.25">
      <c r="A19" s="356" t="s">
        <v>229</v>
      </c>
      <c r="B19" s="353"/>
      <c r="C19" s="145">
        <v>5</v>
      </c>
      <c r="D19" s="354">
        <v>86312.4779137429</v>
      </c>
      <c r="E19" s="354">
        <v>609055.44383304298</v>
      </c>
      <c r="F19" s="354">
        <v>1061107.3652313</v>
      </c>
      <c r="G19" s="354">
        <v>1243327.42494833</v>
      </c>
      <c r="H19" s="354">
        <v>2438830.7887026602</v>
      </c>
      <c r="I19" s="354">
        <v>2775378.2902099201</v>
      </c>
      <c r="J19" s="355">
        <f t="shared" si="0"/>
        <v>5.7037582692905175</v>
      </c>
      <c r="K19" s="355">
        <f t="shared" si="0"/>
        <v>18.085054496826594</v>
      </c>
      <c r="L19" s="355">
        <f t="shared" si="0"/>
        <v>19.035138296110571</v>
      </c>
      <c r="M19" s="355">
        <f t="shared" si="0"/>
        <v>15.661231685657517</v>
      </c>
      <c r="N19" s="355">
        <f t="shared" si="0"/>
        <v>15.950186398705496</v>
      </c>
      <c r="O19" s="355">
        <f t="shared" si="0"/>
        <v>16.241227485991207</v>
      </c>
    </row>
    <row r="20" spans="1:15" x14ac:dyDescent="0.25">
      <c r="A20" s="356" t="s">
        <v>230</v>
      </c>
      <c r="B20" s="353"/>
      <c r="C20" s="145">
        <v>6</v>
      </c>
      <c r="D20" s="354">
        <v>59184.667014495099</v>
      </c>
      <c r="E20" s="354">
        <v>166181.97796269</v>
      </c>
      <c r="F20" s="354">
        <v>389433.98301457503</v>
      </c>
      <c r="G20" s="354">
        <v>719324.62255228194</v>
      </c>
      <c r="H20" s="354">
        <v>1302758.3568919401</v>
      </c>
      <c r="I20" s="354">
        <v>1572377.7606746699</v>
      </c>
      <c r="J20" s="355">
        <f t="shared" si="0"/>
        <v>3.9110803218567143</v>
      </c>
      <c r="K20" s="355">
        <f t="shared" si="0"/>
        <v>4.9345427551412566</v>
      </c>
      <c r="L20" s="355">
        <f t="shared" si="0"/>
        <v>6.9860317313618321</v>
      </c>
      <c r="M20" s="355">
        <f t="shared" si="0"/>
        <v>9.0607746157112263</v>
      </c>
      <c r="N20" s="355">
        <f t="shared" si="0"/>
        <v>8.5201641381406752</v>
      </c>
      <c r="O20" s="355">
        <f t="shared" si="0"/>
        <v>9.201392471474291</v>
      </c>
    </row>
    <row r="21" spans="1:15" x14ac:dyDescent="0.25">
      <c r="A21" s="356" t="s">
        <v>231</v>
      </c>
      <c r="B21" s="353"/>
      <c r="C21" s="145">
        <v>7</v>
      </c>
      <c r="D21" s="354">
        <v>192406.409696927</v>
      </c>
      <c r="E21" s="354">
        <v>602505.99643000902</v>
      </c>
      <c r="F21" s="354">
        <v>1059039.45186028</v>
      </c>
      <c r="G21" s="354">
        <v>1822710.0570988199</v>
      </c>
      <c r="H21" s="354">
        <v>3823551.4882866601</v>
      </c>
      <c r="I21" s="354">
        <v>4253100.9314518003</v>
      </c>
      <c r="J21" s="355">
        <f t="shared" si="0"/>
        <v>12.714727660467378</v>
      </c>
      <c r="K21" s="355">
        <f t="shared" si="0"/>
        <v>17.890577763374331</v>
      </c>
      <c r="L21" s="355">
        <f t="shared" si="0"/>
        <v>18.998042128190594</v>
      </c>
      <c r="M21" s="355">
        <f t="shared" si="0"/>
        <v>22.959265537948674</v>
      </c>
      <c r="N21" s="355">
        <f t="shared" si="0"/>
        <v>25.006392089900519</v>
      </c>
      <c r="O21" s="355">
        <f t="shared" si="0"/>
        <v>24.888707961812706</v>
      </c>
    </row>
    <row r="22" spans="1:15" s="362" customFormat="1" x14ac:dyDescent="0.25">
      <c r="A22" s="357" t="s">
        <v>232</v>
      </c>
      <c r="B22" s="358"/>
      <c r="C22" s="359"/>
      <c r="D22" s="360">
        <v>1513256.23999222</v>
      </c>
      <c r="E22" s="360">
        <v>3367727.99849685</v>
      </c>
      <c r="F22" s="360">
        <v>5574466.2777055502</v>
      </c>
      <c r="G22" s="360">
        <v>7938886.6080498798</v>
      </c>
      <c r="H22" s="360">
        <v>15290296.475159701</v>
      </c>
      <c r="I22" s="360">
        <v>17088476.179548699</v>
      </c>
      <c r="J22" s="361">
        <f t="shared" si="0"/>
        <v>100.00000001201228</v>
      </c>
      <c r="K22" s="361">
        <f t="shared" si="0"/>
        <v>99.999999999999972</v>
      </c>
      <c r="L22" s="361">
        <f t="shared" si="0"/>
        <v>99.999999999999872</v>
      </c>
      <c r="M22" s="361">
        <f t="shared" si="0"/>
        <v>99.999999999999929</v>
      </c>
      <c r="N22" s="361">
        <f t="shared" si="0"/>
        <v>100.00000000000033</v>
      </c>
      <c r="O22" s="361">
        <f t="shared" si="0"/>
        <v>100.00000000000011</v>
      </c>
    </row>
    <row r="23" spans="1:15" s="368" customFormat="1" x14ac:dyDescent="0.25">
      <c r="A23" s="363" t="s">
        <v>233</v>
      </c>
      <c r="B23" s="364"/>
      <c r="C23" s="365"/>
      <c r="D23" s="366"/>
      <c r="E23" s="366"/>
      <c r="F23" s="366"/>
      <c r="G23" s="366"/>
      <c r="H23" s="366"/>
      <c r="I23" s="366"/>
      <c r="J23" s="367"/>
      <c r="K23" s="367"/>
      <c r="L23" s="367"/>
      <c r="M23" s="367"/>
      <c r="N23" s="367"/>
      <c r="O23" s="367"/>
    </row>
    <row r="24" spans="1:15" s="368" customFormat="1" x14ac:dyDescent="0.25">
      <c r="A24" s="369" t="s">
        <v>234</v>
      </c>
      <c r="B24" s="370"/>
      <c r="C24" s="371"/>
      <c r="D24" s="372">
        <f>SUM(D15:D21)</f>
        <v>1513256.2398104433</v>
      </c>
      <c r="E24" s="372">
        <f t="shared" ref="E24:I24" si="1">SUM(E15:E21)</f>
        <v>3367727.998496851</v>
      </c>
      <c r="F24" s="372">
        <f t="shared" si="1"/>
        <v>5574466.2777055576</v>
      </c>
      <c r="G24" s="372">
        <f t="shared" si="1"/>
        <v>7938886.6080498854</v>
      </c>
      <c r="H24" s="372">
        <f t="shared" si="1"/>
        <v>15290296.475159649</v>
      </c>
      <c r="I24" s="372">
        <f t="shared" si="1"/>
        <v>17088476.179548681</v>
      </c>
      <c r="J24" s="373">
        <f>SUM(J15:J21)</f>
        <v>100</v>
      </c>
      <c r="K24" s="373">
        <f t="shared" ref="K24:O24" si="2">SUM(K15:K21)</f>
        <v>100</v>
      </c>
      <c r="L24" s="373">
        <f t="shared" si="2"/>
        <v>100</v>
      </c>
      <c r="M24" s="373">
        <f t="shared" si="2"/>
        <v>100</v>
      </c>
      <c r="N24" s="373">
        <f t="shared" si="2"/>
        <v>100.00000000000001</v>
      </c>
      <c r="O24" s="373">
        <f t="shared" si="2"/>
        <v>100</v>
      </c>
    </row>
    <row r="26" spans="1:15" s="336" customFormat="1" ht="14.4" x14ac:dyDescent="0.25">
      <c r="A26" s="327" t="s">
        <v>221</v>
      </c>
      <c r="B26" s="328"/>
      <c r="C26" s="374"/>
      <c r="D26" s="375" t="s">
        <v>235</v>
      </c>
      <c r="E26" s="376"/>
      <c r="F26" s="376"/>
      <c r="G26" s="376"/>
      <c r="H26" s="376"/>
      <c r="I26" s="376"/>
      <c r="J26" s="377" t="s">
        <v>236</v>
      </c>
      <c r="K26" s="378"/>
      <c r="L26" s="378"/>
      <c r="M26" s="378"/>
      <c r="N26" s="378"/>
      <c r="O26" s="378"/>
    </row>
    <row r="27" spans="1:15" x14ac:dyDescent="0.25">
      <c r="A27" s="337"/>
      <c r="B27" s="338"/>
      <c r="C27" s="339"/>
      <c r="D27" s="340" t="s">
        <v>224</v>
      </c>
      <c r="E27" s="341"/>
      <c r="F27" s="341"/>
      <c r="G27" s="341"/>
      <c r="H27" s="341"/>
      <c r="I27" s="342"/>
      <c r="J27" s="343" t="s">
        <v>225</v>
      </c>
      <c r="K27" s="344"/>
      <c r="L27" s="344"/>
      <c r="M27" s="344"/>
      <c r="N27" s="344"/>
      <c r="O27" s="345"/>
    </row>
    <row r="28" spans="1:15" x14ac:dyDescent="0.25">
      <c r="A28" s="346"/>
      <c r="B28" s="347"/>
      <c r="C28" s="348"/>
      <c r="D28" s="379">
        <v>1975</v>
      </c>
      <c r="E28" s="379">
        <v>1991</v>
      </c>
      <c r="F28" s="379">
        <v>2000</v>
      </c>
      <c r="G28" s="380">
        <v>2005</v>
      </c>
      <c r="H28" s="380">
        <v>2010</v>
      </c>
      <c r="I28" s="380">
        <v>2013</v>
      </c>
      <c r="J28" s="381">
        <v>1975</v>
      </c>
      <c r="K28" s="381">
        <v>1991</v>
      </c>
      <c r="L28" s="381">
        <v>2000</v>
      </c>
      <c r="M28" s="382">
        <v>2005</v>
      </c>
      <c r="N28" s="382">
        <v>2010</v>
      </c>
      <c r="O28" s="382">
        <v>2013</v>
      </c>
    </row>
    <row r="29" spans="1:15" x14ac:dyDescent="0.25">
      <c r="A29" s="352" t="s">
        <v>3</v>
      </c>
      <c r="B29" s="353"/>
      <c r="C29" s="145">
        <v>1</v>
      </c>
      <c r="D29" s="354">
        <v>1221552.4366129229</v>
      </c>
      <c r="E29" s="354">
        <v>1844363.2369115381</v>
      </c>
      <c r="F29" s="354">
        <v>2292238.6469534603</v>
      </c>
      <c r="G29" s="354">
        <v>2793540.4771079272</v>
      </c>
      <c r="H29" s="354">
        <v>3192908.4329311885</v>
      </c>
      <c r="I29" s="354">
        <v>3547330.7925435766</v>
      </c>
      <c r="J29" s="355">
        <f t="shared" ref="J29:O36" si="3">(+D29/D$38)*100</f>
        <v>52.308347157087539</v>
      </c>
      <c r="K29" s="355">
        <f t="shared" si="3"/>
        <v>42.156441677663928</v>
      </c>
      <c r="L29" s="355">
        <f t="shared" si="3"/>
        <v>34.025356539974879</v>
      </c>
      <c r="M29" s="355">
        <f t="shared" si="3"/>
        <v>35.188063704995223</v>
      </c>
      <c r="N29" s="355">
        <f t="shared" si="3"/>
        <v>32.491896827220032</v>
      </c>
      <c r="O29" s="355">
        <f t="shared" si="3"/>
        <v>32.053528053187478</v>
      </c>
    </row>
    <row r="30" spans="1:15" x14ac:dyDescent="0.25">
      <c r="A30" s="356" t="s">
        <v>226</v>
      </c>
      <c r="B30" s="353"/>
      <c r="C30" s="145">
        <v>2</v>
      </c>
      <c r="D30" s="354">
        <v>11208.084565231175</v>
      </c>
      <c r="E30" s="354">
        <v>84230.465679434361</v>
      </c>
      <c r="F30" s="354">
        <v>136166.63615157627</v>
      </c>
      <c r="G30" s="354">
        <v>217602.69030020654</v>
      </c>
      <c r="H30" s="354">
        <v>255207.29109396887</v>
      </c>
      <c r="I30" s="354">
        <v>289366.30325978267</v>
      </c>
      <c r="J30" s="355">
        <f t="shared" si="3"/>
        <v>0.47994368545464422</v>
      </c>
      <c r="K30" s="355">
        <f t="shared" si="3"/>
        <v>1.9252480437875148</v>
      </c>
      <c r="L30" s="355">
        <f t="shared" si="3"/>
        <v>2.0212198891525288</v>
      </c>
      <c r="M30" s="355">
        <f t="shared" si="3"/>
        <v>2.7409723937807788</v>
      </c>
      <c r="N30" s="355">
        <f t="shared" si="3"/>
        <v>2.597058182519528</v>
      </c>
      <c r="O30" s="355">
        <f t="shared" si="3"/>
        <v>2.6147014365508059</v>
      </c>
    </row>
    <row r="31" spans="1:15" x14ac:dyDescent="0.25">
      <c r="A31" s="356" t="s">
        <v>227</v>
      </c>
      <c r="B31" s="353"/>
      <c r="C31" s="145">
        <v>3</v>
      </c>
      <c r="D31" s="354">
        <v>97242.112521984498</v>
      </c>
      <c r="E31" s="354">
        <v>279004.68124577845</v>
      </c>
      <c r="F31" s="354">
        <v>610449.07252256689</v>
      </c>
      <c r="G31" s="354">
        <v>628923.52961782319</v>
      </c>
      <c r="H31" s="354">
        <v>664464.66274118924</v>
      </c>
      <c r="I31" s="354">
        <v>729722.08177935868</v>
      </c>
      <c r="J31" s="355">
        <f t="shared" si="3"/>
        <v>4.1640244230467962</v>
      </c>
      <c r="K31" s="355">
        <f t="shared" si="3"/>
        <v>6.3771844598402243</v>
      </c>
      <c r="L31" s="355">
        <f t="shared" si="3"/>
        <v>9.061337208358756</v>
      </c>
      <c r="M31" s="355">
        <f t="shared" si="3"/>
        <v>7.9220621312326918</v>
      </c>
      <c r="N31" s="355">
        <f t="shared" si="3"/>
        <v>6.7617715072712716</v>
      </c>
      <c r="O31" s="355">
        <f t="shared" si="3"/>
        <v>6.5937372597195427</v>
      </c>
    </row>
    <row r="32" spans="1:15" x14ac:dyDescent="0.25">
      <c r="A32" s="356" t="s">
        <v>228</v>
      </c>
      <c r="B32" s="353"/>
      <c r="C32" s="145">
        <v>4</v>
      </c>
      <c r="D32" s="354">
        <v>48883.088809569599</v>
      </c>
      <c r="E32" s="354">
        <v>264014.40287098649</v>
      </c>
      <c r="F32" s="354">
        <v>456939.33937205048</v>
      </c>
      <c r="G32" s="354">
        <v>513457.80642449297</v>
      </c>
      <c r="H32" s="354">
        <v>638232.98559539509</v>
      </c>
      <c r="I32" s="354">
        <v>680799.86521610979</v>
      </c>
      <c r="J32" s="355">
        <f t="shared" si="3"/>
        <v>2.0932327609706616</v>
      </c>
      <c r="K32" s="355">
        <f t="shared" si="3"/>
        <v>6.0345530392004001</v>
      </c>
      <c r="L32" s="355">
        <f t="shared" si="3"/>
        <v>6.782681183714578</v>
      </c>
      <c r="M32" s="355">
        <f t="shared" si="3"/>
        <v>6.4676299306738612</v>
      </c>
      <c r="N32" s="355">
        <f t="shared" si="3"/>
        <v>6.4948308901726355</v>
      </c>
      <c r="O32" s="355">
        <f t="shared" si="3"/>
        <v>6.1516782207569545</v>
      </c>
    </row>
    <row r="33" spans="1:15" x14ac:dyDescent="0.25">
      <c r="A33" s="356" t="s">
        <v>229</v>
      </c>
      <c r="B33" s="353"/>
      <c r="C33" s="145">
        <v>5</v>
      </c>
      <c r="D33" s="354">
        <v>414614.23066220217</v>
      </c>
      <c r="E33" s="354">
        <v>797550.04478866933</v>
      </c>
      <c r="F33" s="354">
        <v>1311205.6808787221</v>
      </c>
      <c r="G33" s="354">
        <v>1243327.4249483307</v>
      </c>
      <c r="H33" s="354">
        <v>1441406.8861458017</v>
      </c>
      <c r="I33" s="354">
        <v>1659444.2365942085</v>
      </c>
      <c r="J33" s="355">
        <f t="shared" si="3"/>
        <v>17.754280916406962</v>
      </c>
      <c r="K33" s="355">
        <f t="shared" si="3"/>
        <v>18.229528367987314</v>
      </c>
      <c r="L33" s="355">
        <f t="shared" si="3"/>
        <v>19.463174503420216</v>
      </c>
      <c r="M33" s="355">
        <f t="shared" si="3"/>
        <v>15.661231685657533</v>
      </c>
      <c r="N33" s="355">
        <f t="shared" si="3"/>
        <v>14.668144988955662</v>
      </c>
      <c r="O33" s="355">
        <f t="shared" si="3"/>
        <v>14.994666553843617</v>
      </c>
    </row>
    <row r="34" spans="1:15" x14ac:dyDescent="0.25">
      <c r="A34" s="356" t="s">
        <v>230</v>
      </c>
      <c r="B34" s="353"/>
      <c r="C34" s="145">
        <v>6</v>
      </c>
      <c r="D34" s="354">
        <v>133036.35989610638</v>
      </c>
      <c r="E34" s="354">
        <v>274199.98757321056</v>
      </c>
      <c r="F34" s="354">
        <v>542034.94583235879</v>
      </c>
      <c r="G34" s="354">
        <v>719324.62255228206</v>
      </c>
      <c r="H34" s="354">
        <v>1001123.5968333695</v>
      </c>
      <c r="I34" s="354">
        <v>1188720.9380479872</v>
      </c>
      <c r="J34" s="355">
        <f t="shared" si="3"/>
        <v>5.6967772232980805</v>
      </c>
      <c r="K34" s="355">
        <f t="shared" si="3"/>
        <v>6.2673640163760469</v>
      </c>
      <c r="L34" s="355">
        <f t="shared" si="3"/>
        <v>8.0458168321975894</v>
      </c>
      <c r="M34" s="355">
        <f t="shared" si="3"/>
        <v>9.0607746157112317</v>
      </c>
      <c r="N34" s="355">
        <f t="shared" si="3"/>
        <v>10.187703563344341</v>
      </c>
      <c r="O34" s="355">
        <f t="shared" si="3"/>
        <v>10.74123112939556</v>
      </c>
    </row>
    <row r="35" spans="1:15" x14ac:dyDescent="0.25">
      <c r="A35" s="356" t="s">
        <v>231</v>
      </c>
      <c r="B35" s="353"/>
      <c r="C35" s="145">
        <v>7</v>
      </c>
      <c r="D35" s="354">
        <v>408755.28569818183</v>
      </c>
      <c r="E35" s="354">
        <v>831682.04599249095</v>
      </c>
      <c r="F35" s="354">
        <v>1387819.836629709</v>
      </c>
      <c r="G35" s="354">
        <v>1822710.0570988189</v>
      </c>
      <c r="H35" s="354">
        <v>2633439.8806468695</v>
      </c>
      <c r="I35" s="354">
        <v>2971512.3396474002</v>
      </c>
      <c r="J35" s="355">
        <f t="shared" si="3"/>
        <v>17.503393833735323</v>
      </c>
      <c r="K35" s="355">
        <f t="shared" si="3"/>
        <v>19.009680395144574</v>
      </c>
      <c r="L35" s="355">
        <f t="shared" si="3"/>
        <v>20.600413843181435</v>
      </c>
      <c r="M35" s="355">
        <f t="shared" si="3"/>
        <v>22.959265537948674</v>
      </c>
      <c r="N35" s="355">
        <f t="shared" si="3"/>
        <v>26.798594040516534</v>
      </c>
      <c r="O35" s="355">
        <f t="shared" si="3"/>
        <v>26.850457346546047</v>
      </c>
    </row>
    <row r="36" spans="1:15" s="362" customFormat="1" x14ac:dyDescent="0.25">
      <c r="A36" s="357" t="s">
        <v>232</v>
      </c>
      <c r="B36" s="358"/>
      <c r="C36" s="359"/>
      <c r="D36" s="360">
        <v>2379685.9300552281</v>
      </c>
      <c r="E36" s="360">
        <v>4410794.398373995</v>
      </c>
      <c r="F36" s="360">
        <v>6735634.602249329</v>
      </c>
      <c r="G36" s="360">
        <v>7938886.6080498826</v>
      </c>
      <c r="H36" s="360">
        <v>9787533.9104167577</v>
      </c>
      <c r="I36" s="360">
        <v>11015489.276303286</v>
      </c>
      <c r="J36" s="361">
        <f t="shared" si="3"/>
        <v>101.90101875553719</v>
      </c>
      <c r="K36" s="361">
        <f t="shared" si="3"/>
        <v>100.81712381048644</v>
      </c>
      <c r="L36" s="361">
        <f t="shared" si="3"/>
        <v>99.981897246660651</v>
      </c>
      <c r="M36" s="361">
        <f t="shared" si="3"/>
        <v>100.00000000000003</v>
      </c>
      <c r="N36" s="361">
        <f t="shared" si="3"/>
        <v>99.600583195626015</v>
      </c>
      <c r="O36" s="361">
        <f t="shared" si="3"/>
        <v>99.535486027903545</v>
      </c>
    </row>
    <row r="37" spans="1:15" x14ac:dyDescent="0.25">
      <c r="A37" s="363" t="s">
        <v>233</v>
      </c>
      <c r="B37" s="364"/>
      <c r="C37" s="365"/>
      <c r="D37" s="383"/>
      <c r="E37" s="383"/>
      <c r="F37" s="383"/>
      <c r="G37" s="383"/>
      <c r="H37" s="383"/>
      <c r="I37" s="383"/>
      <c r="J37" s="384"/>
      <c r="K37" s="384"/>
      <c r="L37" s="384"/>
      <c r="M37" s="384"/>
      <c r="N37" s="384"/>
      <c r="O37" s="384"/>
    </row>
    <row r="38" spans="1:15" x14ac:dyDescent="0.25">
      <c r="A38" s="369" t="s">
        <v>234</v>
      </c>
      <c r="B38" s="370"/>
      <c r="C38" s="371"/>
      <c r="D38" s="372">
        <f t="shared" ref="D38:I38" si="4">SUM(D29:D35)</f>
        <v>2335291.5987661984</v>
      </c>
      <c r="E38" s="372">
        <f t="shared" si="4"/>
        <v>4375044.8650621083</v>
      </c>
      <c r="F38" s="372">
        <f t="shared" si="4"/>
        <v>6736854.1583404448</v>
      </c>
      <c r="G38" s="372">
        <f t="shared" si="4"/>
        <v>7938886.6080498816</v>
      </c>
      <c r="H38" s="372">
        <f t="shared" si="4"/>
        <v>9826783.7359877825</v>
      </c>
      <c r="I38" s="372">
        <f t="shared" si="4"/>
        <v>11066896.557088424</v>
      </c>
      <c r="J38" s="373">
        <f t="shared" ref="J38:O38" si="5">SUM(J29:J35)</f>
        <v>100</v>
      </c>
      <c r="K38" s="373">
        <f t="shared" si="5"/>
        <v>100</v>
      </c>
      <c r="L38" s="373">
        <f t="shared" si="5"/>
        <v>99.999999999999972</v>
      </c>
      <c r="M38" s="373">
        <f t="shared" si="5"/>
        <v>100</v>
      </c>
      <c r="N38" s="373">
        <f t="shared" si="5"/>
        <v>100</v>
      </c>
      <c r="O38" s="373">
        <f t="shared" si="5"/>
        <v>100.00000000000001</v>
      </c>
    </row>
    <row r="40" spans="1:15" s="336" customFormat="1" ht="14.4" x14ac:dyDescent="0.25">
      <c r="A40" s="327" t="s">
        <v>221</v>
      </c>
      <c r="B40" s="328"/>
      <c r="C40" s="374"/>
      <c r="D40" s="375" t="s">
        <v>237</v>
      </c>
      <c r="E40" s="376"/>
      <c r="F40" s="376"/>
      <c r="G40" s="376"/>
      <c r="H40" s="376"/>
      <c r="I40" s="376"/>
      <c r="J40" s="377" t="s">
        <v>238</v>
      </c>
      <c r="K40" s="378"/>
      <c r="L40" s="378"/>
      <c r="M40" s="378"/>
      <c r="N40" s="378"/>
      <c r="O40" s="378"/>
    </row>
    <row r="41" spans="1:15" x14ac:dyDescent="0.25">
      <c r="A41" s="337"/>
      <c r="B41" s="338"/>
      <c r="C41" s="339"/>
      <c r="D41" s="385" t="s">
        <v>239</v>
      </c>
      <c r="E41" s="386"/>
      <c r="F41" s="386"/>
      <c r="G41" s="386"/>
      <c r="H41" s="386"/>
      <c r="I41" s="387"/>
      <c r="J41" s="343" t="s">
        <v>225</v>
      </c>
      <c r="K41" s="344"/>
      <c r="L41" s="344"/>
      <c r="M41" s="344"/>
      <c r="N41" s="344"/>
      <c r="O41" s="345"/>
    </row>
    <row r="42" spans="1:15" x14ac:dyDescent="0.25">
      <c r="A42" s="346"/>
      <c r="B42" s="347"/>
      <c r="C42" s="348"/>
      <c r="D42" s="379">
        <v>1975</v>
      </c>
      <c r="E42" s="259">
        <v>1991</v>
      </c>
      <c r="F42" s="259">
        <v>2000</v>
      </c>
      <c r="G42" s="259">
        <v>2005</v>
      </c>
      <c r="H42" s="259">
        <v>2010</v>
      </c>
      <c r="I42" s="259">
        <v>2013</v>
      </c>
      <c r="J42" s="381">
        <v>1975</v>
      </c>
      <c r="K42" s="388">
        <v>1991</v>
      </c>
      <c r="L42" s="388">
        <v>2000</v>
      </c>
      <c r="M42" s="388">
        <v>2005</v>
      </c>
      <c r="N42" s="388">
        <v>2010</v>
      </c>
      <c r="O42" s="388">
        <v>2013</v>
      </c>
    </row>
    <row r="43" spans="1:15" x14ac:dyDescent="0.25">
      <c r="A43" s="352" t="s">
        <v>3</v>
      </c>
      <c r="B43" s="353"/>
      <c r="C43" s="145">
        <v>1</v>
      </c>
      <c r="D43" s="389" t="s">
        <v>240</v>
      </c>
      <c r="E43" s="390">
        <v>7521</v>
      </c>
      <c r="F43" s="390">
        <v>8837</v>
      </c>
      <c r="G43" s="390">
        <v>9573</v>
      </c>
      <c r="H43" s="390">
        <v>10074</v>
      </c>
      <c r="I43" s="390">
        <v>10655</v>
      </c>
      <c r="J43" s="391" t="s">
        <v>240</v>
      </c>
      <c r="K43" s="392">
        <f t="shared" ref="K43:O49" si="6">(+E43/E$51)*100</f>
        <v>83.98659966499163</v>
      </c>
      <c r="L43" s="392">
        <f t="shared" si="6"/>
        <v>76.273088209908508</v>
      </c>
      <c r="M43" s="392">
        <f t="shared" si="6"/>
        <v>75.645989727380481</v>
      </c>
      <c r="N43" s="392">
        <f t="shared" si="6"/>
        <v>73.420304642518758</v>
      </c>
      <c r="O43" s="392">
        <f t="shared" si="6"/>
        <v>72.478062716821995</v>
      </c>
    </row>
    <row r="44" spans="1:15" x14ac:dyDescent="0.25">
      <c r="A44" s="356" t="s">
        <v>226</v>
      </c>
      <c r="B44" s="353"/>
      <c r="C44" s="145">
        <v>2</v>
      </c>
      <c r="D44" s="389" t="s">
        <v>240</v>
      </c>
      <c r="E44" s="390">
        <v>29</v>
      </c>
      <c r="F44" s="390">
        <v>49</v>
      </c>
      <c r="G44" s="390">
        <v>91</v>
      </c>
      <c r="H44" s="390">
        <v>157</v>
      </c>
      <c r="I44" s="390">
        <v>175</v>
      </c>
      <c r="J44" s="391" t="s">
        <v>240</v>
      </c>
      <c r="K44" s="392">
        <f t="shared" si="6"/>
        <v>0.32384142936906757</v>
      </c>
      <c r="L44" s="392">
        <f t="shared" si="6"/>
        <v>0.42292421888486104</v>
      </c>
      <c r="M44" s="392">
        <f t="shared" si="6"/>
        <v>0.71908336625839586</v>
      </c>
      <c r="N44" s="392">
        <f t="shared" si="6"/>
        <v>1.1442314700094744</v>
      </c>
      <c r="O44" s="392">
        <f t="shared" si="6"/>
        <v>1.1903952112101217</v>
      </c>
    </row>
    <row r="45" spans="1:15" x14ac:dyDescent="0.25">
      <c r="A45" s="356" t="s">
        <v>227</v>
      </c>
      <c r="B45" s="353"/>
      <c r="C45" s="145">
        <v>3</v>
      </c>
      <c r="D45" s="389" t="s">
        <v>240</v>
      </c>
      <c r="E45" s="390">
        <v>185</v>
      </c>
      <c r="F45" s="390">
        <v>697</v>
      </c>
      <c r="G45" s="390">
        <v>803</v>
      </c>
      <c r="H45" s="390">
        <v>901</v>
      </c>
      <c r="I45" s="390">
        <v>947</v>
      </c>
      <c r="J45" s="391" t="s">
        <v>240</v>
      </c>
      <c r="K45" s="392">
        <f t="shared" si="6"/>
        <v>2.0658849804578447</v>
      </c>
      <c r="L45" s="392">
        <f t="shared" si="6"/>
        <v>6.0158812359744518</v>
      </c>
      <c r="M45" s="392">
        <f t="shared" si="6"/>
        <v>6.3453180561043068</v>
      </c>
      <c r="N45" s="392">
        <f t="shared" si="6"/>
        <v>6.5665767801180674</v>
      </c>
      <c r="O45" s="392">
        <f t="shared" si="6"/>
        <v>6.4417386572342012</v>
      </c>
    </row>
    <row r="46" spans="1:15" x14ac:dyDescent="0.25">
      <c r="A46" s="356" t="s">
        <v>228</v>
      </c>
      <c r="B46" s="353"/>
      <c r="C46" s="145">
        <v>4</v>
      </c>
      <c r="D46" s="389" t="s">
        <v>240</v>
      </c>
      <c r="E46" s="393">
        <v>46</v>
      </c>
      <c r="F46" s="393">
        <v>423</v>
      </c>
      <c r="G46" s="393">
        <v>403</v>
      </c>
      <c r="H46" s="393">
        <v>477</v>
      </c>
      <c r="I46" s="393">
        <v>536</v>
      </c>
      <c r="J46" s="391" t="s">
        <v>240</v>
      </c>
      <c r="K46" s="392">
        <f t="shared" si="6"/>
        <v>0.51367950865438305</v>
      </c>
      <c r="L46" s="392">
        <f t="shared" si="6"/>
        <v>3.650958052822372</v>
      </c>
      <c r="M46" s="392">
        <f t="shared" si="6"/>
        <v>3.1845120505728963</v>
      </c>
      <c r="N46" s="392">
        <f t="shared" si="6"/>
        <v>3.476423001238977</v>
      </c>
      <c r="O46" s="392">
        <f t="shared" si="6"/>
        <v>3.6460104754778588</v>
      </c>
    </row>
    <row r="47" spans="1:15" x14ac:dyDescent="0.25">
      <c r="A47" s="356" t="s">
        <v>229</v>
      </c>
      <c r="B47" s="353"/>
      <c r="C47" s="145">
        <v>5</v>
      </c>
      <c r="D47" s="389" t="s">
        <v>240</v>
      </c>
      <c r="E47" s="393">
        <v>486</v>
      </c>
      <c r="F47" s="393">
        <v>666</v>
      </c>
      <c r="G47" s="393">
        <v>854</v>
      </c>
      <c r="H47" s="393">
        <v>1063</v>
      </c>
      <c r="I47" s="393">
        <v>1192</v>
      </c>
      <c r="J47" s="391" t="s">
        <v>240</v>
      </c>
      <c r="K47" s="392">
        <f t="shared" si="6"/>
        <v>5.4271356783919593</v>
      </c>
      <c r="L47" s="392">
        <f t="shared" si="6"/>
        <v>5.7483169342309681</v>
      </c>
      <c r="M47" s="392">
        <f t="shared" si="6"/>
        <v>6.7483208218095614</v>
      </c>
      <c r="N47" s="392">
        <f t="shared" si="6"/>
        <v>7.7472487428030021</v>
      </c>
      <c r="O47" s="392">
        <f t="shared" si="6"/>
        <v>8.1082919529283721</v>
      </c>
    </row>
    <row r="48" spans="1:15" x14ac:dyDescent="0.25">
      <c r="A48" s="356" t="s">
        <v>230</v>
      </c>
      <c r="B48" s="353"/>
      <c r="C48" s="145">
        <v>6</v>
      </c>
      <c r="D48" s="389" t="s">
        <v>240</v>
      </c>
      <c r="E48" s="393">
        <v>65</v>
      </c>
      <c r="F48" s="393">
        <v>168</v>
      </c>
      <c r="G48" s="393">
        <v>202</v>
      </c>
      <c r="H48" s="393">
        <v>231</v>
      </c>
      <c r="I48" s="393">
        <v>260</v>
      </c>
      <c r="J48" s="391" t="s">
        <v>240</v>
      </c>
      <c r="K48" s="392">
        <f t="shared" si="6"/>
        <v>0.72585147962032381</v>
      </c>
      <c r="L48" s="392">
        <f t="shared" si="6"/>
        <v>1.4500258933195236</v>
      </c>
      <c r="M48" s="392">
        <f t="shared" si="6"/>
        <v>1.5962070327933624</v>
      </c>
      <c r="N48" s="392">
        <f t="shared" si="6"/>
        <v>1.6835507616062968</v>
      </c>
      <c r="O48" s="392">
        <f t="shared" si="6"/>
        <v>1.7685871709407524</v>
      </c>
    </row>
    <row r="49" spans="1:15" x14ac:dyDescent="0.25">
      <c r="A49" s="356" t="s">
        <v>231</v>
      </c>
      <c r="B49" s="353"/>
      <c r="C49" s="145">
        <v>7</v>
      </c>
      <c r="D49" s="389" t="s">
        <v>240</v>
      </c>
      <c r="E49" s="393">
        <v>623</v>
      </c>
      <c r="F49" s="393">
        <v>746</v>
      </c>
      <c r="G49" s="393">
        <v>729</v>
      </c>
      <c r="H49" s="393">
        <v>818</v>
      </c>
      <c r="I49" s="393">
        <v>936</v>
      </c>
      <c r="J49" s="391" t="s">
        <v>240</v>
      </c>
      <c r="K49" s="392">
        <f t="shared" si="6"/>
        <v>6.9570072585147971</v>
      </c>
      <c r="L49" s="392">
        <f t="shared" si="6"/>
        <v>6.4388054548593132</v>
      </c>
      <c r="M49" s="392">
        <f t="shared" si="6"/>
        <v>5.7605689450809949</v>
      </c>
      <c r="N49" s="392">
        <f t="shared" si="6"/>
        <v>5.9616646017054151</v>
      </c>
      <c r="O49" s="392">
        <f t="shared" si="6"/>
        <v>6.3669138153867086</v>
      </c>
    </row>
    <row r="50" spans="1:15" x14ac:dyDescent="0.25">
      <c r="A50" s="363" t="s">
        <v>233</v>
      </c>
      <c r="B50" s="364"/>
      <c r="C50" s="365"/>
      <c r="D50" s="394"/>
      <c r="E50" s="383"/>
      <c r="F50" s="383"/>
      <c r="G50" s="383"/>
      <c r="H50" s="383"/>
      <c r="I50" s="383"/>
      <c r="J50" s="395"/>
      <c r="K50" s="384"/>
      <c r="L50" s="384"/>
      <c r="M50" s="384"/>
      <c r="N50" s="384"/>
      <c r="O50" s="384"/>
    </row>
    <row r="51" spans="1:15" x14ac:dyDescent="0.25">
      <c r="A51" s="369" t="s">
        <v>234</v>
      </c>
      <c r="B51" s="370"/>
      <c r="C51" s="371"/>
      <c r="D51" s="396" t="s">
        <v>240</v>
      </c>
      <c r="E51" s="372">
        <f t="shared" ref="E51:I51" si="7">SUM(E43:E49)</f>
        <v>8955</v>
      </c>
      <c r="F51" s="372">
        <f t="shared" si="7"/>
        <v>11586</v>
      </c>
      <c r="G51" s="372">
        <f t="shared" si="7"/>
        <v>12655</v>
      </c>
      <c r="H51" s="372">
        <f t="shared" si="7"/>
        <v>13721</v>
      </c>
      <c r="I51" s="372">
        <f t="shared" si="7"/>
        <v>14701</v>
      </c>
      <c r="J51" s="397" t="s">
        <v>240</v>
      </c>
      <c r="K51" s="398">
        <f t="shared" ref="K51:O51" si="8">SUM(K43:K49)</f>
        <v>99.999999999999986</v>
      </c>
      <c r="L51" s="398">
        <f t="shared" si="8"/>
        <v>100</v>
      </c>
      <c r="M51" s="398">
        <f t="shared" si="8"/>
        <v>99.999999999999986</v>
      </c>
      <c r="N51" s="398">
        <f t="shared" si="8"/>
        <v>99.999999999999972</v>
      </c>
      <c r="O51" s="398">
        <f t="shared" si="8"/>
        <v>100</v>
      </c>
    </row>
    <row r="53" spans="1:15" s="336" customFormat="1" ht="46.05" customHeight="1" x14ac:dyDescent="0.25">
      <c r="A53" s="327" t="s">
        <v>221</v>
      </c>
      <c r="B53" s="328"/>
      <c r="C53" s="374"/>
      <c r="D53" s="399" t="s">
        <v>241</v>
      </c>
      <c r="E53" s="399"/>
      <c r="F53" s="399"/>
      <c r="G53" s="399"/>
      <c r="H53" s="399"/>
      <c r="I53" s="399"/>
      <c r="J53" s="400" t="s">
        <v>242</v>
      </c>
      <c r="K53" s="401"/>
      <c r="L53" s="401"/>
      <c r="M53" s="401"/>
      <c r="N53" s="401"/>
      <c r="O53" s="402"/>
    </row>
    <row r="54" spans="1:15" x14ac:dyDescent="0.25">
      <c r="A54" s="337"/>
      <c r="B54" s="338"/>
      <c r="C54" s="339"/>
      <c r="D54" s="403" t="s">
        <v>225</v>
      </c>
      <c r="E54" s="404"/>
      <c r="F54" s="404"/>
      <c r="G54" s="404"/>
      <c r="H54" s="404"/>
      <c r="I54" s="405"/>
      <c r="J54" s="403" t="s">
        <v>225</v>
      </c>
      <c r="K54" s="404"/>
      <c r="L54" s="404"/>
      <c r="M54" s="404"/>
      <c r="N54" s="404"/>
      <c r="O54" s="405"/>
    </row>
    <row r="55" spans="1:15" x14ac:dyDescent="0.25">
      <c r="A55" s="346"/>
      <c r="B55" s="347"/>
      <c r="C55" s="348"/>
      <c r="D55" s="381">
        <v>1975</v>
      </c>
      <c r="E55" s="388">
        <v>1991</v>
      </c>
      <c r="F55" s="388">
        <v>2000</v>
      </c>
      <c r="G55" s="388">
        <v>2005</v>
      </c>
      <c r="H55" s="388">
        <v>2010</v>
      </c>
      <c r="I55" s="388">
        <v>2013</v>
      </c>
      <c r="J55" s="381">
        <v>1975</v>
      </c>
      <c r="K55" s="388">
        <v>1991</v>
      </c>
      <c r="L55" s="388">
        <v>2000</v>
      </c>
      <c r="M55" s="388">
        <v>2005</v>
      </c>
      <c r="N55" s="388">
        <v>2010</v>
      </c>
      <c r="O55" s="388">
        <v>2013</v>
      </c>
    </row>
    <row r="56" spans="1:15" x14ac:dyDescent="0.25">
      <c r="A56" s="352" t="s">
        <v>3</v>
      </c>
      <c r="B56" s="353"/>
      <c r="C56" s="145">
        <v>1</v>
      </c>
      <c r="D56" s="391" t="s">
        <v>240</v>
      </c>
      <c r="E56" s="406">
        <f t="shared" ref="E56:I62" si="9">(E29*1000)/(E43*1000)</f>
        <v>245.2284585708733</v>
      </c>
      <c r="F56" s="406">
        <f t="shared" si="9"/>
        <v>259.391042995752</v>
      </c>
      <c r="G56" s="406">
        <f t="shared" si="9"/>
        <v>291.81452805890808</v>
      </c>
      <c r="H56" s="406">
        <f t="shared" si="9"/>
        <v>316.94544698542671</v>
      </c>
      <c r="I56" s="406">
        <f t="shared" si="9"/>
        <v>332.92640005101612</v>
      </c>
      <c r="J56" s="391" t="s">
        <v>240</v>
      </c>
      <c r="K56" s="392">
        <f t="shared" ref="K56:O62" si="10">+E56/E$64</f>
        <v>0.50194247470214137</v>
      </c>
      <c r="L56" s="392">
        <f t="shared" si="10"/>
        <v>0.44609910701838751</v>
      </c>
      <c r="M56" s="392">
        <f t="shared" si="10"/>
        <v>0.46516760282744651</v>
      </c>
      <c r="N56" s="392">
        <f t="shared" si="10"/>
        <v>0.44254647247000811</v>
      </c>
      <c r="O56" s="392">
        <f t="shared" si="10"/>
        <v>0.44225144618480439</v>
      </c>
    </row>
    <row r="57" spans="1:15" x14ac:dyDescent="0.25">
      <c r="A57" s="356" t="s">
        <v>226</v>
      </c>
      <c r="B57" s="353"/>
      <c r="C57" s="145">
        <v>2</v>
      </c>
      <c r="D57" s="391" t="s">
        <v>240</v>
      </c>
      <c r="E57" s="406">
        <f t="shared" si="9"/>
        <v>2904.4988165322193</v>
      </c>
      <c r="F57" s="406">
        <f t="shared" si="9"/>
        <v>2778.9109418689036</v>
      </c>
      <c r="G57" s="406">
        <f t="shared" si="9"/>
        <v>2391.2383549473248</v>
      </c>
      <c r="H57" s="406">
        <f t="shared" si="9"/>
        <v>1625.5241470953431</v>
      </c>
      <c r="I57" s="406">
        <f t="shared" si="9"/>
        <v>1653.5217329130439</v>
      </c>
      <c r="J57" s="391" t="s">
        <v>240</v>
      </c>
      <c r="K57" s="392">
        <f t="shared" si="10"/>
        <v>5.9450331834886887</v>
      </c>
      <c r="L57" s="392">
        <f t="shared" si="10"/>
        <v>4.7791538032084091</v>
      </c>
      <c r="M57" s="392">
        <f t="shared" si="10"/>
        <v>3.8117588619006328</v>
      </c>
      <c r="N57" s="392">
        <f t="shared" si="10"/>
        <v>2.2696965173471622</v>
      </c>
      <c r="O57" s="392">
        <f t="shared" si="10"/>
        <v>2.196498618213337</v>
      </c>
    </row>
    <row r="58" spans="1:15" x14ac:dyDescent="0.25">
      <c r="A58" s="356" t="s">
        <v>227</v>
      </c>
      <c r="B58" s="353"/>
      <c r="C58" s="145">
        <v>3</v>
      </c>
      <c r="D58" s="391" t="s">
        <v>240</v>
      </c>
      <c r="E58" s="406">
        <f t="shared" si="9"/>
        <v>1508.1334121393429</v>
      </c>
      <c r="F58" s="406">
        <f t="shared" si="9"/>
        <v>875.82363346135855</v>
      </c>
      <c r="G58" s="406">
        <f t="shared" si="9"/>
        <v>783.21734697113732</v>
      </c>
      <c r="H58" s="406">
        <f t="shared" si="9"/>
        <v>737.47465343084264</v>
      </c>
      <c r="I58" s="406">
        <f t="shared" si="9"/>
        <v>770.56186037947055</v>
      </c>
      <c r="J58" s="391" t="s">
        <v>240</v>
      </c>
      <c r="K58" s="392">
        <f t="shared" si="10"/>
        <v>3.0869019912361733</v>
      </c>
      <c r="L58" s="392">
        <f t="shared" si="10"/>
        <v>1.5062360530278991</v>
      </c>
      <c r="M58" s="392">
        <f t="shared" si="10"/>
        <v>1.2484893682534211</v>
      </c>
      <c r="N58" s="392">
        <f t="shared" si="10"/>
        <v>1.0297254922449404</v>
      </c>
      <c r="O58" s="392">
        <f t="shared" si="10"/>
        <v>1.0235958970975396</v>
      </c>
    </row>
    <row r="59" spans="1:15" x14ac:dyDescent="0.25">
      <c r="A59" s="356" t="s">
        <v>228</v>
      </c>
      <c r="B59" s="353"/>
      <c r="C59" s="145">
        <v>4</v>
      </c>
      <c r="D59" s="391" t="s">
        <v>240</v>
      </c>
      <c r="E59" s="406">
        <f t="shared" si="9"/>
        <v>5739.4435406736193</v>
      </c>
      <c r="F59" s="406">
        <f t="shared" si="9"/>
        <v>1080.2348448511832</v>
      </c>
      <c r="G59" s="406">
        <f t="shared" si="9"/>
        <v>1274.0888496885682</v>
      </c>
      <c r="H59" s="406">
        <f t="shared" si="9"/>
        <v>1338.0146448540777</v>
      </c>
      <c r="I59" s="406">
        <f t="shared" si="9"/>
        <v>1270.1490022688615</v>
      </c>
      <c r="J59" s="391" t="s">
        <v>240</v>
      </c>
      <c r="K59" s="392">
        <f t="shared" si="10"/>
        <v>11.747700536095563</v>
      </c>
      <c r="L59" s="392">
        <f t="shared" si="10"/>
        <v>1.8577811866316103</v>
      </c>
      <c r="M59" s="392">
        <f t="shared" si="10"/>
        <v>2.0309641879076352</v>
      </c>
      <c r="N59" s="392">
        <f t="shared" si="10"/>
        <v>1.8682510407559485</v>
      </c>
      <c r="O59" s="392">
        <f t="shared" si="10"/>
        <v>1.6872354761818653</v>
      </c>
    </row>
    <row r="60" spans="1:15" x14ac:dyDescent="0.25">
      <c r="A60" s="356" t="s">
        <v>229</v>
      </c>
      <c r="B60" s="353"/>
      <c r="C60" s="145">
        <v>5</v>
      </c>
      <c r="D60" s="391" t="s">
        <v>240</v>
      </c>
      <c r="E60" s="406">
        <f t="shared" si="9"/>
        <v>1641.0494748738051</v>
      </c>
      <c r="F60" s="406">
        <f t="shared" si="9"/>
        <v>1968.7772986166999</v>
      </c>
      <c r="G60" s="406">
        <f t="shared" si="9"/>
        <v>1455.8869144594037</v>
      </c>
      <c r="H60" s="406">
        <f t="shared" si="9"/>
        <v>1355.9801374842914</v>
      </c>
      <c r="I60" s="406">
        <f t="shared" si="9"/>
        <v>1392.1512051964837</v>
      </c>
      <c r="J60" s="391" t="s">
        <v>240</v>
      </c>
      <c r="K60" s="392">
        <f t="shared" si="10"/>
        <v>3.3589593937309958</v>
      </c>
      <c r="L60" s="392">
        <f t="shared" si="10"/>
        <v>3.3858909879373371</v>
      </c>
      <c r="M60" s="392">
        <f t="shared" si="10"/>
        <v>2.3207598007259493</v>
      </c>
      <c r="N60" s="392">
        <f t="shared" si="10"/>
        <v>1.8933360055828847</v>
      </c>
      <c r="O60" s="392">
        <f t="shared" si="10"/>
        <v>1.8493002769132132</v>
      </c>
    </row>
    <row r="61" spans="1:15" x14ac:dyDescent="0.25">
      <c r="A61" s="356" t="s">
        <v>230</v>
      </c>
      <c r="B61" s="353"/>
      <c r="C61" s="145">
        <v>6</v>
      </c>
      <c r="D61" s="391" t="s">
        <v>240</v>
      </c>
      <c r="E61" s="406">
        <f t="shared" si="9"/>
        <v>4218.461347280162</v>
      </c>
      <c r="F61" s="406">
        <f t="shared" si="9"/>
        <v>3226.3984870973741</v>
      </c>
      <c r="G61" s="406">
        <f t="shared" si="9"/>
        <v>3561.0129829320895</v>
      </c>
      <c r="H61" s="406">
        <f t="shared" si="9"/>
        <v>4333.8683845600408</v>
      </c>
      <c r="I61" s="406">
        <f t="shared" si="9"/>
        <v>4572.0036078768735</v>
      </c>
      <c r="J61" s="391" t="s">
        <v>240</v>
      </c>
      <c r="K61" s="392">
        <f t="shared" si="10"/>
        <v>8.6344991948688463</v>
      </c>
      <c r="L61" s="392">
        <f t="shared" si="10"/>
        <v>5.5487401082048393</v>
      </c>
      <c r="M61" s="392">
        <f t="shared" si="10"/>
        <v>5.6764407307834466</v>
      </c>
      <c r="N61" s="392">
        <f t="shared" si="10"/>
        <v>6.0513195061752256</v>
      </c>
      <c r="O61" s="392">
        <f t="shared" si="10"/>
        <v>6.0733399551247738</v>
      </c>
    </row>
    <row r="62" spans="1:15" x14ac:dyDescent="0.25">
      <c r="A62" s="356" t="s">
        <v>231</v>
      </c>
      <c r="B62" s="353"/>
      <c r="C62" s="145">
        <v>7</v>
      </c>
      <c r="D62" s="391" t="s">
        <v>240</v>
      </c>
      <c r="E62" s="406">
        <f t="shared" si="9"/>
        <v>1334.9631556861814</v>
      </c>
      <c r="F62" s="406">
        <f t="shared" si="9"/>
        <v>1860.3483064741408</v>
      </c>
      <c r="G62" s="406">
        <f t="shared" si="9"/>
        <v>2500.2881441684758</v>
      </c>
      <c r="H62" s="406">
        <f t="shared" si="9"/>
        <v>3219.3641572700117</v>
      </c>
      <c r="I62" s="406">
        <f t="shared" si="9"/>
        <v>3174.6926705634619</v>
      </c>
      <c r="J62" s="391" t="s">
        <v>240</v>
      </c>
      <c r="K62" s="392">
        <f t="shared" si="10"/>
        <v>2.7324508497354683</v>
      </c>
      <c r="L62" s="392">
        <f t="shared" si="10"/>
        <v>3.1994154797198409</v>
      </c>
      <c r="M62" s="392">
        <f t="shared" si="10"/>
        <v>3.9855899229456853</v>
      </c>
      <c r="N62" s="392">
        <f t="shared" si="10"/>
        <v>4.4951529196812636</v>
      </c>
      <c r="O62" s="392">
        <f t="shared" si="10"/>
        <v>4.2171856137988621</v>
      </c>
    </row>
    <row r="63" spans="1:15" s="409" customFormat="1" x14ac:dyDescent="0.25">
      <c r="A63" s="363" t="s">
        <v>233</v>
      </c>
      <c r="B63" s="364"/>
      <c r="C63" s="365"/>
      <c r="D63" s="395"/>
      <c r="E63" s="407"/>
      <c r="F63" s="407"/>
      <c r="G63" s="407"/>
      <c r="H63" s="407"/>
      <c r="I63" s="407"/>
      <c r="J63" s="395"/>
      <c r="K63" s="408"/>
      <c r="L63" s="408"/>
      <c r="M63" s="408"/>
      <c r="N63" s="408"/>
      <c r="O63" s="408"/>
    </row>
    <row r="64" spans="1:15" s="409" customFormat="1" x14ac:dyDescent="0.25">
      <c r="A64" s="369" t="s">
        <v>234</v>
      </c>
      <c r="B64" s="370"/>
      <c r="C64" s="371"/>
      <c r="D64" s="397" t="s">
        <v>240</v>
      </c>
      <c r="E64" s="410">
        <f>(E38*1000)/(E51*1000)</f>
        <v>488.55889057086631</v>
      </c>
      <c r="F64" s="410">
        <f>(F38*1000)/(F51*1000)</f>
        <v>581.46505768517557</v>
      </c>
      <c r="G64" s="410">
        <f>(G38*1000)/(G51*1000)</f>
        <v>627.33201169892391</v>
      </c>
      <c r="H64" s="410">
        <f>(H38*1000)/(H51*1000)</f>
        <v>716.1856815092035</v>
      </c>
      <c r="I64" s="410">
        <f>(I38*1000)/(I51*1000)</f>
        <v>752.79889511519104</v>
      </c>
      <c r="J64" s="397" t="s">
        <v>240</v>
      </c>
      <c r="K64" s="411">
        <f>+E64/E$64</f>
        <v>1</v>
      </c>
      <c r="L64" s="411">
        <f>+F64/F$64</f>
        <v>1</v>
      </c>
      <c r="M64" s="411">
        <f>+G64/G$64</f>
        <v>1</v>
      </c>
      <c r="N64" s="411">
        <f>+H64/H$64</f>
        <v>1</v>
      </c>
      <c r="O64" s="411">
        <f>+I64/I$64</f>
        <v>1</v>
      </c>
    </row>
    <row r="65" spans="1:15" x14ac:dyDescent="0.25">
      <c r="A65" s="412"/>
      <c r="B65" s="412"/>
      <c r="C65" s="412"/>
      <c r="D65" s="413"/>
      <c r="E65" s="414"/>
      <c r="F65" s="414"/>
      <c r="G65" s="414"/>
      <c r="H65" s="414"/>
      <c r="I65" s="414"/>
      <c r="J65" s="413"/>
      <c r="K65" s="415"/>
      <c r="L65" s="415"/>
      <c r="M65" s="415"/>
      <c r="N65" s="415"/>
      <c r="O65" s="415"/>
    </row>
    <row r="66" spans="1:15" x14ac:dyDescent="0.25">
      <c r="D66" s="416"/>
      <c r="E66" s="416"/>
      <c r="F66" s="416"/>
      <c r="G66" s="416"/>
      <c r="H66" s="416"/>
      <c r="J66" s="417">
        <v>22</v>
      </c>
      <c r="K66" s="417">
        <v>9</v>
      </c>
      <c r="L66" s="417">
        <v>5</v>
      </c>
      <c r="M66" s="417">
        <v>5</v>
      </c>
      <c r="N66" s="417">
        <v>3</v>
      </c>
      <c r="O66" s="418" t="s">
        <v>243</v>
      </c>
    </row>
    <row r="67" spans="1:15" s="336" customFormat="1" ht="28.05" customHeight="1" x14ac:dyDescent="0.25">
      <c r="A67" s="327" t="s">
        <v>221</v>
      </c>
      <c r="B67" s="328"/>
      <c r="C67" s="374"/>
      <c r="D67" s="419" t="s">
        <v>244</v>
      </c>
      <c r="E67" s="419"/>
      <c r="F67" s="419"/>
      <c r="G67" s="419"/>
      <c r="H67" s="419"/>
      <c r="I67" s="419"/>
      <c r="J67" s="420" t="s">
        <v>245</v>
      </c>
      <c r="K67" s="421"/>
      <c r="L67" s="421"/>
      <c r="M67" s="421"/>
      <c r="N67" s="422"/>
    </row>
    <row r="68" spans="1:15" x14ac:dyDescent="0.25">
      <c r="A68" s="337"/>
      <c r="B68" s="338"/>
      <c r="C68" s="423"/>
      <c r="D68" s="424" t="s">
        <v>225</v>
      </c>
      <c r="E68" s="424"/>
      <c r="F68" s="424"/>
      <c r="G68" s="424"/>
      <c r="H68" s="424"/>
      <c r="I68" s="424"/>
      <c r="J68" s="424" t="s">
        <v>225</v>
      </c>
      <c r="K68" s="424"/>
      <c r="L68" s="424"/>
      <c r="M68" s="424"/>
      <c r="N68" s="424"/>
    </row>
    <row r="69" spans="1:15" ht="24" x14ac:dyDescent="0.25">
      <c r="A69" s="346"/>
      <c r="B69" s="347"/>
      <c r="C69" s="348"/>
      <c r="D69" s="348"/>
      <c r="E69" s="388">
        <v>1991</v>
      </c>
      <c r="F69" s="388">
        <v>2000</v>
      </c>
      <c r="G69" s="388">
        <v>2005</v>
      </c>
      <c r="H69" s="388">
        <v>2010</v>
      </c>
      <c r="I69" s="388">
        <v>2013</v>
      </c>
      <c r="J69" s="425" t="s">
        <v>246</v>
      </c>
      <c r="K69" s="425" t="s">
        <v>247</v>
      </c>
      <c r="L69" s="425" t="s">
        <v>248</v>
      </c>
      <c r="M69" s="425" t="s">
        <v>249</v>
      </c>
      <c r="N69" s="425" t="s">
        <v>250</v>
      </c>
    </row>
    <row r="70" spans="1:15" x14ac:dyDescent="0.25">
      <c r="A70" s="352" t="s">
        <v>3</v>
      </c>
      <c r="B70" s="353"/>
      <c r="C70" s="145">
        <v>1</v>
      </c>
      <c r="D70" s="426"/>
      <c r="E70" s="427">
        <f t="shared" ref="E70:I76" si="11">(E56/$E56)*100</f>
        <v>100</v>
      </c>
      <c r="F70" s="428">
        <f t="shared" si="11"/>
        <v>105.77526136542818</v>
      </c>
      <c r="G70" s="428">
        <f t="shared" si="11"/>
        <v>118.99700783486797</v>
      </c>
      <c r="H70" s="428">
        <f t="shared" si="11"/>
        <v>129.24496970396547</v>
      </c>
      <c r="I70" s="428">
        <f t="shared" si="11"/>
        <v>135.76173091460234</v>
      </c>
      <c r="J70" s="429">
        <f t="shared" ref="J70:J76" si="12">EXP(LN(I56/E56)/J$66)-1</f>
        <v>1.3993882415955783E-2</v>
      </c>
      <c r="K70" s="429">
        <f t="shared" ref="K70:N76" si="13">EXP(LN(F56/E56)/K$66)-1</f>
        <v>6.257997909801416E-3</v>
      </c>
      <c r="L70" s="429">
        <f t="shared" si="13"/>
        <v>2.3835978148536663E-2</v>
      </c>
      <c r="M70" s="429">
        <f t="shared" si="13"/>
        <v>1.6659496183893063E-2</v>
      </c>
      <c r="N70" s="429">
        <f t="shared" si="13"/>
        <v>1.6532431911208567E-2</v>
      </c>
    </row>
    <row r="71" spans="1:15" x14ac:dyDescent="0.25">
      <c r="A71" s="356" t="s">
        <v>226</v>
      </c>
      <c r="B71" s="353"/>
      <c r="C71" s="145">
        <v>2</v>
      </c>
      <c r="D71" s="426"/>
      <c r="E71" s="427">
        <f t="shared" si="11"/>
        <v>100</v>
      </c>
      <c r="F71" s="428">
        <f t="shared" si="11"/>
        <v>95.676091381119605</v>
      </c>
      <c r="G71" s="428">
        <f t="shared" si="11"/>
        <v>82.328777045339137</v>
      </c>
      <c r="H71" s="428">
        <f t="shared" si="11"/>
        <v>55.965736251740395</v>
      </c>
      <c r="I71" s="428">
        <f t="shared" si="11"/>
        <v>56.929674872005634</v>
      </c>
      <c r="J71" s="429">
        <f t="shared" si="12"/>
        <v>-2.5281897260335251E-2</v>
      </c>
      <c r="K71" s="429">
        <f t="shared" si="13"/>
        <v>-4.8992645457361927E-3</v>
      </c>
      <c r="L71" s="429">
        <f t="shared" si="13"/>
        <v>-2.9602547249746314E-2</v>
      </c>
      <c r="M71" s="429">
        <f t="shared" si="13"/>
        <v>-7.4291798543820287E-2</v>
      </c>
      <c r="N71" s="429">
        <f t="shared" si="13"/>
        <v>5.7085926365767481E-3</v>
      </c>
    </row>
    <row r="72" spans="1:15" x14ac:dyDescent="0.25">
      <c r="A72" s="356" t="s">
        <v>227</v>
      </c>
      <c r="B72" s="353"/>
      <c r="C72" s="145">
        <v>3</v>
      </c>
      <c r="D72" s="426"/>
      <c r="E72" s="427">
        <f t="shared" si="11"/>
        <v>100</v>
      </c>
      <c r="F72" s="428">
        <f t="shared" si="11"/>
        <v>58.073352556984361</v>
      </c>
      <c r="G72" s="428">
        <f t="shared" si="11"/>
        <v>51.932895370318377</v>
      </c>
      <c r="H72" s="428">
        <f t="shared" si="11"/>
        <v>48.899828589084017</v>
      </c>
      <c r="I72" s="428">
        <f t="shared" si="11"/>
        <v>51.093746360701608</v>
      </c>
      <c r="J72" s="429">
        <f t="shared" si="12"/>
        <v>-3.0061968323229049E-2</v>
      </c>
      <c r="K72" s="429">
        <f t="shared" si="13"/>
        <v>-5.8597795563499311E-2</v>
      </c>
      <c r="L72" s="429">
        <f t="shared" si="13"/>
        <v>-2.2102969070287082E-2</v>
      </c>
      <c r="M72" s="429">
        <f t="shared" si="13"/>
        <v>-1.196356470304405E-2</v>
      </c>
      <c r="N72" s="429">
        <f t="shared" si="13"/>
        <v>1.4736939559549578E-2</v>
      </c>
    </row>
    <row r="73" spans="1:15" x14ac:dyDescent="0.25">
      <c r="A73" s="356" t="s">
        <v>228</v>
      </c>
      <c r="B73" s="353"/>
      <c r="C73" s="145">
        <v>4</v>
      </c>
      <c r="D73" s="426"/>
      <c r="E73" s="427">
        <f t="shared" si="11"/>
        <v>100</v>
      </c>
      <c r="F73" s="428">
        <f t="shared" si="11"/>
        <v>18.82124699364844</v>
      </c>
      <c r="G73" s="428">
        <f t="shared" si="11"/>
        <v>22.198821900755778</v>
      </c>
      <c r="H73" s="428">
        <f t="shared" si="11"/>
        <v>23.312619688163</v>
      </c>
      <c r="I73" s="428">
        <f t="shared" si="11"/>
        <v>22.130176789225604</v>
      </c>
      <c r="J73" s="429">
        <f t="shared" si="12"/>
        <v>-6.625866293224747E-2</v>
      </c>
      <c r="K73" s="429">
        <f t="shared" si="13"/>
        <v>-0.16937427545778161</v>
      </c>
      <c r="L73" s="429">
        <f t="shared" si="13"/>
        <v>3.3561459590021769E-2</v>
      </c>
      <c r="M73" s="429">
        <f t="shared" si="13"/>
        <v>9.8392121672949973E-3</v>
      </c>
      <c r="N73" s="429">
        <f t="shared" si="13"/>
        <v>-1.7201236283994059E-2</v>
      </c>
    </row>
    <row r="74" spans="1:15" x14ac:dyDescent="0.25">
      <c r="A74" s="356" t="s">
        <v>229</v>
      </c>
      <c r="B74" s="353"/>
      <c r="C74" s="145">
        <v>5</v>
      </c>
      <c r="D74" s="426"/>
      <c r="E74" s="427">
        <f t="shared" si="11"/>
        <v>100</v>
      </c>
      <c r="F74" s="428">
        <f t="shared" si="11"/>
        <v>119.97062421095481</v>
      </c>
      <c r="G74" s="428">
        <f t="shared" si="11"/>
        <v>88.716820348841694</v>
      </c>
      <c r="H74" s="428">
        <f t="shared" si="11"/>
        <v>82.628839547239409</v>
      </c>
      <c r="I74" s="428">
        <f t="shared" si="11"/>
        <v>84.832981973534871</v>
      </c>
      <c r="J74" s="429">
        <f t="shared" si="12"/>
        <v>-7.4487459397539757E-3</v>
      </c>
      <c r="K74" s="429">
        <f t="shared" si="13"/>
        <v>2.0436776220459585E-2</v>
      </c>
      <c r="L74" s="429">
        <f t="shared" si="13"/>
        <v>-5.8573953222954445E-2</v>
      </c>
      <c r="M74" s="429">
        <f t="shared" si="13"/>
        <v>-1.4117546808037118E-2</v>
      </c>
      <c r="N74" s="429">
        <f t="shared" si="13"/>
        <v>8.8138280163503335E-3</v>
      </c>
    </row>
    <row r="75" spans="1:15" x14ac:dyDescent="0.25">
      <c r="A75" s="356" t="s">
        <v>230</v>
      </c>
      <c r="B75" s="353"/>
      <c r="C75" s="145">
        <v>6</v>
      </c>
      <c r="D75" s="426"/>
      <c r="E75" s="427">
        <f t="shared" si="11"/>
        <v>100</v>
      </c>
      <c r="F75" s="428">
        <f t="shared" si="11"/>
        <v>76.482826829208307</v>
      </c>
      <c r="G75" s="428">
        <f t="shared" si="11"/>
        <v>84.414972421829589</v>
      </c>
      <c r="H75" s="428">
        <f t="shared" si="11"/>
        <v>102.73576140158987</v>
      </c>
      <c r="I75" s="428">
        <f t="shared" si="11"/>
        <v>108.38083442022426</v>
      </c>
      <c r="J75" s="429">
        <f t="shared" si="12"/>
        <v>3.6649305461686765E-3</v>
      </c>
      <c r="K75" s="429">
        <f t="shared" si="13"/>
        <v>-2.9349999671301474E-2</v>
      </c>
      <c r="L75" s="429">
        <f t="shared" si="13"/>
        <v>1.9931747558002755E-2</v>
      </c>
      <c r="M75" s="429">
        <f t="shared" si="13"/>
        <v>4.0064881094394655E-2</v>
      </c>
      <c r="N75" s="429">
        <f t="shared" si="13"/>
        <v>1.7990242903754172E-2</v>
      </c>
    </row>
    <row r="76" spans="1:15" x14ac:dyDescent="0.25">
      <c r="A76" s="356" t="s">
        <v>231</v>
      </c>
      <c r="B76" s="353"/>
      <c r="C76" s="145">
        <v>7</v>
      </c>
      <c r="D76" s="426"/>
      <c r="E76" s="427">
        <f t="shared" si="11"/>
        <v>100</v>
      </c>
      <c r="F76" s="428">
        <f t="shared" si="11"/>
        <v>139.35577911271321</v>
      </c>
      <c r="G76" s="428">
        <f t="shared" si="11"/>
        <v>187.29267047698471</v>
      </c>
      <c r="H76" s="428">
        <f t="shared" si="11"/>
        <v>241.1575288469466</v>
      </c>
      <c r="I76" s="428">
        <f t="shared" si="11"/>
        <v>237.81125771457306</v>
      </c>
      <c r="J76" s="429">
        <f t="shared" si="12"/>
        <v>4.0163172200823549E-2</v>
      </c>
      <c r="K76" s="429">
        <f t="shared" si="13"/>
        <v>3.7561592543075895E-2</v>
      </c>
      <c r="L76" s="429">
        <f t="shared" si="13"/>
        <v>6.0911506317586461E-2</v>
      </c>
      <c r="M76" s="429">
        <f t="shared" si="13"/>
        <v>5.1855321844640923E-2</v>
      </c>
      <c r="N76" s="429">
        <f t="shared" si="13"/>
        <v>-4.6468506205771254E-3</v>
      </c>
    </row>
    <row r="77" spans="1:15" s="409" customFormat="1" x14ac:dyDescent="0.25">
      <c r="A77" s="363" t="s">
        <v>233</v>
      </c>
      <c r="B77" s="364"/>
      <c r="C77" s="365"/>
      <c r="D77" s="430"/>
      <c r="E77" s="431"/>
      <c r="F77" s="408"/>
      <c r="G77" s="408"/>
      <c r="H77" s="408"/>
      <c r="I77" s="408"/>
      <c r="J77" s="431"/>
      <c r="K77" s="432"/>
      <c r="L77" s="432"/>
      <c r="M77" s="432"/>
      <c r="N77" s="432"/>
    </row>
    <row r="78" spans="1:15" s="409" customFormat="1" x14ac:dyDescent="0.25">
      <c r="A78" s="369" t="s">
        <v>234</v>
      </c>
      <c r="B78" s="370"/>
      <c r="C78" s="371"/>
      <c r="D78" s="433"/>
      <c r="E78" s="434">
        <f>(E64/$E64)*100</f>
        <v>100</v>
      </c>
      <c r="F78" s="435">
        <f>(F64/$E64)*100</f>
        <v>119.01637016691093</v>
      </c>
      <c r="G78" s="435">
        <f>(G64/$E64)*100</f>
        <v>128.40458413639865</v>
      </c>
      <c r="H78" s="435">
        <f>(H64/$E64)*100</f>
        <v>146.59147450420198</v>
      </c>
      <c r="I78" s="435">
        <f>(I64/$E64)*100</f>
        <v>154.08559943215204</v>
      </c>
      <c r="J78" s="436">
        <f>EXP(LN(I64/E64)/J$66)-1</f>
        <v>1.984609833886708E-2</v>
      </c>
      <c r="K78" s="436">
        <f>EXP(LN(F64/E64)/K$66)-1</f>
        <v>1.9531725385099064E-2</v>
      </c>
      <c r="L78" s="436">
        <f>EXP(LN(G64/F64)/L$66)-1</f>
        <v>1.5300886948598214E-2</v>
      </c>
      <c r="M78" s="436">
        <f>EXP(LN(H64/G64)/M$66)-1</f>
        <v>2.6846759535914755E-2</v>
      </c>
      <c r="N78" s="436">
        <f>EXP(LN(I64/H64)/N$66)-1</f>
        <v>1.6758424858420939E-2</v>
      </c>
    </row>
    <row r="79" spans="1:15" x14ac:dyDescent="0.25">
      <c r="I79" s="321" t="s">
        <v>251</v>
      </c>
      <c r="J79" s="437">
        <f>+I64-J102</f>
        <v>9.0949470177292824E-13</v>
      </c>
      <c r="K79" s="437">
        <f>+F64-K89</f>
        <v>0</v>
      </c>
      <c r="L79" s="437">
        <f>+G64-L94</f>
        <v>0</v>
      </c>
      <c r="M79" s="437">
        <f>+H64-M99</f>
        <v>0</v>
      </c>
      <c r="N79" s="437">
        <f>+I64-N102</f>
        <v>0</v>
      </c>
    </row>
    <row r="80" spans="1:15" hidden="1" x14ac:dyDescent="0.25">
      <c r="I80" s="319">
        <v>1991</v>
      </c>
      <c r="J80" s="319"/>
      <c r="K80" s="319"/>
      <c r="L80" s="320"/>
      <c r="M80" s="319"/>
      <c r="N80" s="319"/>
    </row>
    <row r="81" spans="9:14" hidden="1" x14ac:dyDescent="0.25">
      <c r="I81" s="319">
        <f>+I80+1</f>
        <v>1992</v>
      </c>
      <c r="J81" s="438">
        <f>+E64*(1+J78)</f>
        <v>498.2548783574635</v>
      </c>
      <c r="K81" s="438">
        <f>+E64*(1+K78)</f>
        <v>498.10128865594515</v>
      </c>
      <c r="L81" s="320"/>
      <c r="M81" s="319"/>
      <c r="N81" s="319"/>
    </row>
    <row r="82" spans="9:14" hidden="1" x14ac:dyDescent="0.25">
      <c r="I82" s="319">
        <f t="shared" ref="I82:I102" si="14">+I81+1</f>
        <v>1993</v>
      </c>
      <c r="J82" s="438">
        <f>+J81*(1+$J$78)</f>
        <v>508.14329367116596</v>
      </c>
      <c r="K82" s="438">
        <f>+K81*(1+$K$78)</f>
        <v>507.83006623993703</v>
      </c>
      <c r="L82" s="320"/>
      <c r="M82" s="319"/>
      <c r="N82" s="319"/>
    </row>
    <row r="83" spans="9:14" hidden="1" x14ac:dyDescent="0.25">
      <c r="I83" s="319">
        <f t="shared" si="14"/>
        <v>1994</v>
      </c>
      <c r="J83" s="438">
        <f t="shared" ref="J83:J102" si="15">+J82*(1+$J$78)</f>
        <v>518.2279554475997</v>
      </c>
      <c r="K83" s="438">
        <f t="shared" ref="K83:K89" si="16">+K82*(1+$K$78)</f>
        <v>517.74886363603218</v>
      </c>
      <c r="L83" s="320"/>
      <c r="M83" s="319"/>
      <c r="N83" s="319"/>
    </row>
    <row r="84" spans="9:14" hidden="1" x14ac:dyDescent="0.25">
      <c r="I84" s="319">
        <f t="shared" si="14"/>
        <v>1995</v>
      </c>
      <c r="J84" s="438">
        <f t="shared" si="15"/>
        <v>528.5127584133628</v>
      </c>
      <c r="K84" s="438">
        <f t="shared" si="16"/>
        <v>527.86139225901832</v>
      </c>
      <c r="L84" s="320"/>
      <c r="M84" s="319"/>
      <c r="N84" s="319"/>
    </row>
    <row r="85" spans="9:14" hidden="1" x14ac:dyDescent="0.25">
      <c r="I85" s="319">
        <f t="shared" si="14"/>
        <v>1996</v>
      </c>
      <c r="J85" s="438">
        <f t="shared" si="15"/>
        <v>539.0016745901803</v>
      </c>
      <c r="K85" s="438">
        <f t="shared" si="16"/>
        <v>538.17143601401756</v>
      </c>
      <c r="L85" s="320"/>
      <c r="M85" s="319"/>
      <c r="N85" s="319"/>
    </row>
    <row r="86" spans="9:14" hidden="1" x14ac:dyDescent="0.25">
      <c r="I86" s="319">
        <f t="shared" si="14"/>
        <v>1997</v>
      </c>
      <c r="J86" s="438">
        <f t="shared" si="15"/>
        <v>549.69875482891109</v>
      </c>
      <c r="K86" s="438">
        <f t="shared" si="16"/>
        <v>548.68285271234777</v>
      </c>
      <c r="L86" s="320"/>
      <c r="M86" s="319"/>
      <c r="N86" s="319"/>
    </row>
    <row r="87" spans="9:14" hidden="1" x14ac:dyDescent="0.25">
      <c r="I87" s="319">
        <f t="shared" si="14"/>
        <v>1998</v>
      </c>
      <c r="J87" s="438">
        <f t="shared" si="15"/>
        <v>560.60813037399839</v>
      </c>
      <c r="K87" s="438">
        <f t="shared" si="16"/>
        <v>559.39957551503812</v>
      </c>
      <c r="L87" s="320"/>
      <c r="M87" s="319"/>
      <c r="N87" s="319"/>
    </row>
    <row r="88" spans="9:14" hidden="1" x14ac:dyDescent="0.25">
      <c r="I88" s="319">
        <f t="shared" si="14"/>
        <v>1999</v>
      </c>
      <c r="J88" s="438">
        <f t="shared" si="15"/>
        <v>571.73401445896923</v>
      </c>
      <c r="K88" s="438">
        <f t="shared" si="16"/>
        <v>570.32561440453878</v>
      </c>
      <c r="L88" s="320"/>
      <c r="M88" s="319"/>
      <c r="N88" s="319"/>
    </row>
    <row r="89" spans="9:14" hidden="1" x14ac:dyDescent="0.25">
      <c r="I89" s="319">
        <f t="shared" si="14"/>
        <v>2000</v>
      </c>
      <c r="J89" s="438">
        <f t="shared" si="15"/>
        <v>583.08070393359719</v>
      </c>
      <c r="K89" s="438">
        <f t="shared" si="16"/>
        <v>581.46505768517613</v>
      </c>
      <c r="L89" s="437"/>
      <c r="M89" s="319"/>
      <c r="N89" s="319"/>
    </row>
    <row r="90" spans="9:14" hidden="1" x14ac:dyDescent="0.25">
      <c r="I90" s="319">
        <f t="shared" si="14"/>
        <v>2001</v>
      </c>
      <c r="J90" s="438">
        <f t="shared" si="15"/>
        <v>594.65258092335921</v>
      </c>
      <c r="K90" s="319"/>
      <c r="L90" s="438">
        <f>+F64*(1+L78)</f>
        <v>590.36198879737663</v>
      </c>
      <c r="M90" s="319"/>
      <c r="N90" s="319"/>
    </row>
    <row r="91" spans="9:14" hidden="1" x14ac:dyDescent="0.25">
      <c r="I91" s="319">
        <f t="shared" si="14"/>
        <v>2002</v>
      </c>
      <c r="J91" s="438">
        <f t="shared" si="15"/>
        <v>606.45411452182532</v>
      </c>
      <c r="K91" s="319"/>
      <c r="L91" s="438">
        <f>+L90*(1+$L$78)</f>
        <v>599.39505084671487</v>
      </c>
      <c r="M91" s="319"/>
      <c r="N91" s="319"/>
    </row>
    <row r="92" spans="9:14" hidden="1" x14ac:dyDescent="0.25">
      <c r="I92" s="319">
        <f t="shared" si="14"/>
        <v>2003</v>
      </c>
      <c r="J92" s="438">
        <f t="shared" si="15"/>
        <v>618.48986251663598</v>
      </c>
      <c r="K92" s="319"/>
      <c r="L92" s="438">
        <f>+L91*(1+$L$78)</f>
        <v>608.56632675726974</v>
      </c>
      <c r="M92" s="319"/>
      <c r="N92" s="319"/>
    </row>
    <row r="93" spans="9:14" hidden="1" x14ac:dyDescent="0.25">
      <c r="I93" s="319">
        <f t="shared" si="14"/>
        <v>2004</v>
      </c>
      <c r="J93" s="438">
        <f t="shared" si="15"/>
        <v>630.76447314973348</v>
      </c>
      <c r="K93" s="319"/>
      <c r="L93" s="438">
        <f>+L92*(1+$L$78)</f>
        <v>617.87793132370643</v>
      </c>
      <c r="M93" s="319"/>
      <c r="N93" s="319"/>
    </row>
    <row r="94" spans="9:14" hidden="1" x14ac:dyDescent="0.25">
      <c r="I94" s="319">
        <f t="shared" si="14"/>
        <v>2005</v>
      </c>
      <c r="J94" s="438">
        <f t="shared" si="15"/>
        <v>643.28268691252674</v>
      </c>
      <c r="K94" s="319"/>
      <c r="L94" s="438">
        <f>+L93*(1+$L$78)</f>
        <v>627.33201169892425</v>
      </c>
      <c r="M94" s="437"/>
      <c r="N94" s="319"/>
    </row>
    <row r="95" spans="9:14" hidden="1" x14ac:dyDescent="0.25">
      <c r="I95" s="319">
        <f t="shared" si="14"/>
        <v>2006</v>
      </c>
      <c r="J95" s="438">
        <f t="shared" si="15"/>
        <v>656.04933837668341</v>
      </c>
      <c r="K95" s="319"/>
      <c r="L95" s="320"/>
      <c r="M95" s="438">
        <f>+G64*(1+M78)</f>
        <v>644.17384336618659</v>
      </c>
      <c r="N95" s="438"/>
    </row>
    <row r="96" spans="9:14" hidden="1" x14ac:dyDescent="0.25">
      <c r="I96" s="319">
        <f t="shared" si="14"/>
        <v>2007</v>
      </c>
      <c r="J96" s="438">
        <f t="shared" si="15"/>
        <v>669.0693580612558</v>
      </c>
      <c r="K96" s="319"/>
      <c r="L96" s="320"/>
      <c r="M96" s="438">
        <f>+M95*(1+$M$78)</f>
        <v>661.46782363836462</v>
      </c>
      <c r="N96" s="438"/>
    </row>
    <row r="97" spans="9:14" hidden="1" x14ac:dyDescent="0.25">
      <c r="I97" s="319">
        <f t="shared" si="14"/>
        <v>2008</v>
      </c>
      <c r="J97" s="438">
        <f t="shared" si="15"/>
        <v>682.34777433686213</v>
      </c>
      <c r="K97" s="319"/>
      <c r="L97" s="320"/>
      <c r="M97" s="438">
        <f>+M96*(1+$M$78)</f>
        <v>679.22609124032863</v>
      </c>
      <c r="N97" s="438"/>
    </row>
    <row r="98" spans="9:14" hidden="1" x14ac:dyDescent="0.25">
      <c r="I98" s="319">
        <f t="shared" si="14"/>
        <v>2009</v>
      </c>
      <c r="J98" s="438">
        <f t="shared" si="15"/>
        <v>695.8897153676586</v>
      </c>
      <c r="K98" s="319"/>
      <c r="L98" s="320"/>
      <c r="M98" s="438">
        <f>+M97*(1+$M$78)</f>
        <v>697.46111078237698</v>
      </c>
      <c r="N98" s="438"/>
    </row>
    <row r="99" spans="9:14" hidden="1" x14ac:dyDescent="0.25">
      <c r="I99" s="319">
        <f t="shared" si="14"/>
        <v>2010</v>
      </c>
      <c r="J99" s="438">
        <f t="shared" si="15"/>
        <v>709.70041109185138</v>
      </c>
      <c r="K99" s="319"/>
      <c r="L99" s="320"/>
      <c r="M99" s="438">
        <f>+M98*(1+$M$78)</f>
        <v>716.1856815092035</v>
      </c>
      <c r="N99" s="438"/>
    </row>
    <row r="100" spans="9:14" hidden="1" x14ac:dyDescent="0.25">
      <c r="I100" s="319">
        <f t="shared" si="14"/>
        <v>2011</v>
      </c>
      <c r="J100" s="438">
        <f t="shared" si="15"/>
        <v>723.78519524151466</v>
      </c>
      <c r="K100" s="319"/>
      <c r="L100" s="320"/>
      <c r="M100" s="438"/>
      <c r="N100" s="438">
        <f>+H64*(1+N78)</f>
        <v>728.18782543745249</v>
      </c>
    </row>
    <row r="101" spans="9:14" hidden="1" x14ac:dyDescent="0.25">
      <c r="I101" s="319">
        <f t="shared" si="14"/>
        <v>2012</v>
      </c>
      <c r="J101" s="438">
        <f t="shared" si="15"/>
        <v>738.1495074024939</v>
      </c>
      <c r="K101" s="319"/>
      <c r="L101" s="320"/>
      <c r="M101" s="438"/>
      <c r="N101" s="438">
        <f>+N100*(1+$N$78)</f>
        <v>740.39110639286298</v>
      </c>
    </row>
    <row r="102" spans="9:14" hidden="1" x14ac:dyDescent="0.25">
      <c r="I102" s="319">
        <f t="shared" si="14"/>
        <v>2013</v>
      </c>
      <c r="J102" s="438">
        <f t="shared" si="15"/>
        <v>752.79889511519013</v>
      </c>
      <c r="K102" s="437"/>
      <c r="L102" s="320"/>
      <c r="M102" s="438"/>
      <c r="N102" s="438">
        <f>+N101*(1+$N$78)</f>
        <v>752.79889511519093</v>
      </c>
    </row>
  </sheetData>
  <mergeCells count="82">
    <mergeCell ref="A77:B77"/>
    <mergeCell ref="A78:B78"/>
    <mergeCell ref="A71:B71"/>
    <mergeCell ref="A72:B72"/>
    <mergeCell ref="A73:B73"/>
    <mergeCell ref="A74:B74"/>
    <mergeCell ref="A75:B75"/>
    <mergeCell ref="A76:B76"/>
    <mergeCell ref="J67:N67"/>
    <mergeCell ref="A68:B68"/>
    <mergeCell ref="D68:I68"/>
    <mergeCell ref="J68:N68"/>
    <mergeCell ref="A69:B69"/>
    <mergeCell ref="A70:B70"/>
    <mergeCell ref="A61:B61"/>
    <mergeCell ref="A62:B62"/>
    <mergeCell ref="A63:B63"/>
    <mergeCell ref="A64:B64"/>
    <mergeCell ref="A67:B67"/>
    <mergeCell ref="D67:I67"/>
    <mergeCell ref="A55:B55"/>
    <mergeCell ref="A56:B56"/>
    <mergeCell ref="A57:B57"/>
    <mergeCell ref="A58:B58"/>
    <mergeCell ref="A59:B59"/>
    <mergeCell ref="A60:B60"/>
    <mergeCell ref="A50:B50"/>
    <mergeCell ref="A51:B51"/>
    <mergeCell ref="A53:B53"/>
    <mergeCell ref="D53:I53"/>
    <mergeCell ref="J53:O53"/>
    <mergeCell ref="A54:B54"/>
    <mergeCell ref="D54:I54"/>
    <mergeCell ref="J54:O54"/>
    <mergeCell ref="A44:B44"/>
    <mergeCell ref="A45:B45"/>
    <mergeCell ref="A46:B46"/>
    <mergeCell ref="A47:B47"/>
    <mergeCell ref="A48:B48"/>
    <mergeCell ref="A49:B49"/>
    <mergeCell ref="J40:O40"/>
    <mergeCell ref="A41:B41"/>
    <mergeCell ref="D41:I41"/>
    <mergeCell ref="J41:O41"/>
    <mergeCell ref="A42:B42"/>
    <mergeCell ref="A43:B43"/>
    <mergeCell ref="A35:B35"/>
    <mergeCell ref="A36:B36"/>
    <mergeCell ref="A37:B37"/>
    <mergeCell ref="A38:B38"/>
    <mergeCell ref="A40:B40"/>
    <mergeCell ref="D40:I40"/>
    <mergeCell ref="A29:B29"/>
    <mergeCell ref="A30:B30"/>
    <mergeCell ref="A31:B31"/>
    <mergeCell ref="A32:B32"/>
    <mergeCell ref="A33:B33"/>
    <mergeCell ref="A34:B34"/>
    <mergeCell ref="D26:I26"/>
    <mergeCell ref="J26:O26"/>
    <mergeCell ref="A27:B27"/>
    <mergeCell ref="D27:I27"/>
    <mergeCell ref="J27:O27"/>
    <mergeCell ref="A28:B28"/>
    <mergeCell ref="A20:B20"/>
    <mergeCell ref="A21:B21"/>
    <mergeCell ref="A22:B22"/>
    <mergeCell ref="A23:B23"/>
    <mergeCell ref="A24:B24"/>
    <mergeCell ref="A26:B26"/>
    <mergeCell ref="A14:B14"/>
    <mergeCell ref="A15:B15"/>
    <mergeCell ref="A16:B16"/>
    <mergeCell ref="A17:B17"/>
    <mergeCell ref="A18:B18"/>
    <mergeCell ref="A19:B19"/>
    <mergeCell ref="A12:B12"/>
    <mergeCell ref="D12:I12"/>
    <mergeCell ref="J12:O12"/>
    <mergeCell ref="A13:B13"/>
    <mergeCell ref="D13:I13"/>
    <mergeCell ref="J13:O13"/>
  </mergeCells>
  <hyperlinks>
    <hyperlink ref="D13" r:id="rId1"/>
    <hyperlink ref="D27" r:id="rId2"/>
    <hyperlink ref="D41:I41" r:id="rId3" display="http://www.ilo.org/global/research/global-reports/weso/2015/lang--en/index.ht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6"/>
  <sheetViews>
    <sheetView showGridLines="0" workbookViewId="0">
      <selection activeCell="A3" sqref="A3"/>
    </sheetView>
  </sheetViews>
  <sheetFormatPr defaultRowHeight="12" x14ac:dyDescent="0.25"/>
  <cols>
    <col min="1" max="1" width="42.28515625" customWidth="1"/>
    <col min="4" max="5" width="11.140625" bestFit="1" customWidth="1"/>
  </cols>
  <sheetData>
    <row r="1" spans="1:16" ht="14.4" x14ac:dyDescent="0.25">
      <c r="A1" s="75" t="s">
        <v>18</v>
      </c>
      <c r="B1" s="76"/>
      <c r="C1" s="76"/>
      <c r="D1" s="76"/>
      <c r="E1" s="76"/>
      <c r="F1" s="76"/>
      <c r="G1" s="76"/>
      <c r="H1" s="3"/>
      <c r="I1" s="3"/>
      <c r="J1" s="3"/>
      <c r="K1" s="7"/>
      <c r="L1" s="3"/>
      <c r="M1" s="3"/>
      <c r="N1" s="3"/>
      <c r="O1" s="3"/>
      <c r="P1" s="3"/>
    </row>
    <row r="2" spans="1:16" x14ac:dyDescent="0.25">
      <c r="A2" s="265" t="s">
        <v>268</v>
      </c>
      <c r="B2" s="76"/>
      <c r="C2" s="76"/>
      <c r="D2" s="76"/>
      <c r="E2" s="76"/>
      <c r="F2" s="76"/>
      <c r="G2" s="76"/>
      <c r="H2" s="3"/>
      <c r="I2" s="3"/>
      <c r="J2" s="3"/>
      <c r="K2" s="7"/>
      <c r="L2" s="3"/>
      <c r="M2" s="3"/>
      <c r="N2" s="3"/>
      <c r="O2" s="3"/>
      <c r="P2" s="3"/>
    </row>
    <row r="3" spans="1:16" x14ac:dyDescent="0.25">
      <c r="A3" s="265"/>
      <c r="B3" s="76"/>
      <c r="C3" s="76"/>
      <c r="D3" s="76"/>
      <c r="E3" s="76"/>
      <c r="F3" s="76"/>
      <c r="G3" s="76"/>
      <c r="H3" s="3"/>
      <c r="I3" s="3"/>
      <c r="J3" s="3"/>
      <c r="K3" s="7"/>
      <c r="L3" s="3"/>
      <c r="M3" s="3"/>
      <c r="N3" s="3"/>
      <c r="O3" s="3"/>
      <c r="P3" s="3"/>
    </row>
    <row r="4" spans="1:16" x14ac:dyDescent="0.25">
      <c r="A4" s="440" t="s">
        <v>252</v>
      </c>
      <c r="B4" s="3"/>
      <c r="C4" s="3"/>
      <c r="D4" s="3"/>
      <c r="E4" s="3"/>
      <c r="F4" s="3"/>
      <c r="G4" s="3"/>
      <c r="H4" s="3"/>
      <c r="I4" s="3"/>
      <c r="J4" s="3"/>
      <c r="K4" s="7"/>
      <c r="L4" s="3"/>
      <c r="M4" s="3"/>
      <c r="N4" s="3"/>
      <c r="O4" s="3"/>
      <c r="P4" s="3"/>
    </row>
    <row r="5" spans="1:16" ht="30.6" x14ac:dyDescent="0.25">
      <c r="A5" s="441" t="s">
        <v>247</v>
      </c>
      <c r="B5" s="77" t="s">
        <v>253</v>
      </c>
      <c r="C5" s="252" t="s">
        <v>20</v>
      </c>
      <c r="D5" s="297" t="s">
        <v>254</v>
      </c>
      <c r="E5" s="298"/>
      <c r="F5" s="297" t="s">
        <v>255</v>
      </c>
      <c r="G5" s="298"/>
      <c r="H5" s="40"/>
      <c r="I5" s="40"/>
      <c r="J5" s="40"/>
      <c r="K5" s="79"/>
      <c r="L5" s="40"/>
      <c r="M5" s="40"/>
      <c r="N5" s="40"/>
      <c r="O5" s="40"/>
      <c r="P5" s="40"/>
    </row>
    <row r="6" spans="1:16" ht="24" x14ac:dyDescent="0.25">
      <c r="A6" s="442"/>
      <c r="B6" s="81" t="s">
        <v>247</v>
      </c>
      <c r="C6" s="82" t="s">
        <v>256</v>
      </c>
      <c r="D6" s="83" t="s">
        <v>15</v>
      </c>
      <c r="E6" s="83" t="s">
        <v>256</v>
      </c>
      <c r="F6" s="83" t="s">
        <v>15</v>
      </c>
      <c r="G6" s="83" t="s">
        <v>256</v>
      </c>
      <c r="H6" s="11"/>
      <c r="I6" s="11"/>
      <c r="J6" s="11"/>
      <c r="K6" s="84"/>
      <c r="L6" s="11"/>
      <c r="M6" s="11"/>
      <c r="N6" s="11"/>
      <c r="O6" s="11"/>
      <c r="P6" s="11"/>
    </row>
    <row r="7" spans="1:16" x14ac:dyDescent="0.25">
      <c r="A7" s="443" t="s">
        <v>3</v>
      </c>
      <c r="B7" s="444">
        <f t="shared" ref="B7:B14" si="0">+G7-F7</f>
        <v>-7.7135114550831219</v>
      </c>
      <c r="C7" s="445">
        <f>+'GVA-productivity2'!L56</f>
        <v>0.44609910701838751</v>
      </c>
      <c r="D7" s="446">
        <f>+'GVA-productivity2'!E43</f>
        <v>7521</v>
      </c>
      <c r="E7" s="446">
        <f>+'GVA-productivity2'!F43</f>
        <v>8837</v>
      </c>
      <c r="F7" s="445">
        <f>+'GVA-productivity2'!K43</f>
        <v>83.98659966499163</v>
      </c>
      <c r="G7" s="445">
        <f>+'GVA-productivity2'!L43</f>
        <v>76.273088209908508</v>
      </c>
      <c r="H7" s="3"/>
      <c r="I7" s="3"/>
      <c r="J7" s="3"/>
      <c r="K7" s="7"/>
      <c r="L7" s="3"/>
      <c r="M7" s="3"/>
      <c r="N7" s="3"/>
      <c r="O7" s="3"/>
      <c r="P7" s="3"/>
    </row>
    <row r="8" spans="1:16" x14ac:dyDescent="0.25">
      <c r="A8" s="443" t="s">
        <v>257</v>
      </c>
      <c r="B8" s="444">
        <f t="shared" si="0"/>
        <v>9.9082789515793468E-2</v>
      </c>
      <c r="C8" s="445">
        <f>+'GVA-productivity2'!L57</f>
        <v>4.7791538032084091</v>
      </c>
      <c r="D8" s="446">
        <f>+'GVA-productivity2'!E44</f>
        <v>29</v>
      </c>
      <c r="E8" s="446">
        <f>+'GVA-productivity2'!F44</f>
        <v>49</v>
      </c>
      <c r="F8" s="445">
        <f>+'GVA-productivity2'!K44</f>
        <v>0.32384142936906757</v>
      </c>
      <c r="G8" s="445">
        <f>+'GVA-productivity2'!L44</f>
        <v>0.42292421888486104</v>
      </c>
      <c r="H8" s="3"/>
      <c r="I8" s="3"/>
      <c r="J8" s="3"/>
      <c r="K8" s="7"/>
      <c r="L8" s="3"/>
      <c r="M8" s="3"/>
      <c r="N8" s="3"/>
      <c r="O8" s="3"/>
      <c r="P8" s="3"/>
    </row>
    <row r="9" spans="1:16" x14ac:dyDescent="0.25">
      <c r="A9" s="443" t="s">
        <v>227</v>
      </c>
      <c r="B9" s="444">
        <f t="shared" si="0"/>
        <v>3.949996255516607</v>
      </c>
      <c r="C9" s="445">
        <f>+'GVA-productivity2'!L58</f>
        <v>1.5062360530278991</v>
      </c>
      <c r="D9" s="446">
        <f>+'GVA-productivity2'!E45</f>
        <v>185</v>
      </c>
      <c r="E9" s="446">
        <f>+'GVA-productivity2'!F45</f>
        <v>697</v>
      </c>
      <c r="F9" s="445">
        <f>+'GVA-productivity2'!K45</f>
        <v>2.0658849804578447</v>
      </c>
      <c r="G9" s="445">
        <f>+'GVA-productivity2'!L45</f>
        <v>6.0158812359744518</v>
      </c>
      <c r="H9" s="3"/>
      <c r="I9" s="3"/>
      <c r="J9" s="3"/>
      <c r="K9" s="7"/>
      <c r="L9" s="3"/>
      <c r="M9" s="3"/>
      <c r="N9" s="3"/>
      <c r="O9" s="3"/>
      <c r="P9" s="3"/>
    </row>
    <row r="10" spans="1:16" x14ac:dyDescent="0.25">
      <c r="A10" s="443" t="s">
        <v>228</v>
      </c>
      <c r="B10" s="444">
        <f t="shared" si="0"/>
        <v>3.1372785441679891</v>
      </c>
      <c r="C10" s="445">
        <f>+'GVA-productivity2'!L59</f>
        <v>1.8577811866316103</v>
      </c>
      <c r="D10" s="446">
        <f>+'GVA-productivity2'!E46</f>
        <v>46</v>
      </c>
      <c r="E10" s="446">
        <f>+'GVA-productivity2'!F46</f>
        <v>423</v>
      </c>
      <c r="F10" s="445">
        <f>+'GVA-productivity2'!K46</f>
        <v>0.51367950865438305</v>
      </c>
      <c r="G10" s="445">
        <f>+'GVA-productivity2'!L46</f>
        <v>3.650958052822372</v>
      </c>
      <c r="H10" s="3"/>
      <c r="I10" s="3"/>
      <c r="J10" s="3"/>
      <c r="K10" s="7"/>
      <c r="L10" s="3"/>
      <c r="M10" s="3"/>
      <c r="N10" s="3"/>
      <c r="O10" s="3"/>
      <c r="P10" s="3"/>
    </row>
    <row r="11" spans="1:16" x14ac:dyDescent="0.25">
      <c r="A11" s="443" t="s">
        <v>229</v>
      </c>
      <c r="B11" s="444">
        <f t="shared" si="0"/>
        <v>0.32118125583900881</v>
      </c>
      <c r="C11" s="445">
        <f>+'GVA-productivity2'!L60</f>
        <v>3.3858909879373371</v>
      </c>
      <c r="D11" s="446">
        <f>+'GVA-productivity2'!E47</f>
        <v>486</v>
      </c>
      <c r="E11" s="446">
        <f>+'GVA-productivity2'!F47</f>
        <v>666</v>
      </c>
      <c r="F11" s="445">
        <f>+'GVA-productivity2'!K47</f>
        <v>5.4271356783919593</v>
      </c>
      <c r="G11" s="445">
        <f>+'GVA-productivity2'!L47</f>
        <v>5.7483169342309681</v>
      </c>
      <c r="H11" s="3"/>
      <c r="I11" s="3"/>
      <c r="J11" s="3"/>
      <c r="K11" s="7"/>
      <c r="L11" s="3"/>
      <c r="M11" s="3"/>
      <c r="N11" s="3"/>
      <c r="O11" s="3"/>
      <c r="P11" s="3"/>
    </row>
    <row r="12" spans="1:16" x14ac:dyDescent="0.25">
      <c r="A12" s="447" t="s">
        <v>230</v>
      </c>
      <c r="B12" s="444">
        <f t="shared" si="0"/>
        <v>0.72417441369919977</v>
      </c>
      <c r="C12" s="445">
        <f>+'GVA-productivity2'!L61</f>
        <v>5.5487401082048393</v>
      </c>
      <c r="D12" s="446">
        <f>+'GVA-productivity2'!E48</f>
        <v>65</v>
      </c>
      <c r="E12" s="446">
        <f>+'GVA-productivity2'!F48</f>
        <v>168</v>
      </c>
      <c r="F12" s="445">
        <f>+'GVA-productivity2'!K48</f>
        <v>0.72585147962032381</v>
      </c>
      <c r="G12" s="445">
        <f>+'GVA-productivity2'!L48</f>
        <v>1.4500258933195236</v>
      </c>
      <c r="H12" s="3"/>
      <c r="I12" s="3"/>
      <c r="J12" s="3"/>
      <c r="K12" s="7"/>
      <c r="L12" s="3"/>
      <c r="M12" s="3"/>
      <c r="N12" s="3"/>
      <c r="O12" s="3"/>
      <c r="P12" s="3"/>
    </row>
    <row r="13" spans="1:16" x14ac:dyDescent="0.25">
      <c r="A13" s="443" t="s">
        <v>231</v>
      </c>
      <c r="B13" s="444">
        <f t="shared" si="0"/>
        <v>-0.51820180365548385</v>
      </c>
      <c r="C13" s="445">
        <f>+'GVA-productivity2'!L62</f>
        <v>3.1994154797198409</v>
      </c>
      <c r="D13" s="446">
        <f>+'GVA-productivity2'!E49</f>
        <v>623</v>
      </c>
      <c r="E13" s="446">
        <f>+'GVA-productivity2'!F49</f>
        <v>746</v>
      </c>
      <c r="F13" s="445">
        <f>+'GVA-productivity2'!K49</f>
        <v>6.9570072585147971</v>
      </c>
      <c r="G13" s="445">
        <f>+'GVA-productivity2'!L49</f>
        <v>6.4388054548593132</v>
      </c>
      <c r="H13" s="3"/>
      <c r="I13" s="3"/>
      <c r="J13" s="3"/>
      <c r="K13" s="7"/>
      <c r="L13" s="3"/>
      <c r="M13" s="3"/>
      <c r="N13" s="3"/>
      <c r="O13" s="3"/>
      <c r="P13" s="3"/>
    </row>
    <row r="14" spans="1:16" x14ac:dyDescent="0.25">
      <c r="A14" s="87" t="s">
        <v>258</v>
      </c>
      <c r="B14" s="448">
        <f t="shared" si="0"/>
        <v>0</v>
      </c>
      <c r="C14" s="449">
        <f>+'GVA-productivity2'!L64</f>
        <v>1</v>
      </c>
      <c r="D14" s="450">
        <f>+'GVA-productivity2'!E51</f>
        <v>8955</v>
      </c>
      <c r="E14" s="450">
        <f>+'GVA-productivity2'!F51</f>
        <v>11586</v>
      </c>
      <c r="F14" s="449">
        <f>+'GVA-productivity2'!K51</f>
        <v>99.999999999999986</v>
      </c>
      <c r="G14" s="449">
        <f>+'GVA-productivity2'!L51</f>
        <v>100</v>
      </c>
      <c r="H14" s="10"/>
      <c r="I14" s="10"/>
      <c r="J14" s="10"/>
      <c r="K14" s="18"/>
      <c r="L14" s="10"/>
      <c r="M14" s="10"/>
      <c r="N14" s="10"/>
      <c r="O14" s="10"/>
      <c r="P14" s="10"/>
    </row>
    <row r="15" spans="1:16" x14ac:dyDescent="0.25">
      <c r="A15" s="88" t="s">
        <v>24</v>
      </c>
      <c r="B15" s="451"/>
      <c r="C15" s="451"/>
      <c r="D15" s="452">
        <f>SUM(D7:D13)</f>
        <v>8955</v>
      </c>
      <c r="E15" s="452">
        <f>SUM(E7:E13)</f>
        <v>11586</v>
      </c>
      <c r="F15" s="111">
        <f>SUM(F7:F13)</f>
        <v>99.999999999999986</v>
      </c>
      <c r="G15" s="111">
        <f>SUM(G7:G13)</f>
        <v>100</v>
      </c>
      <c r="H15" s="20"/>
      <c r="I15" s="20"/>
      <c r="J15" s="20"/>
      <c r="K15" s="92"/>
      <c r="L15" s="20"/>
      <c r="M15" s="20"/>
      <c r="N15" s="20"/>
      <c r="O15" s="20"/>
      <c r="P15" s="20"/>
    </row>
    <row r="16" spans="1:16" x14ac:dyDescent="0.25">
      <c r="A16" s="88"/>
      <c r="B16" s="89"/>
      <c r="C16" s="89"/>
      <c r="D16" s="90"/>
      <c r="E16" s="90"/>
      <c r="F16" s="91"/>
      <c r="G16" s="91"/>
      <c r="H16" s="20"/>
      <c r="I16" s="20"/>
      <c r="J16" s="20"/>
      <c r="K16" s="92"/>
      <c r="L16" s="20"/>
      <c r="M16" s="20"/>
      <c r="N16" s="20"/>
      <c r="O16" s="20"/>
      <c r="P16" s="20"/>
    </row>
    <row r="17" spans="1:16" x14ac:dyDescent="0.25">
      <c r="A17" s="88"/>
      <c r="B17" s="89"/>
      <c r="C17" s="89"/>
      <c r="D17" s="90"/>
      <c r="E17" s="90"/>
      <c r="F17" s="91"/>
      <c r="G17" s="91"/>
      <c r="H17" s="20"/>
      <c r="I17" s="20"/>
      <c r="J17" s="20"/>
      <c r="K17" s="92"/>
      <c r="L17" s="20"/>
      <c r="M17" s="20"/>
      <c r="N17" s="20"/>
      <c r="O17" s="20"/>
      <c r="P17" s="20"/>
    </row>
    <row r="18" spans="1:16" x14ac:dyDescent="0.25">
      <c r="A18" s="88"/>
      <c r="B18" s="89"/>
      <c r="C18" s="89"/>
      <c r="D18" s="90"/>
      <c r="E18" s="90"/>
      <c r="F18" s="91"/>
      <c r="G18" s="91"/>
      <c r="H18" s="20"/>
      <c r="I18" s="20"/>
      <c r="J18" s="20"/>
      <c r="K18" s="92"/>
      <c r="L18" s="20"/>
      <c r="M18" s="20"/>
      <c r="N18" s="20"/>
      <c r="O18" s="20"/>
      <c r="P18" s="20"/>
    </row>
    <row r="19" spans="1:16" x14ac:dyDescent="0.25">
      <c r="A19" s="88"/>
      <c r="B19" s="89"/>
      <c r="C19" s="89"/>
      <c r="D19" s="90"/>
      <c r="E19" s="90"/>
      <c r="F19" s="91"/>
      <c r="G19" s="91"/>
      <c r="H19" s="20"/>
      <c r="I19" s="20"/>
      <c r="J19" s="20"/>
      <c r="K19" s="92"/>
      <c r="L19" s="20"/>
      <c r="M19" s="20"/>
      <c r="N19" s="20"/>
      <c r="O19" s="20"/>
      <c r="P19" s="20"/>
    </row>
    <row r="20" spans="1:16" x14ac:dyDescent="0.25">
      <c r="A20" s="88"/>
      <c r="B20" s="89"/>
      <c r="C20" s="89"/>
      <c r="D20" s="90"/>
      <c r="E20" s="90"/>
      <c r="F20" s="91"/>
      <c r="G20" s="91"/>
      <c r="H20" s="20"/>
      <c r="I20" s="20"/>
      <c r="J20" s="20"/>
      <c r="K20" s="92"/>
      <c r="L20" s="20"/>
      <c r="M20" s="20"/>
      <c r="N20" s="20"/>
      <c r="O20" s="20"/>
      <c r="P20" s="20"/>
    </row>
    <row r="21" spans="1:16" x14ac:dyDescent="0.25">
      <c r="A21" s="3"/>
      <c r="B21" s="93"/>
      <c r="C21" s="3"/>
      <c r="D21" s="94"/>
      <c r="E21" s="3"/>
      <c r="F21" s="3"/>
      <c r="G21" s="3"/>
      <c r="H21" s="3"/>
      <c r="I21" s="3"/>
      <c r="J21" s="3"/>
      <c r="K21" s="7"/>
      <c r="L21" s="3"/>
      <c r="M21" s="3"/>
      <c r="N21" s="3"/>
      <c r="O21" s="3"/>
      <c r="P21" s="3"/>
    </row>
    <row r="22" spans="1:16" ht="30.6" x14ac:dyDescent="0.25">
      <c r="A22" s="441" t="s">
        <v>248</v>
      </c>
      <c r="B22" s="77" t="s">
        <v>253</v>
      </c>
      <c r="C22" s="252" t="s">
        <v>20</v>
      </c>
      <c r="D22" s="453" t="s">
        <v>254</v>
      </c>
      <c r="E22" s="454"/>
      <c r="F22" s="453" t="s">
        <v>255</v>
      </c>
      <c r="G22" s="454"/>
      <c r="H22" s="3"/>
      <c r="I22" s="3"/>
      <c r="J22" s="3"/>
      <c r="K22" s="7"/>
      <c r="L22" s="3"/>
      <c r="M22" s="3"/>
      <c r="N22" s="3"/>
      <c r="O22" s="3"/>
      <c r="P22" s="3"/>
    </row>
    <row r="23" spans="1:16" ht="12" customHeight="1" x14ac:dyDescent="0.25">
      <c r="A23" s="442"/>
      <c r="B23" s="82" t="s">
        <v>248</v>
      </c>
      <c r="C23" s="82">
        <v>2005</v>
      </c>
      <c r="D23" s="83">
        <v>2000</v>
      </c>
      <c r="E23" s="83">
        <v>2005</v>
      </c>
      <c r="F23" s="83">
        <v>2000</v>
      </c>
      <c r="G23" s="83">
        <v>2005</v>
      </c>
      <c r="H23" s="3"/>
      <c r="I23" s="3"/>
      <c r="J23" s="3"/>
      <c r="K23" s="7"/>
      <c r="L23" s="3"/>
      <c r="M23" s="3"/>
      <c r="N23" s="3"/>
      <c r="O23" s="3"/>
      <c r="P23" s="3"/>
    </row>
    <row r="24" spans="1:16" x14ac:dyDescent="0.25">
      <c r="A24" s="443" t="s">
        <v>3</v>
      </c>
      <c r="B24" s="444">
        <f t="shared" ref="B24:B31" si="1">+G24-F24</f>
        <v>-0.62709848252802658</v>
      </c>
      <c r="C24" s="445">
        <f>+'GVA-productivity2'!M56</f>
        <v>0.46516760282744651</v>
      </c>
      <c r="D24" s="446">
        <f>+'GVA-productivity2'!F43</f>
        <v>8837</v>
      </c>
      <c r="E24" s="446">
        <f>+'GVA-productivity2'!G43</f>
        <v>9573</v>
      </c>
      <c r="F24" s="445">
        <f>+'GVA-productivity2'!L43</f>
        <v>76.273088209908508</v>
      </c>
      <c r="G24" s="445">
        <f>+'GVA-productivity2'!M43</f>
        <v>75.645989727380481</v>
      </c>
      <c r="H24" s="3"/>
      <c r="I24" s="3"/>
      <c r="J24" s="3"/>
      <c r="K24" s="7"/>
      <c r="L24" s="3"/>
      <c r="M24" s="3"/>
      <c r="N24" s="3"/>
      <c r="O24" s="3"/>
      <c r="P24" s="3"/>
    </row>
    <row r="25" spans="1:16" x14ac:dyDescent="0.25">
      <c r="A25" s="443" t="s">
        <v>257</v>
      </c>
      <c r="B25" s="444">
        <f t="shared" si="1"/>
        <v>0.29615914737353483</v>
      </c>
      <c r="C25" s="445">
        <f>+'GVA-productivity2'!M57</f>
        <v>3.8117588619006328</v>
      </c>
      <c r="D25" s="446">
        <f>+'GVA-productivity2'!F44</f>
        <v>49</v>
      </c>
      <c r="E25" s="446">
        <f>+'GVA-productivity2'!G44</f>
        <v>91</v>
      </c>
      <c r="F25" s="445">
        <f>+'GVA-productivity2'!L44</f>
        <v>0.42292421888486104</v>
      </c>
      <c r="G25" s="445">
        <f>+'GVA-productivity2'!M44</f>
        <v>0.71908336625839586</v>
      </c>
      <c r="H25" s="3"/>
      <c r="I25" s="3"/>
      <c r="J25" s="3"/>
      <c r="K25" s="7"/>
      <c r="L25" s="3"/>
      <c r="M25" s="3"/>
      <c r="N25" s="3"/>
      <c r="O25" s="3"/>
      <c r="P25" s="3"/>
    </row>
    <row r="26" spans="1:16" x14ac:dyDescent="0.25">
      <c r="A26" s="443" t="s">
        <v>227</v>
      </c>
      <c r="B26" s="444">
        <f t="shared" si="1"/>
        <v>0.32943682012985498</v>
      </c>
      <c r="C26" s="445">
        <f>+'GVA-productivity2'!M58</f>
        <v>1.2484893682534211</v>
      </c>
      <c r="D26" s="446">
        <f>+'GVA-productivity2'!F45</f>
        <v>697</v>
      </c>
      <c r="E26" s="446">
        <f>+'GVA-productivity2'!G45</f>
        <v>803</v>
      </c>
      <c r="F26" s="445">
        <f>+'GVA-productivity2'!L45</f>
        <v>6.0158812359744518</v>
      </c>
      <c r="G26" s="445">
        <f>+'GVA-productivity2'!M45</f>
        <v>6.3453180561043068</v>
      </c>
      <c r="H26" s="3"/>
      <c r="I26" s="3"/>
      <c r="J26" s="3"/>
      <c r="K26" s="7"/>
      <c r="L26" s="3"/>
      <c r="M26" s="3"/>
      <c r="N26" s="3"/>
      <c r="O26" s="3"/>
      <c r="P26" s="3"/>
    </row>
    <row r="27" spans="1:16" x14ac:dyDescent="0.25">
      <c r="A27" s="443" t="s">
        <v>228</v>
      </c>
      <c r="B27" s="444">
        <f t="shared" si="1"/>
        <v>-0.46644600224947563</v>
      </c>
      <c r="C27" s="445">
        <f>+'GVA-productivity2'!M59</f>
        <v>2.0309641879076352</v>
      </c>
      <c r="D27" s="446">
        <f>+'GVA-productivity2'!F46</f>
        <v>423</v>
      </c>
      <c r="E27" s="446">
        <f>+'GVA-productivity2'!G46</f>
        <v>403</v>
      </c>
      <c r="F27" s="445">
        <f>+'GVA-productivity2'!L46</f>
        <v>3.650958052822372</v>
      </c>
      <c r="G27" s="445">
        <f>+'GVA-productivity2'!M46</f>
        <v>3.1845120505728963</v>
      </c>
      <c r="H27" s="3"/>
      <c r="I27" s="3"/>
      <c r="J27" s="3"/>
      <c r="K27" s="7"/>
      <c r="L27" s="3"/>
      <c r="M27" s="3"/>
      <c r="N27" s="3"/>
      <c r="O27" s="3"/>
      <c r="P27" s="3"/>
    </row>
    <row r="28" spans="1:16" x14ac:dyDescent="0.25">
      <c r="A28" s="443" t="s">
        <v>229</v>
      </c>
      <c r="B28" s="444">
        <f t="shared" si="1"/>
        <v>1.0000038875785933</v>
      </c>
      <c r="C28" s="445">
        <f>+'GVA-productivity2'!M60</f>
        <v>2.3207598007259493</v>
      </c>
      <c r="D28" s="446">
        <f>+'GVA-productivity2'!F47</f>
        <v>666</v>
      </c>
      <c r="E28" s="446">
        <f>+'GVA-productivity2'!G47</f>
        <v>854</v>
      </c>
      <c r="F28" s="445">
        <f>+'GVA-productivity2'!L47</f>
        <v>5.7483169342309681</v>
      </c>
      <c r="G28" s="445">
        <f>+'GVA-productivity2'!M47</f>
        <v>6.7483208218095614</v>
      </c>
      <c r="H28" s="3"/>
      <c r="I28" s="3"/>
      <c r="J28" s="3"/>
      <c r="K28" s="7"/>
      <c r="L28" s="3"/>
      <c r="M28" s="3"/>
      <c r="N28" s="3"/>
      <c r="O28" s="3"/>
      <c r="P28" s="3"/>
    </row>
    <row r="29" spans="1:16" x14ac:dyDescent="0.25">
      <c r="A29" s="447" t="s">
        <v>230</v>
      </c>
      <c r="B29" s="444">
        <f t="shared" si="1"/>
        <v>0.14618113947383882</v>
      </c>
      <c r="C29" s="445">
        <f>+'GVA-productivity2'!M61</f>
        <v>5.6764407307834466</v>
      </c>
      <c r="D29" s="446">
        <f>+'GVA-productivity2'!F48</f>
        <v>168</v>
      </c>
      <c r="E29" s="446">
        <f>+'GVA-productivity2'!G48</f>
        <v>202</v>
      </c>
      <c r="F29" s="445">
        <f>+'GVA-productivity2'!L48</f>
        <v>1.4500258933195236</v>
      </c>
      <c r="G29" s="445">
        <f>+'GVA-productivity2'!M48</f>
        <v>1.5962070327933624</v>
      </c>
      <c r="H29" s="3"/>
      <c r="I29" s="3"/>
      <c r="J29" s="3"/>
      <c r="K29" s="7"/>
      <c r="L29" s="3"/>
      <c r="M29" s="3"/>
      <c r="N29" s="3"/>
      <c r="O29" s="3"/>
      <c r="P29" s="3"/>
    </row>
    <row r="30" spans="1:16" x14ac:dyDescent="0.25">
      <c r="A30" s="443" t="s">
        <v>231</v>
      </c>
      <c r="B30" s="444">
        <f t="shared" si="1"/>
        <v>-0.67823650977831829</v>
      </c>
      <c r="C30" s="445">
        <f>+'GVA-productivity2'!M62</f>
        <v>3.9855899229456853</v>
      </c>
      <c r="D30" s="446">
        <f>+'GVA-productivity2'!F49</f>
        <v>746</v>
      </c>
      <c r="E30" s="446">
        <f>+'GVA-productivity2'!G49</f>
        <v>729</v>
      </c>
      <c r="F30" s="445">
        <f>+'GVA-productivity2'!L49</f>
        <v>6.4388054548593132</v>
      </c>
      <c r="G30" s="445">
        <f>+'GVA-productivity2'!M49</f>
        <v>5.7605689450809949</v>
      </c>
      <c r="H30" s="3"/>
      <c r="I30" s="3"/>
      <c r="J30" s="3"/>
      <c r="K30" s="7"/>
      <c r="L30" s="3"/>
      <c r="M30" s="3"/>
      <c r="N30" s="3"/>
      <c r="O30" s="3"/>
      <c r="P30" s="3"/>
    </row>
    <row r="31" spans="1:16" x14ac:dyDescent="0.25">
      <c r="A31" s="87" t="s">
        <v>258</v>
      </c>
      <c r="B31" s="448">
        <f t="shared" si="1"/>
        <v>0</v>
      </c>
      <c r="C31" s="449">
        <f>+'GVA-productivity2'!M64</f>
        <v>1</v>
      </c>
      <c r="D31" s="450">
        <f>+'GVA-productivity2'!F51</f>
        <v>11586</v>
      </c>
      <c r="E31" s="450">
        <f>+'GVA-productivity2'!G51</f>
        <v>12655</v>
      </c>
      <c r="F31" s="449">
        <f>+'GVA-productivity2'!L51</f>
        <v>100</v>
      </c>
      <c r="G31" s="449">
        <f>+'GVA-productivity2'!M51</f>
        <v>99.999999999999986</v>
      </c>
      <c r="H31" s="3"/>
      <c r="I31" s="3"/>
      <c r="J31" s="3"/>
      <c r="K31" s="7"/>
      <c r="L31" s="3"/>
      <c r="M31" s="3"/>
      <c r="N31" s="3"/>
      <c r="O31" s="3"/>
      <c r="P31" s="3"/>
    </row>
    <row r="32" spans="1:16" x14ac:dyDescent="0.25">
      <c r="A32" s="88" t="s">
        <v>24</v>
      </c>
      <c r="B32" s="451"/>
      <c r="C32" s="451"/>
      <c r="D32" s="452">
        <f>SUM(D24:D30)</f>
        <v>11586</v>
      </c>
      <c r="E32" s="452">
        <f>SUM(E24:E30)</f>
        <v>12655</v>
      </c>
      <c r="F32" s="111">
        <f>SUM(F24:F30)</f>
        <v>100</v>
      </c>
      <c r="G32" s="111">
        <f>SUM(G24:G30)</f>
        <v>99.999999999999986</v>
      </c>
      <c r="H32" s="3"/>
      <c r="I32" s="3"/>
      <c r="J32" s="3"/>
      <c r="K32" s="7"/>
      <c r="L32" s="3"/>
      <c r="M32" s="3"/>
      <c r="N32" s="3"/>
      <c r="O32" s="3"/>
      <c r="P32" s="3"/>
    </row>
    <row r="33" spans="1:16" x14ac:dyDescent="0.25">
      <c r="A33" s="88"/>
      <c r="B33" s="95"/>
      <c r="C33" s="89"/>
      <c r="D33" s="90"/>
      <c r="E33" s="90"/>
      <c r="F33" s="96"/>
      <c r="G33" s="96"/>
      <c r="H33" s="3"/>
      <c r="I33" s="3"/>
      <c r="J33" s="3"/>
      <c r="K33" s="7"/>
      <c r="L33" s="3"/>
      <c r="M33" s="3"/>
      <c r="N33" s="3"/>
      <c r="O33" s="3"/>
      <c r="P33" s="3"/>
    </row>
    <row r="34" spans="1:16" x14ac:dyDescent="0.25">
      <c r="A34" s="88"/>
      <c r="B34" s="95"/>
      <c r="C34" s="89"/>
      <c r="D34" s="90"/>
      <c r="E34" s="90"/>
      <c r="F34" s="96"/>
      <c r="G34" s="96"/>
      <c r="H34" s="3"/>
      <c r="I34" s="3"/>
      <c r="J34" s="3"/>
      <c r="K34" s="7"/>
      <c r="L34" s="3"/>
      <c r="M34" s="3"/>
      <c r="N34" s="3"/>
      <c r="O34" s="3"/>
      <c r="P34" s="3"/>
    </row>
    <row r="35" spans="1:16" x14ac:dyDescent="0.25">
      <c r="A35" s="88"/>
      <c r="B35" s="95"/>
      <c r="C35" s="89"/>
      <c r="D35" s="90"/>
      <c r="E35" s="90"/>
      <c r="F35" s="96"/>
      <c r="G35" s="96"/>
      <c r="H35" s="3"/>
      <c r="I35" s="3"/>
      <c r="J35" s="3"/>
      <c r="K35" s="7"/>
      <c r="L35" s="3"/>
      <c r="M35" s="3"/>
      <c r="N35" s="3"/>
      <c r="O35" s="3"/>
      <c r="P35" s="3"/>
    </row>
    <row r="36" spans="1:16" x14ac:dyDescent="0.25">
      <c r="A36" s="88"/>
      <c r="B36" s="95"/>
      <c r="C36" s="89"/>
      <c r="D36" s="90"/>
      <c r="E36" s="90"/>
      <c r="F36" s="96"/>
      <c r="G36" s="96"/>
      <c r="H36" s="3"/>
      <c r="I36" s="3"/>
      <c r="J36" s="3"/>
      <c r="K36" s="7"/>
      <c r="L36" s="3"/>
      <c r="M36" s="3"/>
      <c r="N36" s="3"/>
      <c r="O36" s="3"/>
      <c r="P36" s="3"/>
    </row>
    <row r="37" spans="1:16" x14ac:dyDescent="0.25">
      <c r="A37" s="88"/>
      <c r="B37" s="95"/>
      <c r="C37" s="89"/>
      <c r="D37" s="90"/>
      <c r="E37" s="90"/>
      <c r="F37" s="96"/>
      <c r="G37" s="96"/>
      <c r="H37" s="3"/>
      <c r="I37" s="3"/>
      <c r="J37" s="3"/>
      <c r="K37" s="7"/>
      <c r="L37" s="3"/>
      <c r="M37" s="3"/>
      <c r="N37" s="3"/>
      <c r="O37" s="3"/>
      <c r="P37" s="3"/>
    </row>
    <row r="38" spans="1:16" x14ac:dyDescent="0.25">
      <c r="A38" s="3"/>
      <c r="B38" s="93"/>
      <c r="C38" s="3"/>
      <c r="D38" s="3"/>
      <c r="E38" s="3"/>
      <c r="F38" s="3"/>
      <c r="G38" s="3"/>
      <c r="H38" s="3"/>
      <c r="I38" s="3"/>
      <c r="J38" s="3"/>
      <c r="K38" s="7"/>
      <c r="L38" s="3"/>
      <c r="M38" s="3"/>
      <c r="N38" s="3"/>
      <c r="O38" s="3"/>
      <c r="P38" s="3"/>
    </row>
    <row r="39" spans="1:16" ht="30.6" x14ac:dyDescent="0.25">
      <c r="A39" s="441" t="s">
        <v>249</v>
      </c>
      <c r="B39" s="77" t="s">
        <v>253</v>
      </c>
      <c r="C39" s="455" t="s">
        <v>20</v>
      </c>
      <c r="D39" s="297" t="s">
        <v>254</v>
      </c>
      <c r="E39" s="298"/>
      <c r="F39" s="297" t="s">
        <v>255</v>
      </c>
      <c r="G39" s="298"/>
      <c r="H39" s="20"/>
      <c r="I39" s="20"/>
      <c r="J39" s="20"/>
      <c r="K39" s="92"/>
      <c r="L39" s="20"/>
      <c r="M39" s="20"/>
      <c r="N39" s="20"/>
      <c r="O39" s="20"/>
      <c r="P39" s="20"/>
    </row>
    <row r="40" spans="1:16" ht="12" customHeight="1" x14ac:dyDescent="0.25">
      <c r="A40" s="442"/>
      <c r="B40" s="99" t="s">
        <v>249</v>
      </c>
      <c r="C40" s="100">
        <v>2010</v>
      </c>
      <c r="D40" s="101">
        <v>2005</v>
      </c>
      <c r="E40" s="101">
        <v>2010</v>
      </c>
      <c r="F40" s="101">
        <v>2005</v>
      </c>
      <c r="G40" s="101">
        <v>2010</v>
      </c>
      <c r="H40" s="3"/>
      <c r="I40" s="3"/>
      <c r="J40" s="3"/>
      <c r="K40" s="7"/>
      <c r="L40" s="3"/>
      <c r="M40" s="3"/>
      <c r="N40" s="3"/>
      <c r="O40" s="3"/>
      <c r="P40" s="3"/>
    </row>
    <row r="41" spans="1:16" x14ac:dyDescent="0.25">
      <c r="A41" s="443" t="s">
        <v>3</v>
      </c>
      <c r="B41" s="444">
        <f t="shared" ref="B41:B48" si="2">+G41-F41</f>
        <v>-2.2256850848617233</v>
      </c>
      <c r="C41" s="445">
        <f>+'GVA-productivity2'!N56</f>
        <v>0.44254647247000811</v>
      </c>
      <c r="D41" s="446">
        <f>+'GVA-productivity2'!G43</f>
        <v>9573</v>
      </c>
      <c r="E41" s="446">
        <f>+'GVA-productivity2'!H43</f>
        <v>10074</v>
      </c>
      <c r="F41" s="445">
        <f>+'GVA-productivity2'!M43</f>
        <v>75.645989727380481</v>
      </c>
      <c r="G41" s="445">
        <f>+'GVA-productivity2'!N43</f>
        <v>73.420304642518758</v>
      </c>
      <c r="H41" s="3"/>
      <c r="I41" s="3"/>
      <c r="J41" s="3"/>
      <c r="K41" s="7"/>
      <c r="L41" s="3"/>
      <c r="M41" s="3"/>
      <c r="N41" s="3"/>
      <c r="O41" s="3"/>
      <c r="P41" s="3"/>
    </row>
    <row r="42" spans="1:16" x14ac:dyDescent="0.25">
      <c r="A42" s="443" t="s">
        <v>257</v>
      </c>
      <c r="B42" s="444">
        <f t="shared" si="2"/>
        <v>0.42514810375107859</v>
      </c>
      <c r="C42" s="445">
        <f>+'GVA-productivity2'!N57</f>
        <v>2.2696965173471622</v>
      </c>
      <c r="D42" s="446">
        <f>+'GVA-productivity2'!G44</f>
        <v>91</v>
      </c>
      <c r="E42" s="446">
        <f>+'GVA-productivity2'!H44</f>
        <v>157</v>
      </c>
      <c r="F42" s="445">
        <f>+'GVA-productivity2'!M44</f>
        <v>0.71908336625839586</v>
      </c>
      <c r="G42" s="445">
        <f>+'GVA-productivity2'!N44</f>
        <v>1.1442314700094744</v>
      </c>
      <c r="H42" s="3"/>
      <c r="I42" s="3"/>
      <c r="J42" s="3"/>
      <c r="K42" s="7"/>
      <c r="L42" s="3"/>
      <c r="M42" s="3"/>
      <c r="N42" s="3"/>
      <c r="O42" s="3"/>
      <c r="P42" s="3"/>
    </row>
    <row r="43" spans="1:16" x14ac:dyDescent="0.25">
      <c r="A43" s="443" t="s">
        <v>227</v>
      </c>
      <c r="B43" s="444">
        <f t="shared" si="2"/>
        <v>0.22125872401376068</v>
      </c>
      <c r="C43" s="445">
        <f>+'GVA-productivity2'!N58</f>
        <v>1.0297254922449404</v>
      </c>
      <c r="D43" s="446">
        <f>+'GVA-productivity2'!G45</f>
        <v>803</v>
      </c>
      <c r="E43" s="446">
        <f>+'GVA-productivity2'!H45</f>
        <v>901</v>
      </c>
      <c r="F43" s="445">
        <f>+'GVA-productivity2'!M45</f>
        <v>6.3453180561043068</v>
      </c>
      <c r="G43" s="445">
        <f>+'GVA-productivity2'!N45</f>
        <v>6.5665767801180674</v>
      </c>
      <c r="H43" s="3"/>
      <c r="I43" s="3"/>
      <c r="J43" s="3"/>
      <c r="K43" s="7"/>
      <c r="L43" s="3"/>
      <c r="M43" s="3"/>
      <c r="N43" s="3"/>
      <c r="O43" s="3"/>
      <c r="P43" s="3"/>
    </row>
    <row r="44" spans="1:16" x14ac:dyDescent="0.25">
      <c r="A44" s="443" t="s">
        <v>228</v>
      </c>
      <c r="B44" s="444">
        <f t="shared" si="2"/>
        <v>0.29191095066608064</v>
      </c>
      <c r="C44" s="445">
        <f>+'GVA-productivity2'!N59</f>
        <v>1.8682510407559485</v>
      </c>
      <c r="D44" s="446">
        <f>+'GVA-productivity2'!G46</f>
        <v>403</v>
      </c>
      <c r="E44" s="446">
        <f>+'GVA-productivity2'!H46</f>
        <v>477</v>
      </c>
      <c r="F44" s="445">
        <f>+'GVA-productivity2'!M46</f>
        <v>3.1845120505728963</v>
      </c>
      <c r="G44" s="445">
        <f>+'GVA-productivity2'!N46</f>
        <v>3.476423001238977</v>
      </c>
      <c r="H44" s="3"/>
      <c r="I44" s="3"/>
      <c r="J44" s="3"/>
      <c r="K44" s="7"/>
      <c r="L44" s="3"/>
      <c r="M44" s="3"/>
      <c r="N44" s="3"/>
      <c r="O44" s="3"/>
      <c r="P44" s="3"/>
    </row>
    <row r="45" spans="1:16" x14ac:dyDescent="0.25">
      <c r="A45" s="443" t="s">
        <v>229</v>
      </c>
      <c r="B45" s="444">
        <f t="shared" si="2"/>
        <v>0.99892792099344074</v>
      </c>
      <c r="C45" s="445">
        <f>+'GVA-productivity2'!N60</f>
        <v>1.8933360055828847</v>
      </c>
      <c r="D45" s="446">
        <f>+'GVA-productivity2'!G47</f>
        <v>854</v>
      </c>
      <c r="E45" s="446">
        <f>+'GVA-productivity2'!H47</f>
        <v>1063</v>
      </c>
      <c r="F45" s="445">
        <f>+'GVA-productivity2'!M47</f>
        <v>6.7483208218095614</v>
      </c>
      <c r="G45" s="445">
        <f>+'GVA-productivity2'!N47</f>
        <v>7.7472487428030021</v>
      </c>
      <c r="H45" s="3"/>
      <c r="I45" s="3"/>
      <c r="J45" s="3"/>
      <c r="K45" s="7"/>
      <c r="L45" s="3"/>
      <c r="M45" s="3"/>
      <c r="N45" s="3"/>
      <c r="O45" s="3"/>
      <c r="P45" s="3"/>
    </row>
    <row r="46" spans="1:16" x14ac:dyDescent="0.25">
      <c r="A46" s="447" t="s">
        <v>230</v>
      </c>
      <c r="B46" s="444">
        <f t="shared" si="2"/>
        <v>8.7343728812934396E-2</v>
      </c>
      <c r="C46" s="445">
        <f>+'GVA-productivity2'!N61</f>
        <v>6.0513195061752256</v>
      </c>
      <c r="D46" s="446">
        <f>+'GVA-productivity2'!G48</f>
        <v>202</v>
      </c>
      <c r="E46" s="446">
        <f>+'GVA-productivity2'!H48</f>
        <v>231</v>
      </c>
      <c r="F46" s="445">
        <f>+'GVA-productivity2'!M48</f>
        <v>1.5962070327933624</v>
      </c>
      <c r="G46" s="445">
        <f>+'GVA-productivity2'!N48</f>
        <v>1.6835507616062968</v>
      </c>
      <c r="H46" s="3"/>
      <c r="I46" s="3"/>
      <c r="J46" s="3"/>
      <c r="K46" s="7"/>
      <c r="L46" s="3"/>
      <c r="M46" s="3"/>
      <c r="N46" s="3"/>
      <c r="O46" s="3"/>
      <c r="P46" s="3"/>
    </row>
    <row r="47" spans="1:16" x14ac:dyDescent="0.25">
      <c r="A47" s="443" t="s">
        <v>231</v>
      </c>
      <c r="B47" s="444">
        <f t="shared" si="2"/>
        <v>0.20109565662442019</v>
      </c>
      <c r="C47" s="445">
        <f>+'GVA-productivity2'!N62</f>
        <v>4.4951529196812636</v>
      </c>
      <c r="D47" s="446">
        <f>+'GVA-productivity2'!G49</f>
        <v>729</v>
      </c>
      <c r="E47" s="446">
        <f>+'GVA-productivity2'!H49</f>
        <v>818</v>
      </c>
      <c r="F47" s="445">
        <f>+'GVA-productivity2'!M49</f>
        <v>5.7605689450809949</v>
      </c>
      <c r="G47" s="445">
        <f>+'GVA-productivity2'!N49</f>
        <v>5.9616646017054151</v>
      </c>
      <c r="H47" s="3"/>
      <c r="I47" s="3"/>
      <c r="J47" s="3"/>
      <c r="K47" s="7"/>
      <c r="L47" s="3"/>
      <c r="M47" s="3"/>
      <c r="N47" s="3"/>
      <c r="O47" s="3"/>
      <c r="P47" s="3"/>
    </row>
    <row r="48" spans="1:16" x14ac:dyDescent="0.25">
      <c r="A48" s="87" t="s">
        <v>258</v>
      </c>
      <c r="B48" s="448">
        <f t="shared" si="2"/>
        <v>0</v>
      </c>
      <c r="C48" s="449">
        <f>+'GVA-productivity2'!N64</f>
        <v>1</v>
      </c>
      <c r="D48" s="450">
        <f>+'GVA-productivity2'!G51</f>
        <v>12655</v>
      </c>
      <c r="E48" s="450">
        <f>+'GVA-productivity2'!H51</f>
        <v>13721</v>
      </c>
      <c r="F48" s="449">
        <f>+'GVA-productivity2'!M51</f>
        <v>99.999999999999986</v>
      </c>
      <c r="G48" s="449">
        <f>+'GVA-productivity2'!N51</f>
        <v>99.999999999999972</v>
      </c>
      <c r="H48" s="3"/>
      <c r="I48" s="3"/>
      <c r="J48" s="3"/>
      <c r="K48" s="7"/>
      <c r="L48" s="3"/>
      <c r="M48" s="3"/>
      <c r="N48" s="3"/>
      <c r="O48" s="3"/>
      <c r="P48" s="3"/>
    </row>
    <row r="49" spans="1:16" x14ac:dyDescent="0.25">
      <c r="A49" s="88" t="s">
        <v>24</v>
      </c>
      <c r="B49" s="451"/>
      <c r="C49" s="451"/>
      <c r="D49" s="452">
        <f>SUM(D41:D47)</f>
        <v>12655</v>
      </c>
      <c r="E49" s="452">
        <f>SUM(E41:E47)</f>
        <v>13721</v>
      </c>
      <c r="F49" s="111">
        <f>SUM(F41:F47)</f>
        <v>99.999999999999986</v>
      </c>
      <c r="G49" s="111">
        <f>SUM(G41:G47)</f>
        <v>99.999999999999972</v>
      </c>
      <c r="H49" s="3"/>
      <c r="I49" s="3"/>
      <c r="J49" s="3"/>
      <c r="K49" s="7"/>
      <c r="L49" s="3"/>
      <c r="M49" s="3"/>
      <c r="N49" s="3"/>
      <c r="O49" s="3"/>
      <c r="P49" s="3"/>
    </row>
    <row r="56" spans="1:16" ht="40.799999999999997" x14ac:dyDescent="0.25">
      <c r="A56" s="441" t="s">
        <v>250</v>
      </c>
      <c r="B56" s="456" t="s">
        <v>19</v>
      </c>
      <c r="C56" s="455" t="s">
        <v>20</v>
      </c>
      <c r="D56" s="297" t="s">
        <v>254</v>
      </c>
      <c r="E56" s="298"/>
      <c r="F56" s="297" t="s">
        <v>255</v>
      </c>
      <c r="G56" s="298"/>
    </row>
    <row r="57" spans="1:16" ht="12" customHeight="1" x14ac:dyDescent="0.25">
      <c r="A57" s="442"/>
      <c r="B57" s="99" t="s">
        <v>250</v>
      </c>
      <c r="C57" s="100">
        <v>2013</v>
      </c>
      <c r="D57" s="101">
        <v>2010</v>
      </c>
      <c r="E57" s="101">
        <v>2013</v>
      </c>
      <c r="F57" s="101">
        <v>2010</v>
      </c>
      <c r="G57" s="101">
        <v>2013</v>
      </c>
    </row>
    <row r="58" spans="1:16" x14ac:dyDescent="0.25">
      <c r="A58" s="443" t="s">
        <v>3</v>
      </c>
      <c r="B58" s="444">
        <f t="shared" ref="B58:B65" si="3">+G58-F58</f>
        <v>-0.94224192569676291</v>
      </c>
      <c r="C58" s="445">
        <f>+'GVA-productivity2'!O56</f>
        <v>0.44225144618480439</v>
      </c>
      <c r="D58" s="446">
        <f>+'GVA-productivity2'!H43</f>
        <v>10074</v>
      </c>
      <c r="E58" s="446">
        <f>+'GVA-productivity2'!I43</f>
        <v>10655</v>
      </c>
      <c r="F58" s="445">
        <f>+'GVA-productivity2'!N43</f>
        <v>73.420304642518758</v>
      </c>
      <c r="G58" s="445">
        <f>+'GVA-productivity2'!O43</f>
        <v>72.478062716821995</v>
      </c>
    </row>
    <row r="59" spans="1:16" x14ac:dyDescent="0.25">
      <c r="A59" s="443" t="s">
        <v>257</v>
      </c>
      <c r="B59" s="444">
        <f t="shared" si="3"/>
        <v>4.6163741200647257E-2</v>
      </c>
      <c r="C59" s="445">
        <f>+'GVA-productivity2'!O57</f>
        <v>2.196498618213337</v>
      </c>
      <c r="D59" s="446">
        <f>+'GVA-productivity2'!H44</f>
        <v>157</v>
      </c>
      <c r="E59" s="446">
        <f>+'GVA-productivity2'!I44</f>
        <v>175</v>
      </c>
      <c r="F59" s="445">
        <f>+'GVA-productivity2'!N44</f>
        <v>1.1442314700094744</v>
      </c>
      <c r="G59" s="445">
        <f>+'GVA-productivity2'!O44</f>
        <v>1.1903952112101217</v>
      </c>
    </row>
    <row r="60" spans="1:16" x14ac:dyDescent="0.25">
      <c r="A60" s="443" t="s">
        <v>227</v>
      </c>
      <c r="B60" s="444">
        <f t="shared" si="3"/>
        <v>-0.1248381228838662</v>
      </c>
      <c r="C60" s="445">
        <f>+'GVA-productivity2'!O58</f>
        <v>1.0235958970975396</v>
      </c>
      <c r="D60" s="446">
        <f>+'GVA-productivity2'!H45</f>
        <v>901</v>
      </c>
      <c r="E60" s="446">
        <f>+'GVA-productivity2'!I45</f>
        <v>947</v>
      </c>
      <c r="F60" s="445">
        <f>+'GVA-productivity2'!N45</f>
        <v>6.5665767801180674</v>
      </c>
      <c r="G60" s="445">
        <f>+'GVA-productivity2'!O45</f>
        <v>6.4417386572342012</v>
      </c>
    </row>
    <row r="61" spans="1:16" x14ac:dyDescent="0.25">
      <c r="A61" s="443" t="s">
        <v>228</v>
      </c>
      <c r="B61" s="444">
        <f t="shared" si="3"/>
        <v>0.16958747423888187</v>
      </c>
      <c r="C61" s="445">
        <f>+'GVA-productivity2'!O59</f>
        <v>1.6872354761818653</v>
      </c>
      <c r="D61" s="446">
        <f>+'GVA-productivity2'!H46</f>
        <v>477</v>
      </c>
      <c r="E61" s="446">
        <f>+'GVA-productivity2'!I46</f>
        <v>536</v>
      </c>
      <c r="F61" s="445">
        <f>+'GVA-productivity2'!N46</f>
        <v>3.476423001238977</v>
      </c>
      <c r="G61" s="445">
        <f>+'GVA-productivity2'!O46</f>
        <v>3.6460104754778588</v>
      </c>
    </row>
    <row r="62" spans="1:16" x14ac:dyDescent="0.25">
      <c r="A62" s="443" t="s">
        <v>229</v>
      </c>
      <c r="B62" s="444">
        <f t="shared" si="3"/>
        <v>0.36104321012537</v>
      </c>
      <c r="C62" s="445">
        <f>+'GVA-productivity2'!O60</f>
        <v>1.8493002769132132</v>
      </c>
      <c r="D62" s="446">
        <f>+'GVA-productivity2'!H47</f>
        <v>1063</v>
      </c>
      <c r="E62" s="446">
        <f>+'GVA-productivity2'!I47</f>
        <v>1192</v>
      </c>
      <c r="F62" s="445">
        <f>+'GVA-productivity2'!N47</f>
        <v>7.7472487428030021</v>
      </c>
      <c r="G62" s="445">
        <f>+'GVA-productivity2'!O47</f>
        <v>8.1082919529283721</v>
      </c>
    </row>
    <row r="63" spans="1:16" x14ac:dyDescent="0.25">
      <c r="A63" s="447" t="s">
        <v>230</v>
      </c>
      <c r="B63" s="444">
        <f t="shared" si="3"/>
        <v>8.5036409334455554E-2</v>
      </c>
      <c r="C63" s="445">
        <f>+'GVA-productivity2'!O61</f>
        <v>6.0733399551247738</v>
      </c>
      <c r="D63" s="446">
        <f>+'GVA-productivity2'!H48</f>
        <v>231</v>
      </c>
      <c r="E63" s="446">
        <f>+'GVA-productivity2'!I48</f>
        <v>260</v>
      </c>
      <c r="F63" s="445">
        <f>+'GVA-productivity2'!N48</f>
        <v>1.6835507616062968</v>
      </c>
      <c r="G63" s="445">
        <f>+'GVA-productivity2'!O48</f>
        <v>1.7685871709407524</v>
      </c>
    </row>
    <row r="64" spans="1:16" x14ac:dyDescent="0.25">
      <c r="A64" s="443" t="s">
        <v>231</v>
      </c>
      <c r="B64" s="444">
        <f t="shared" si="3"/>
        <v>0.40524921368129352</v>
      </c>
      <c r="C64" s="445">
        <f>+'GVA-productivity2'!O62</f>
        <v>4.2171856137988621</v>
      </c>
      <c r="D64" s="446">
        <f>+'GVA-productivity2'!H49</f>
        <v>818</v>
      </c>
      <c r="E64" s="446">
        <f>+'GVA-productivity2'!I49</f>
        <v>936</v>
      </c>
      <c r="F64" s="445">
        <f>+'GVA-productivity2'!N49</f>
        <v>5.9616646017054151</v>
      </c>
      <c r="G64" s="445">
        <f>+'GVA-productivity2'!O49</f>
        <v>6.3669138153867086</v>
      </c>
    </row>
    <row r="65" spans="1:7" x14ac:dyDescent="0.25">
      <c r="A65" s="87" t="s">
        <v>258</v>
      </c>
      <c r="B65" s="448">
        <f t="shared" si="3"/>
        <v>0</v>
      </c>
      <c r="C65" s="449">
        <f>+'GVA-productivity2'!O64</f>
        <v>1</v>
      </c>
      <c r="D65" s="450">
        <f>+'GVA-productivity2'!H51</f>
        <v>13721</v>
      </c>
      <c r="E65" s="450">
        <f>+'GVA-productivity2'!I51</f>
        <v>14701</v>
      </c>
      <c r="F65" s="449">
        <f>+'GVA-productivity2'!N51</f>
        <v>99.999999999999972</v>
      </c>
      <c r="G65" s="449">
        <f>+'GVA-productivity2'!O51</f>
        <v>100</v>
      </c>
    </row>
    <row r="66" spans="1:7" x14ac:dyDescent="0.25">
      <c r="A66" s="88" t="s">
        <v>24</v>
      </c>
      <c r="B66" s="451"/>
      <c r="C66" s="451"/>
      <c r="D66" s="452">
        <f>SUM(D58:D64)</f>
        <v>13721</v>
      </c>
      <c r="E66" s="452">
        <f>SUM(E58:E64)</f>
        <v>14701</v>
      </c>
      <c r="F66" s="111">
        <f>SUM(F58:F64)</f>
        <v>99.999999999999972</v>
      </c>
      <c r="G66" s="111">
        <f>SUM(G58:G64)</f>
        <v>100</v>
      </c>
    </row>
  </sheetData>
  <mergeCells count="12">
    <mergeCell ref="A39:A40"/>
    <mergeCell ref="D39:E39"/>
    <mergeCell ref="F39:G39"/>
    <mergeCell ref="A56:A57"/>
    <mergeCell ref="D56:E56"/>
    <mergeCell ref="F56:G56"/>
    <mergeCell ref="A5:A6"/>
    <mergeCell ref="D5:E5"/>
    <mergeCell ref="F5:G5"/>
    <mergeCell ref="A22:A23"/>
    <mergeCell ref="D22:E22"/>
    <mergeCell ref="F22:G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15" t="s">
        <v>26</v>
      </c>
      <c r="B1" s="116"/>
      <c r="C1" s="41"/>
      <c r="D1" s="41"/>
      <c r="E1" s="41"/>
      <c r="F1" s="41"/>
    </row>
    <row r="2" spans="1:6" ht="11.25" customHeight="1" x14ac:dyDescent="0.25">
      <c r="A2" s="265" t="s">
        <v>268</v>
      </c>
      <c r="B2" s="116"/>
      <c r="C2" s="41"/>
      <c r="D2" s="41"/>
      <c r="E2" s="41"/>
      <c r="F2" s="41"/>
    </row>
    <row r="3" spans="1:6" ht="11.25" customHeight="1" x14ac:dyDescent="0.25">
      <c r="A3" s="439"/>
      <c r="B3" s="116"/>
      <c r="C3" s="41"/>
      <c r="D3" s="41"/>
      <c r="E3" s="41"/>
      <c r="F3" s="41"/>
    </row>
    <row r="4" spans="1:6" ht="24" x14ac:dyDescent="0.25">
      <c r="A4" s="118"/>
      <c r="B4" s="128" t="s">
        <v>27</v>
      </c>
      <c r="C4" s="128" t="s">
        <v>28</v>
      </c>
      <c r="D4" s="41"/>
    </row>
    <row r="5" spans="1:6" ht="11.25" customHeight="1" x14ac:dyDescent="0.25">
      <c r="A5" s="127" t="s">
        <v>247</v>
      </c>
      <c r="B5" s="457">
        <f>+F19</f>
        <v>6.6686666863573227E-3</v>
      </c>
      <c r="C5" s="457">
        <f>+B19-F19</f>
        <v>1.2863058698741742E-2</v>
      </c>
      <c r="D5" s="41"/>
    </row>
    <row r="6" spans="1:6" ht="11.25" customHeight="1" x14ac:dyDescent="0.25">
      <c r="A6" s="127" t="s">
        <v>248</v>
      </c>
      <c r="B6" s="457">
        <f>+F29</f>
        <v>1.87948391596881E-2</v>
      </c>
      <c r="C6" s="457">
        <f>+B29-F29</f>
        <v>-3.4939522110898867E-3</v>
      </c>
      <c r="D6" s="41"/>
    </row>
    <row r="7" spans="1:6" ht="11.25" customHeight="1" x14ac:dyDescent="0.25">
      <c r="A7" s="127" t="s">
        <v>249</v>
      </c>
      <c r="B7" s="457">
        <f>+F39</f>
        <v>1.4296208137458981E-2</v>
      </c>
      <c r="C7" s="457">
        <f>+B39-F39</f>
        <v>1.2550551398455774E-2</v>
      </c>
      <c r="D7" s="41"/>
    </row>
    <row r="8" spans="1:6" ht="11.25" customHeight="1" x14ac:dyDescent="0.25">
      <c r="A8" s="127" t="s">
        <v>250</v>
      </c>
      <c r="B8" s="457">
        <f>+F49</f>
        <v>1.3281880507081276E-2</v>
      </c>
      <c r="C8" s="457">
        <f>+B49-F49</f>
        <v>3.4765443513396638E-3</v>
      </c>
      <c r="D8" s="41"/>
      <c r="E8" s="458"/>
      <c r="F8" s="458"/>
    </row>
    <row r="9" spans="1:6" s="125" customFormat="1" ht="11.25" customHeight="1" x14ac:dyDescent="0.3">
      <c r="A9" s="122"/>
      <c r="B9" s="123"/>
      <c r="C9" s="124"/>
      <c r="D9" s="124"/>
      <c r="E9" s="247"/>
      <c r="F9" s="248"/>
    </row>
    <row r="10" spans="1:6" ht="49.8" customHeight="1" x14ac:dyDescent="0.25">
      <c r="A10" s="459"/>
      <c r="B10" s="127" t="s">
        <v>29</v>
      </c>
      <c r="C10" s="127" t="s">
        <v>30</v>
      </c>
      <c r="D10" s="127" t="s">
        <v>30</v>
      </c>
      <c r="E10" s="127" t="s">
        <v>31</v>
      </c>
      <c r="F10" s="128" t="s">
        <v>27</v>
      </c>
    </row>
    <row r="11" spans="1:6" ht="12.6" customHeight="1" x14ac:dyDescent="0.25">
      <c r="A11" s="460" t="s">
        <v>247</v>
      </c>
      <c r="B11" s="129" t="s">
        <v>247</v>
      </c>
      <c r="C11" s="129" t="s">
        <v>15</v>
      </c>
      <c r="D11" s="129" t="s">
        <v>256</v>
      </c>
      <c r="E11" s="129" t="s">
        <v>259</v>
      </c>
      <c r="F11" s="119" t="s">
        <v>184</v>
      </c>
    </row>
    <row r="12" spans="1:6" x14ac:dyDescent="0.25">
      <c r="A12" s="443" t="s">
        <v>3</v>
      </c>
      <c r="B12" s="131">
        <f>+'GVA-productivity2'!K70</f>
        <v>6.257997909801416E-3</v>
      </c>
      <c r="C12" s="131">
        <f>(+'GVA-productivity2'!K43)/100</f>
        <v>0.83986599664991635</v>
      </c>
      <c r="D12" s="131">
        <f>(+'GVA-productivity2'!L43)/100</f>
        <v>0.76273088209908513</v>
      </c>
      <c r="E12" s="461">
        <f t="shared" ref="E12:E19" si="0">+D12-C12</f>
        <v>-7.7135114550831219E-2</v>
      </c>
      <c r="F12" s="462">
        <f t="shared" ref="F12:F18" si="1">+B12*C12</f>
        <v>5.2558796515484599E-3</v>
      </c>
    </row>
    <row r="13" spans="1:6" x14ac:dyDescent="0.25">
      <c r="A13" s="443" t="s">
        <v>257</v>
      </c>
      <c r="B13" s="131">
        <f>+'GVA-productivity2'!K71</f>
        <v>-4.8992645457361927E-3</v>
      </c>
      <c r="C13" s="131">
        <f>(+'GVA-productivity2'!K44)/100</f>
        <v>3.2384142936906757E-3</v>
      </c>
      <c r="D13" s="131">
        <f>(+'GVA-productivity2'!L44)/100</f>
        <v>4.2292421888486106E-3</v>
      </c>
      <c r="E13" s="461">
        <f t="shared" si="0"/>
        <v>9.9082789515793487E-4</v>
      </c>
      <c r="F13" s="462">
        <f t="shared" si="1"/>
        <v>-1.5865848333484042E-5</v>
      </c>
    </row>
    <row r="14" spans="1:6" x14ac:dyDescent="0.25">
      <c r="A14" s="443" t="s">
        <v>227</v>
      </c>
      <c r="B14" s="131">
        <f>+'GVA-productivity2'!K72</f>
        <v>-5.8597795563499311E-2</v>
      </c>
      <c r="C14" s="131">
        <f>(+'GVA-productivity2'!K45)/100</f>
        <v>2.0658849804578449E-2</v>
      </c>
      <c r="D14" s="131">
        <f>(+'GVA-productivity2'!L45)/100</f>
        <v>6.0158812359744518E-2</v>
      </c>
      <c r="E14" s="461">
        <f t="shared" si="0"/>
        <v>3.9499962555166065E-2</v>
      </c>
      <c r="F14" s="462">
        <f t="shared" si="1"/>
        <v>-1.2105630574257256E-3</v>
      </c>
    </row>
    <row r="15" spans="1:6" x14ac:dyDescent="0.25">
      <c r="A15" s="443" t="s">
        <v>228</v>
      </c>
      <c r="B15" s="131">
        <f>+'GVA-productivity2'!K73</f>
        <v>-0.16937427545778161</v>
      </c>
      <c r="C15" s="131">
        <f>(+'GVA-productivity2'!K46)/100</f>
        <v>5.1367950865438307E-3</v>
      </c>
      <c r="D15" s="131">
        <f>(+'GVA-productivity2'!L46)/100</f>
        <v>3.6509580528223722E-2</v>
      </c>
      <c r="E15" s="461">
        <f t="shared" si="0"/>
        <v>3.1372785441679887E-2</v>
      </c>
      <c r="F15" s="462">
        <f t="shared" si="1"/>
        <v>-8.7004094595845391E-4</v>
      </c>
    </row>
    <row r="16" spans="1:6" x14ac:dyDescent="0.25">
      <c r="A16" s="443" t="s">
        <v>229</v>
      </c>
      <c r="B16" s="131">
        <f>+'GVA-productivity2'!K74</f>
        <v>2.0436776220459585E-2</v>
      </c>
      <c r="C16" s="131">
        <f>(+'GVA-productivity2'!K47)/100</f>
        <v>5.4271356783919596E-2</v>
      </c>
      <c r="D16" s="131">
        <f>(+'GVA-productivity2'!L47)/100</f>
        <v>5.7483169342309681E-2</v>
      </c>
      <c r="E16" s="461">
        <f t="shared" si="0"/>
        <v>3.2118125583900856E-3</v>
      </c>
      <c r="F16" s="462">
        <f t="shared" si="1"/>
        <v>1.1091315737736859E-3</v>
      </c>
    </row>
    <row r="17" spans="1:6" x14ac:dyDescent="0.25">
      <c r="A17" s="447" t="s">
        <v>230</v>
      </c>
      <c r="B17" s="131">
        <f>+'GVA-productivity2'!K75</f>
        <v>-2.9349999671301474E-2</v>
      </c>
      <c r="C17" s="131">
        <f>(+'GVA-productivity2'!K48)/100</f>
        <v>7.2585147962032385E-3</v>
      </c>
      <c r="D17" s="131">
        <f>(+'GVA-productivity2'!L48)/100</f>
        <v>1.4500258933195237E-2</v>
      </c>
      <c r="E17" s="461">
        <f t="shared" si="0"/>
        <v>7.2417441369919981E-3</v>
      </c>
      <c r="F17" s="462">
        <f t="shared" si="1"/>
        <v>-2.1303740688270194E-4</v>
      </c>
    </row>
    <row r="18" spans="1:6" x14ac:dyDescent="0.25">
      <c r="A18" s="443" t="s">
        <v>231</v>
      </c>
      <c r="B18" s="131">
        <f>+'GVA-productivity2'!K76</f>
        <v>3.7561592543075895E-2</v>
      </c>
      <c r="C18" s="131">
        <f>(+'GVA-productivity2'!K49)/100</f>
        <v>6.9570072585147968E-2</v>
      </c>
      <c r="D18" s="131">
        <f>(+'GVA-productivity2'!L49)/100</f>
        <v>6.4388054548593129E-2</v>
      </c>
      <c r="E18" s="461">
        <f t="shared" si="0"/>
        <v>-5.1820180365548391E-3</v>
      </c>
      <c r="F18" s="462">
        <f t="shared" si="1"/>
        <v>2.6131627196355426E-3</v>
      </c>
    </row>
    <row r="19" spans="1:6" s="173" customFormat="1" x14ac:dyDescent="0.25">
      <c r="A19" s="463" t="s">
        <v>78</v>
      </c>
      <c r="B19" s="136">
        <f>+'GVA-productivity2'!K78</f>
        <v>1.9531725385099064E-2</v>
      </c>
      <c r="C19" s="136">
        <f>(+'GVA-productivity2'!K51)/100</f>
        <v>0.99999999999999989</v>
      </c>
      <c r="D19" s="136">
        <f>(+'GVA-productivity2'!L51)/100</f>
        <v>1</v>
      </c>
      <c r="E19" s="464">
        <f t="shared" si="0"/>
        <v>0</v>
      </c>
      <c r="F19" s="457">
        <f>SUM(F12:F18)</f>
        <v>6.6686666863573227E-3</v>
      </c>
    </row>
    <row r="20" spans="1:6" x14ac:dyDescent="0.25">
      <c r="A20" s="138"/>
      <c r="B20" s="139"/>
      <c r="C20" s="139"/>
      <c r="D20" s="139"/>
      <c r="E20" s="138"/>
      <c r="F20" s="138"/>
    </row>
    <row r="21" spans="1:6" ht="14.4" x14ac:dyDescent="0.25">
      <c r="A21" s="465" t="s">
        <v>248</v>
      </c>
      <c r="B21" s="129" t="s">
        <v>248</v>
      </c>
      <c r="C21" s="129">
        <v>2000</v>
      </c>
      <c r="D21" s="129">
        <v>2005</v>
      </c>
      <c r="E21" s="129" t="s">
        <v>260</v>
      </c>
      <c r="F21" s="119" t="s">
        <v>184</v>
      </c>
    </row>
    <row r="22" spans="1:6" x14ac:dyDescent="0.25">
      <c r="A22" s="443" t="s">
        <v>3</v>
      </c>
      <c r="B22" s="131">
        <f>+'GVA-productivity2'!L70</f>
        <v>2.3835978148536663E-2</v>
      </c>
      <c r="C22" s="131">
        <f>(+'GVA-productivity2'!L43)/100</f>
        <v>0.76273088209908513</v>
      </c>
      <c r="D22" s="131">
        <f>(+'GVA-productivity2'!M43)/100</f>
        <v>0.7564598972738048</v>
      </c>
      <c r="E22" s="461">
        <f>+D22-C22</f>
        <v>-6.2709848252803235E-3</v>
      </c>
      <c r="F22" s="462">
        <f>+B22*C22</f>
        <v>1.8180436638927887E-2</v>
      </c>
    </row>
    <row r="23" spans="1:6" x14ac:dyDescent="0.25">
      <c r="A23" s="443" t="s">
        <v>257</v>
      </c>
      <c r="B23" s="131">
        <f>+'GVA-productivity2'!L71</f>
        <v>-2.9602547249746314E-2</v>
      </c>
      <c r="C23" s="131">
        <f>(+'GVA-productivity2'!L44)/100</f>
        <v>4.2292421888486106E-3</v>
      </c>
      <c r="D23" s="131">
        <f>(+'GVA-productivity2'!M44)/100</f>
        <v>7.1908336625839588E-3</v>
      </c>
      <c r="E23" s="461">
        <f t="shared" ref="E23:E29" si="2">+D23-C23</f>
        <v>2.9615914737353482E-3</v>
      </c>
      <c r="F23" s="462">
        <f t="shared" ref="F23:F28" si="3">+B23*C23</f>
        <v>-1.2519634172601153E-4</v>
      </c>
    </row>
    <row r="24" spans="1:6" x14ac:dyDescent="0.25">
      <c r="A24" s="443" t="s">
        <v>227</v>
      </c>
      <c r="B24" s="131">
        <f>+'GVA-productivity2'!L72</f>
        <v>-2.2102969070287082E-2</v>
      </c>
      <c r="C24" s="131">
        <f>(+'GVA-productivity2'!L45)/100</f>
        <v>6.0158812359744518E-2</v>
      </c>
      <c r="D24" s="131">
        <f>(+'GVA-productivity2'!M45)/100</f>
        <v>6.3453180561043071E-2</v>
      </c>
      <c r="E24" s="461">
        <f t="shared" si="2"/>
        <v>3.2943682012985531E-3</v>
      </c>
      <c r="F24" s="462">
        <f t="shared" si="3"/>
        <v>-1.3296883688926372E-3</v>
      </c>
    </row>
    <row r="25" spans="1:6" x14ac:dyDescent="0.25">
      <c r="A25" s="443" t="s">
        <v>228</v>
      </c>
      <c r="B25" s="131">
        <f>+'GVA-productivity2'!L73</f>
        <v>3.3561459590021769E-2</v>
      </c>
      <c r="C25" s="131">
        <f>(+'GVA-productivity2'!L46)/100</f>
        <v>3.6509580528223722E-2</v>
      </c>
      <c r="D25" s="131">
        <f>(+'GVA-productivity2'!M46)/100</f>
        <v>3.1845120505728963E-2</v>
      </c>
      <c r="E25" s="461">
        <f t="shared" si="2"/>
        <v>-4.6644600224947583E-3</v>
      </c>
      <c r="F25" s="462">
        <f t="shared" si="3"/>
        <v>1.225314811546626E-3</v>
      </c>
    </row>
    <row r="26" spans="1:6" x14ac:dyDescent="0.25">
      <c r="A26" s="443" t="s">
        <v>229</v>
      </c>
      <c r="B26" s="131">
        <f>+'GVA-productivity2'!L74</f>
        <v>-5.8573953222954445E-2</v>
      </c>
      <c r="C26" s="131">
        <f>(+'GVA-productivity2'!L47)/100</f>
        <v>5.7483169342309681E-2</v>
      </c>
      <c r="D26" s="131">
        <f>(+'GVA-productivity2'!M47)/100</f>
        <v>6.7483208218095614E-2</v>
      </c>
      <c r="E26" s="461">
        <f t="shared" si="2"/>
        <v>1.0000038875785933E-2</v>
      </c>
      <c r="F26" s="462">
        <f t="shared" si="3"/>
        <v>-3.3670164721636164E-3</v>
      </c>
    </row>
    <row r="27" spans="1:6" x14ac:dyDescent="0.25">
      <c r="A27" s="447" t="s">
        <v>230</v>
      </c>
      <c r="B27" s="131">
        <f>+'GVA-productivity2'!L75</f>
        <v>1.9931747558002755E-2</v>
      </c>
      <c r="C27" s="131">
        <f>(+'GVA-productivity2'!L48)/100</f>
        <v>1.4500258933195237E-2</v>
      </c>
      <c r="D27" s="131">
        <f>(+'GVA-productivity2'!M48)/100</f>
        <v>1.5962070327933623E-2</v>
      </c>
      <c r="E27" s="461">
        <f t="shared" si="2"/>
        <v>1.4618113947383864E-3</v>
      </c>
      <c r="F27" s="462">
        <f t="shared" si="3"/>
        <v>2.8901550058212181E-4</v>
      </c>
    </row>
    <row r="28" spans="1:6" x14ac:dyDescent="0.25">
      <c r="A28" s="443" t="s">
        <v>231</v>
      </c>
      <c r="B28" s="131">
        <f>+'GVA-productivity2'!L76</f>
        <v>6.0911506317586461E-2</v>
      </c>
      <c r="C28" s="131">
        <f>(+'GVA-productivity2'!L49)/100</f>
        <v>6.4388054548593129E-2</v>
      </c>
      <c r="D28" s="131">
        <f>(+'GVA-productivity2'!M49)/100</f>
        <v>5.7605689450809947E-2</v>
      </c>
      <c r="E28" s="461">
        <f t="shared" si="2"/>
        <v>-6.7823650977831829E-3</v>
      </c>
      <c r="F28" s="462">
        <f t="shared" si="3"/>
        <v>3.9219733914137318E-3</v>
      </c>
    </row>
    <row r="29" spans="1:6" s="173" customFormat="1" x14ac:dyDescent="0.25">
      <c r="A29" s="463" t="s">
        <v>78</v>
      </c>
      <c r="B29" s="136">
        <f>+'GVA-productivity2'!L78</f>
        <v>1.5300886948598214E-2</v>
      </c>
      <c r="C29" s="136">
        <f>(+'GVA-productivity2'!L51)/100</f>
        <v>1</v>
      </c>
      <c r="D29" s="136">
        <f>(+'GVA-productivity2'!M51)/100</f>
        <v>0.99999999999999989</v>
      </c>
      <c r="E29" s="466">
        <f t="shared" si="2"/>
        <v>0</v>
      </c>
      <c r="F29" s="121">
        <f>SUM(F22:F28)</f>
        <v>1.87948391596881E-2</v>
      </c>
    </row>
    <row r="30" spans="1:6" x14ac:dyDescent="0.25">
      <c r="A30" s="138"/>
      <c r="B30" s="139"/>
      <c r="C30" s="139"/>
      <c r="D30" s="139"/>
      <c r="E30" s="41"/>
      <c r="F30" s="41"/>
    </row>
    <row r="31" spans="1:6" ht="14.4" x14ac:dyDescent="0.25">
      <c r="A31" s="465" t="s">
        <v>249</v>
      </c>
      <c r="B31" s="129" t="s">
        <v>249</v>
      </c>
      <c r="C31" s="129">
        <v>2005</v>
      </c>
      <c r="D31" s="129">
        <v>2010</v>
      </c>
      <c r="E31" s="129" t="s">
        <v>261</v>
      </c>
      <c r="F31" s="119" t="s">
        <v>184</v>
      </c>
    </row>
    <row r="32" spans="1:6" x14ac:dyDescent="0.25">
      <c r="A32" s="443" t="s">
        <v>3</v>
      </c>
      <c r="B32" s="131">
        <f>+'GVA-productivity2'!M70</f>
        <v>1.6659496183893063E-2</v>
      </c>
      <c r="C32" s="131">
        <f>(+'GVA-productivity2'!M43)/100</f>
        <v>0.7564598972738048</v>
      </c>
      <c r="D32" s="131">
        <f>(+'GVA-productivity2'!N43)/100</f>
        <v>0.73420304642518763</v>
      </c>
      <c r="E32" s="461">
        <f>+D32-C32</f>
        <v>-2.2256850848617171E-2</v>
      </c>
      <c r="F32" s="462">
        <f>+B32*C32</f>
        <v>1.2602240771901091E-2</v>
      </c>
    </row>
    <row r="33" spans="1:6" x14ac:dyDescent="0.25">
      <c r="A33" s="443" t="s">
        <v>257</v>
      </c>
      <c r="B33" s="131">
        <f>+'GVA-productivity2'!M71</f>
        <v>-7.4291798543820287E-2</v>
      </c>
      <c r="C33" s="131">
        <f>(+'GVA-productivity2'!M44)/100</f>
        <v>7.1908336625839588E-3</v>
      </c>
      <c r="D33" s="131">
        <f>(+'GVA-productivity2'!N44)/100</f>
        <v>1.1442314700094745E-2</v>
      </c>
      <c r="E33" s="461">
        <f t="shared" ref="E33:E39" si="4">+D33-C33</f>
        <v>4.2514810375107858E-3</v>
      </c>
      <c r="F33" s="462">
        <f t="shared" ref="F33:F38" si="5">+B33*C33</f>
        <v>-5.3421996582280883E-4</v>
      </c>
    </row>
    <row r="34" spans="1:6" x14ac:dyDescent="0.25">
      <c r="A34" s="443" t="s">
        <v>227</v>
      </c>
      <c r="B34" s="131">
        <f>+'GVA-productivity2'!M72</f>
        <v>-1.196356470304405E-2</v>
      </c>
      <c r="C34" s="131">
        <f>(+'GVA-productivity2'!M45)/100</f>
        <v>6.3453180561043071E-2</v>
      </c>
      <c r="D34" s="131">
        <f>(+'GVA-productivity2'!N45)/100</f>
        <v>6.5665767801180677E-2</v>
      </c>
      <c r="E34" s="461">
        <f t="shared" si="4"/>
        <v>2.2125872401376062E-3</v>
      </c>
      <c r="F34" s="462">
        <f t="shared" si="5"/>
        <v>-7.5912623125597568E-4</v>
      </c>
    </row>
    <row r="35" spans="1:6" x14ac:dyDescent="0.25">
      <c r="A35" s="443" t="s">
        <v>228</v>
      </c>
      <c r="B35" s="131">
        <f>+'GVA-productivity2'!M73</f>
        <v>9.8392121672949973E-3</v>
      </c>
      <c r="C35" s="131">
        <f>(+'GVA-productivity2'!M46)/100</f>
        <v>3.1845120505728963E-2</v>
      </c>
      <c r="D35" s="131">
        <f>(+'GVA-productivity2'!N46)/100</f>
        <v>3.476423001238977E-2</v>
      </c>
      <c r="E35" s="461">
        <f t="shared" si="4"/>
        <v>2.9191095066608067E-3</v>
      </c>
      <c r="F35" s="462">
        <f t="shared" si="5"/>
        <v>3.1333089714894385E-4</v>
      </c>
    </row>
    <row r="36" spans="1:6" x14ac:dyDescent="0.25">
      <c r="A36" s="443" t="s">
        <v>229</v>
      </c>
      <c r="B36" s="131">
        <f>+'GVA-productivity2'!M74</f>
        <v>-1.4117546808037118E-2</v>
      </c>
      <c r="C36" s="131">
        <f>(+'GVA-productivity2'!M47)/100</f>
        <v>6.7483208218095614E-2</v>
      </c>
      <c r="D36" s="131">
        <f>(+'GVA-productivity2'!N47)/100</f>
        <v>7.7472487428030021E-2</v>
      </c>
      <c r="E36" s="461">
        <f t="shared" si="4"/>
        <v>9.9892792099344069E-3</v>
      </c>
      <c r="F36" s="462">
        <f t="shared" si="5"/>
        <v>-9.5269735077547991E-4</v>
      </c>
    </row>
    <row r="37" spans="1:6" x14ac:dyDescent="0.25">
      <c r="A37" s="447" t="s">
        <v>230</v>
      </c>
      <c r="B37" s="131">
        <f>+'GVA-productivity2'!M75</f>
        <v>4.0064881094394655E-2</v>
      </c>
      <c r="C37" s="131">
        <f>(+'GVA-productivity2'!M48)/100</f>
        <v>1.5962070327933623E-2</v>
      </c>
      <c r="D37" s="131">
        <f>(+'GVA-productivity2'!N48)/100</f>
        <v>1.6835507616062968E-2</v>
      </c>
      <c r="E37" s="461">
        <f t="shared" si="4"/>
        <v>8.7343728812934451E-4</v>
      </c>
      <c r="F37" s="462">
        <f t="shared" si="5"/>
        <v>6.3951844970902571E-4</v>
      </c>
    </row>
    <row r="38" spans="1:6" x14ac:dyDescent="0.25">
      <c r="A38" s="443" t="s">
        <v>231</v>
      </c>
      <c r="B38" s="131">
        <f>+'GVA-productivity2'!M76</f>
        <v>5.1855321844640923E-2</v>
      </c>
      <c r="C38" s="131">
        <f>(+'GVA-productivity2'!M49)/100</f>
        <v>5.7605689450809947E-2</v>
      </c>
      <c r="D38" s="131">
        <f>(+'GVA-productivity2'!N49)/100</f>
        <v>5.9616646017054152E-2</v>
      </c>
      <c r="E38" s="461">
        <f t="shared" si="4"/>
        <v>2.0109565662442055E-3</v>
      </c>
      <c r="F38" s="462">
        <f t="shared" si="5"/>
        <v>2.9871615665541863E-3</v>
      </c>
    </row>
    <row r="39" spans="1:6" s="173" customFormat="1" x14ac:dyDescent="0.25">
      <c r="A39" s="463" t="s">
        <v>78</v>
      </c>
      <c r="B39" s="136">
        <f>+'GVA-productivity2'!M78</f>
        <v>2.6846759535914755E-2</v>
      </c>
      <c r="C39" s="136">
        <f>(+'GVA-productivity2'!M51)/100</f>
        <v>0.99999999999999989</v>
      </c>
      <c r="D39" s="136">
        <f>(+'GVA-productivity2'!N51)/100</f>
        <v>0.99999999999999967</v>
      </c>
      <c r="E39" s="464">
        <f t="shared" si="4"/>
        <v>0</v>
      </c>
      <c r="F39" s="457">
        <f>SUM(F32:F38)</f>
        <v>1.4296208137458981E-2</v>
      </c>
    </row>
    <row r="40" spans="1:6" x14ac:dyDescent="0.25">
      <c r="A40" s="138"/>
      <c r="B40" s="139"/>
      <c r="C40" s="139"/>
      <c r="D40" s="139"/>
      <c r="E40" s="118"/>
      <c r="F40" s="140"/>
    </row>
    <row r="41" spans="1:6" ht="14.4" x14ac:dyDescent="0.25">
      <c r="A41" s="465" t="s">
        <v>250</v>
      </c>
      <c r="B41" s="129" t="s">
        <v>250</v>
      </c>
      <c r="C41" s="129">
        <v>2010</v>
      </c>
      <c r="D41" s="129">
        <v>2013</v>
      </c>
      <c r="E41" s="129" t="s">
        <v>262</v>
      </c>
      <c r="F41" s="119" t="s">
        <v>184</v>
      </c>
    </row>
    <row r="42" spans="1:6" x14ac:dyDescent="0.25">
      <c r="A42" s="443" t="s">
        <v>3</v>
      </c>
      <c r="B42" s="131">
        <f>+'GVA-productivity2'!N70</f>
        <v>1.6532431911208567E-2</v>
      </c>
      <c r="C42" s="131">
        <f>(+'GVA-productivity2'!N43)/100</f>
        <v>0.73420304642518763</v>
      </c>
      <c r="D42" s="131">
        <f>(+'GVA-productivity2'!O43)/100</f>
        <v>0.72478062716822</v>
      </c>
      <c r="E42" s="461">
        <f>+D42-C42</f>
        <v>-9.4224192569676291E-3</v>
      </c>
      <c r="F42" s="462">
        <f>+B42*C42</f>
        <v>1.2138161874026316E-2</v>
      </c>
    </row>
    <row r="43" spans="1:6" x14ac:dyDescent="0.25">
      <c r="A43" s="443" t="s">
        <v>257</v>
      </c>
      <c r="B43" s="131">
        <f>+'GVA-productivity2'!N71</f>
        <v>5.7085926365767481E-3</v>
      </c>
      <c r="C43" s="131">
        <f>(+'GVA-productivity2'!N44)/100</f>
        <v>1.1442314700094745E-2</v>
      </c>
      <c r="D43" s="131">
        <f>(+'GVA-productivity2'!O44)/100</f>
        <v>1.1903952112101218E-2</v>
      </c>
      <c r="E43" s="461">
        <f t="shared" ref="E43:E49" si="6">+D43-C43</f>
        <v>4.6163741200647319E-4</v>
      </c>
      <c r="F43" s="462">
        <f t="shared" ref="F43:F48" si="7">+B43*C43</f>
        <v>6.5319513442354743E-5</v>
      </c>
    </row>
    <row r="44" spans="1:6" x14ac:dyDescent="0.25">
      <c r="A44" s="443" t="s">
        <v>227</v>
      </c>
      <c r="B44" s="131">
        <f>+'GVA-productivity2'!N72</f>
        <v>1.4736939559549578E-2</v>
      </c>
      <c r="C44" s="131">
        <f>(+'GVA-productivity2'!N45)/100</f>
        <v>6.5665767801180677E-2</v>
      </c>
      <c r="D44" s="131">
        <f>(+'GVA-productivity2'!O45)/100</f>
        <v>6.4417386572342014E-2</v>
      </c>
      <c r="E44" s="461">
        <f t="shared" si="6"/>
        <v>-1.2483812288386631E-3</v>
      </c>
      <c r="F44" s="462">
        <f t="shared" si="7"/>
        <v>9.6771245121741642E-4</v>
      </c>
    </row>
    <row r="45" spans="1:6" x14ac:dyDescent="0.25">
      <c r="A45" s="443" t="s">
        <v>228</v>
      </c>
      <c r="B45" s="131">
        <f>+'GVA-productivity2'!N73</f>
        <v>-1.7201236283994059E-2</v>
      </c>
      <c r="C45" s="131">
        <f>(+'GVA-productivity2'!N46)/100</f>
        <v>3.476423001238977E-2</v>
      </c>
      <c r="D45" s="131">
        <f>(+'GVA-productivity2'!O46)/100</f>
        <v>3.6460104754778587E-2</v>
      </c>
      <c r="E45" s="461">
        <f t="shared" si="6"/>
        <v>1.6958747423888171E-3</v>
      </c>
      <c r="F45" s="462">
        <f t="shared" si="7"/>
        <v>-5.9798773467423412E-4</v>
      </c>
    </row>
    <row r="46" spans="1:6" x14ac:dyDescent="0.25">
      <c r="A46" s="443" t="s">
        <v>229</v>
      </c>
      <c r="B46" s="131">
        <f>+'GVA-productivity2'!N74</f>
        <v>8.8138280163503335E-3</v>
      </c>
      <c r="C46" s="131">
        <f>(+'GVA-productivity2'!N47)/100</f>
        <v>7.7472487428030021E-2</v>
      </c>
      <c r="D46" s="131">
        <f>(+'GVA-productivity2'!O47)/100</f>
        <v>8.1082919529283717E-2</v>
      </c>
      <c r="E46" s="461">
        <f t="shared" si="6"/>
        <v>3.6104321012536966E-3</v>
      </c>
      <c r="F46" s="462">
        <f t="shared" si="7"/>
        <v>6.8282918018952002E-4</v>
      </c>
    </row>
    <row r="47" spans="1:6" x14ac:dyDescent="0.25">
      <c r="A47" s="447" t="s">
        <v>230</v>
      </c>
      <c r="B47" s="131">
        <f>+'GVA-productivity2'!N75</f>
        <v>1.7990242903754172E-2</v>
      </c>
      <c r="C47" s="131">
        <f>(+'GVA-productivity2'!N48)/100</f>
        <v>1.6835507616062968E-2</v>
      </c>
      <c r="D47" s="131">
        <f>(+'GVA-productivity2'!O48)/100</f>
        <v>1.7685871709407525E-2</v>
      </c>
      <c r="E47" s="461">
        <f t="shared" si="6"/>
        <v>8.5036409334455706E-4</v>
      </c>
      <c r="F47" s="462">
        <f t="shared" si="7"/>
        <v>3.0287487142097614E-4</v>
      </c>
    </row>
    <row r="48" spans="1:6" x14ac:dyDescent="0.25">
      <c r="A48" s="443" t="s">
        <v>231</v>
      </c>
      <c r="B48" s="131">
        <f>+'GVA-productivity2'!N76</f>
        <v>-4.6468506205771254E-3</v>
      </c>
      <c r="C48" s="131">
        <f>(+'GVA-productivity2'!N49)/100</f>
        <v>5.9616646017054152E-2</v>
      </c>
      <c r="D48" s="131">
        <f>(+'GVA-productivity2'!O49)/100</f>
        <v>6.3669138153867086E-2</v>
      </c>
      <c r="E48" s="461">
        <f t="shared" si="6"/>
        <v>4.0524921368129338E-3</v>
      </c>
      <c r="F48" s="462">
        <f t="shared" si="7"/>
        <v>-2.7702964854107488E-4</v>
      </c>
    </row>
    <row r="49" spans="1:6" s="173" customFormat="1" x14ac:dyDescent="0.25">
      <c r="A49" s="463" t="s">
        <v>78</v>
      </c>
      <c r="B49" s="136">
        <f>+'GVA-productivity2'!N78</f>
        <v>1.6758424858420939E-2</v>
      </c>
      <c r="C49" s="136">
        <f>(+'GVA-productivity2'!N51)/100</f>
        <v>0.99999999999999967</v>
      </c>
      <c r="D49" s="136">
        <f>(+'GVA-productivity2'!O51)/100</f>
        <v>1</v>
      </c>
      <c r="E49" s="464">
        <f t="shared" si="6"/>
        <v>0</v>
      </c>
      <c r="F49" s="457">
        <f>SUM(F42:F48)</f>
        <v>1.3281880507081276E-2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41" t="s">
        <v>263</v>
      </c>
    </row>
    <row r="2" spans="1:16" x14ac:dyDescent="0.25">
      <c r="A2" s="265" t="s">
        <v>268</v>
      </c>
    </row>
    <row r="3" spans="1:16" x14ac:dyDescent="0.25">
      <c r="A3" s="439"/>
    </row>
    <row r="4" spans="1:16" x14ac:dyDescent="0.25">
      <c r="A4" s="253"/>
      <c r="B4" s="467"/>
      <c r="C4" s="253"/>
      <c r="D4" s="253" t="s">
        <v>203</v>
      </c>
      <c r="E4" s="253"/>
      <c r="F4" s="253"/>
    </row>
    <row r="5" spans="1:16" ht="48" x14ac:dyDescent="0.25">
      <c r="A5" s="142" t="s">
        <v>32</v>
      </c>
      <c r="B5" s="143" t="s">
        <v>2</v>
      </c>
      <c r="C5" s="144" t="s">
        <v>264</v>
      </c>
      <c r="D5" s="144" t="s">
        <v>265</v>
      </c>
      <c r="E5" s="144" t="s">
        <v>266</v>
      </c>
      <c r="F5" s="144" t="s">
        <v>265</v>
      </c>
      <c r="H5" s="142"/>
      <c r="I5" s="142" t="s">
        <v>3</v>
      </c>
      <c r="J5" s="228" t="s">
        <v>227</v>
      </c>
      <c r="K5" s="142" t="s">
        <v>228</v>
      </c>
      <c r="L5" s="142" t="s">
        <v>229</v>
      </c>
      <c r="M5" s="228" t="s">
        <v>257</v>
      </c>
      <c r="N5" s="142" t="s">
        <v>231</v>
      </c>
      <c r="O5" s="228" t="s">
        <v>230</v>
      </c>
      <c r="P5" s="142"/>
    </row>
    <row r="6" spans="1:16" x14ac:dyDescent="0.25">
      <c r="A6" s="145">
        <v>1</v>
      </c>
      <c r="B6" s="443" t="s">
        <v>3</v>
      </c>
      <c r="C6" s="177">
        <f>(VLOOKUP($A6,'GVA-productivity2'!$C$43:$O$49,13,FALSE)/100)</f>
        <v>0.72478062716822</v>
      </c>
      <c r="D6" s="147">
        <f>VLOOKUP(A6,'GVA-productivity2'!$C$56:$O$62,13,FALSE)</f>
        <v>0.44225144618480439</v>
      </c>
      <c r="E6" s="468">
        <f>+C6</f>
        <v>0.72478062716822</v>
      </c>
      <c r="F6" s="469">
        <f>+D6</f>
        <v>0.44225144618480439</v>
      </c>
      <c r="G6" s="470"/>
      <c r="H6" s="229">
        <v>0</v>
      </c>
      <c r="I6" s="230">
        <v>0</v>
      </c>
      <c r="J6" s="230"/>
      <c r="K6" s="230"/>
      <c r="L6" s="230"/>
      <c r="M6" s="230"/>
      <c r="N6" s="230"/>
      <c r="O6" s="230"/>
      <c r="P6" s="230">
        <v>0</v>
      </c>
    </row>
    <row r="7" spans="1:16" x14ac:dyDescent="0.25">
      <c r="A7" s="145">
        <v>3</v>
      </c>
      <c r="B7" s="443" t="s">
        <v>227</v>
      </c>
      <c r="C7" s="177">
        <f>(VLOOKUP($A7,'GVA-productivity2'!$C$43:$O$49,13,FALSE)/100)</f>
        <v>6.4417386572342014E-2</v>
      </c>
      <c r="D7" s="147">
        <f>VLOOKUP(A7,'GVA-productivity2'!$C$56:$O$62,13,FALSE)</f>
        <v>1.0235958970975396</v>
      </c>
      <c r="E7" s="468">
        <f t="shared" ref="E7:E12" si="0">+E6+C7</f>
        <v>0.78919801374056198</v>
      </c>
      <c r="F7" s="469">
        <f t="shared" ref="F7:F12" si="1">+D7</f>
        <v>1.0235958970975396</v>
      </c>
      <c r="G7" s="470"/>
      <c r="H7" s="229">
        <v>0</v>
      </c>
      <c r="I7" s="231">
        <f>+$F$6</f>
        <v>0.44225144618480439</v>
      </c>
      <c r="J7" s="230"/>
      <c r="K7" s="230"/>
      <c r="L7" s="230"/>
      <c r="M7" s="230"/>
      <c r="N7" s="230"/>
      <c r="O7" s="230"/>
      <c r="P7" s="230">
        <v>0</v>
      </c>
    </row>
    <row r="8" spans="1:16" x14ac:dyDescent="0.25">
      <c r="A8" s="145">
        <v>4</v>
      </c>
      <c r="B8" s="443" t="s">
        <v>228</v>
      </c>
      <c r="C8" s="177">
        <f>(VLOOKUP($A8,'GVA-productivity2'!$C$43:$O$49,13,FALSE)/100)</f>
        <v>3.6460104754778587E-2</v>
      </c>
      <c r="D8" s="147">
        <f>VLOOKUP(A8,'GVA-productivity2'!$C$56:$O$62,13,FALSE)</f>
        <v>1.6872354761818653</v>
      </c>
      <c r="E8" s="468">
        <f t="shared" si="0"/>
        <v>0.82565811849534054</v>
      </c>
      <c r="F8" s="469">
        <f t="shared" si="1"/>
        <v>1.6872354761818653</v>
      </c>
      <c r="G8" s="470"/>
      <c r="H8" s="229">
        <f>AVERAGE(H7,H9)</f>
        <v>36.239031358410998</v>
      </c>
      <c r="I8" s="231">
        <f>+$F$6</f>
        <v>0.44225144618480439</v>
      </c>
      <c r="J8" s="230"/>
      <c r="K8" s="230"/>
      <c r="L8" s="230"/>
      <c r="M8" s="230"/>
      <c r="N8" s="230"/>
      <c r="O8" s="230"/>
      <c r="P8" s="230">
        <v>0</v>
      </c>
    </row>
    <row r="9" spans="1:16" x14ac:dyDescent="0.25">
      <c r="A9" s="145">
        <v>5</v>
      </c>
      <c r="B9" s="443" t="s">
        <v>229</v>
      </c>
      <c r="C9" s="177">
        <f>(VLOOKUP($A9,'GVA-productivity2'!$C$43:$O$49,13,FALSE)/100)</f>
        <v>8.1082919529283717E-2</v>
      </c>
      <c r="D9" s="147">
        <f>VLOOKUP(A9,'GVA-productivity2'!$C$56:$O$62,13,FALSE)</f>
        <v>1.8493002769132132</v>
      </c>
      <c r="E9" s="468">
        <f t="shared" si="0"/>
        <v>0.90674103802462425</v>
      </c>
      <c r="F9" s="469">
        <f t="shared" si="1"/>
        <v>1.8493002769132132</v>
      </c>
      <c r="G9" s="470"/>
      <c r="H9" s="229">
        <f>+$E$6*100</f>
        <v>72.478062716821995</v>
      </c>
      <c r="I9" s="231">
        <f>+$F$6</f>
        <v>0.44225144618480439</v>
      </c>
      <c r="J9" s="230">
        <v>0</v>
      </c>
      <c r="K9" s="230"/>
      <c r="L9" s="230"/>
      <c r="M9" s="230"/>
      <c r="N9" s="230"/>
      <c r="O9" s="230"/>
      <c r="P9" s="230">
        <v>0</v>
      </c>
    </row>
    <row r="10" spans="1:16" x14ac:dyDescent="0.25">
      <c r="A10" s="145">
        <v>2</v>
      </c>
      <c r="B10" s="443" t="s">
        <v>257</v>
      </c>
      <c r="C10" s="177">
        <f>(VLOOKUP($A10,'GVA-productivity2'!$C$43:$O$49,13,FALSE)/100)</f>
        <v>1.1903952112101218E-2</v>
      </c>
      <c r="D10" s="147">
        <f>VLOOKUP(A10,'GVA-productivity2'!$C$56:$O$62,13,FALSE)</f>
        <v>2.196498618213337</v>
      </c>
      <c r="E10" s="468">
        <f t="shared" si="0"/>
        <v>0.91864499013672551</v>
      </c>
      <c r="F10" s="469">
        <f t="shared" si="1"/>
        <v>2.196498618213337</v>
      </c>
      <c r="G10" s="470"/>
      <c r="H10" s="229">
        <f>+$E$6*100</f>
        <v>72.478062716821995</v>
      </c>
      <c r="I10" s="230">
        <v>0</v>
      </c>
      <c r="J10" s="471">
        <f>+$F$7</f>
        <v>1.0235958970975396</v>
      </c>
      <c r="K10" s="230"/>
      <c r="L10" s="230"/>
      <c r="M10" s="230"/>
      <c r="N10" s="230"/>
      <c r="O10" s="230"/>
      <c r="P10" s="230">
        <v>0</v>
      </c>
    </row>
    <row r="11" spans="1:16" x14ac:dyDescent="0.25">
      <c r="A11" s="145">
        <v>7</v>
      </c>
      <c r="B11" s="443" t="s">
        <v>231</v>
      </c>
      <c r="C11" s="177">
        <f>(VLOOKUP($A11,'GVA-productivity2'!$C$43:$O$49,13,FALSE)/100)</f>
        <v>6.3669138153867086E-2</v>
      </c>
      <c r="D11" s="147">
        <f>VLOOKUP(A11,'GVA-productivity2'!$C$56:$O$62,13,FALSE)</f>
        <v>4.2171856137988621</v>
      </c>
      <c r="E11" s="468">
        <f t="shared" si="0"/>
        <v>0.98231412829059261</v>
      </c>
      <c r="F11" s="469">
        <f t="shared" si="1"/>
        <v>4.2171856137988621</v>
      </c>
      <c r="G11" s="470"/>
      <c r="H11" s="229">
        <f>AVERAGE(H10,H12)</f>
        <v>75.698932045439093</v>
      </c>
      <c r="I11" s="230"/>
      <c r="J11" s="471">
        <f>+$F$7</f>
        <v>1.0235958970975396</v>
      </c>
      <c r="K11" s="230"/>
      <c r="L11" s="230"/>
      <c r="M11" s="230"/>
      <c r="N11" s="230"/>
      <c r="O11" s="230"/>
      <c r="P11" s="230">
        <v>0</v>
      </c>
    </row>
    <row r="12" spans="1:16" x14ac:dyDescent="0.25">
      <c r="A12" s="145">
        <v>6</v>
      </c>
      <c r="B12" s="447" t="s">
        <v>230</v>
      </c>
      <c r="C12" s="177">
        <f>(VLOOKUP($A12,'GVA-productivity2'!$C$43:$O$49,13,FALSE)/100)</f>
        <v>1.7685871709407525E-2</v>
      </c>
      <c r="D12" s="147">
        <f>VLOOKUP(A12,'GVA-productivity2'!$C$56:$O$62,13,FALSE)</f>
        <v>6.0733399551247738</v>
      </c>
      <c r="E12" s="468">
        <f t="shared" si="0"/>
        <v>1.0000000000000002</v>
      </c>
      <c r="F12" s="469">
        <f t="shared" si="1"/>
        <v>6.0733399551247738</v>
      </c>
      <c r="G12" s="470"/>
      <c r="H12" s="229">
        <f>+$E$7*100</f>
        <v>78.919801374056192</v>
      </c>
      <c r="I12" s="230"/>
      <c r="J12" s="471">
        <f>+$F$7</f>
        <v>1.0235958970975396</v>
      </c>
      <c r="K12" s="230">
        <v>0</v>
      </c>
      <c r="L12" s="230"/>
      <c r="M12" s="230"/>
      <c r="N12" s="230"/>
      <c r="O12" s="230"/>
      <c r="P12" s="230">
        <v>0</v>
      </c>
    </row>
    <row r="13" spans="1:16" x14ac:dyDescent="0.25">
      <c r="A13" s="145"/>
      <c r="B13" s="146"/>
      <c r="C13" s="177">
        <f>SUM(C6:C12)</f>
        <v>1.0000000000000002</v>
      </c>
      <c r="D13" s="147"/>
      <c r="E13" s="177"/>
      <c r="F13" s="147"/>
      <c r="H13" s="229">
        <f>+$E$7*100</f>
        <v>78.919801374056192</v>
      </c>
      <c r="I13" s="230"/>
      <c r="J13" s="230">
        <v>0</v>
      </c>
      <c r="K13" s="232">
        <f>+$F$8</f>
        <v>1.6872354761818653</v>
      </c>
      <c r="L13" s="230"/>
      <c r="M13" s="230"/>
      <c r="N13" s="230"/>
      <c r="O13" s="230"/>
      <c r="P13" s="230">
        <v>0</v>
      </c>
    </row>
    <row r="14" spans="1:16" x14ac:dyDescent="0.25">
      <c r="B14" s="149"/>
      <c r="C14" s="150"/>
      <c r="D14" s="150"/>
      <c r="E14" s="151"/>
      <c r="F14" s="151"/>
      <c r="H14" s="229">
        <f>AVERAGE(H13,H15)</f>
        <v>80.742806611795118</v>
      </c>
      <c r="I14" s="230"/>
      <c r="J14" s="230"/>
      <c r="K14" s="232">
        <f>+$F$8</f>
        <v>1.6872354761818653</v>
      </c>
      <c r="L14" s="230"/>
      <c r="M14" s="230"/>
      <c r="N14" s="230"/>
      <c r="O14" s="230"/>
      <c r="P14" s="230">
        <v>0</v>
      </c>
    </row>
    <row r="15" spans="1:16" x14ac:dyDescent="0.25">
      <c r="H15" s="229">
        <f>+$E$8*100</f>
        <v>82.565811849534057</v>
      </c>
      <c r="I15" s="230"/>
      <c r="J15" s="230"/>
      <c r="K15" s="232">
        <f>+$F$8</f>
        <v>1.6872354761818653</v>
      </c>
      <c r="L15" s="230">
        <v>0</v>
      </c>
      <c r="M15" s="230"/>
      <c r="N15" s="230"/>
      <c r="O15" s="230"/>
      <c r="P15" s="230">
        <v>0</v>
      </c>
    </row>
    <row r="16" spans="1:16" x14ac:dyDescent="0.25">
      <c r="A16" s="472"/>
      <c r="B16" s="473"/>
      <c r="H16" s="229">
        <f>+$E$8*100</f>
        <v>82.565811849534057</v>
      </c>
      <c r="I16" s="230"/>
      <c r="J16" s="230"/>
      <c r="K16" s="230">
        <v>0</v>
      </c>
      <c r="L16" s="233">
        <f>+$F$9</f>
        <v>1.8493002769132132</v>
      </c>
      <c r="M16" s="230"/>
      <c r="N16" s="230"/>
      <c r="O16" s="230"/>
      <c r="P16" s="230">
        <v>0</v>
      </c>
    </row>
    <row r="17" spans="8:16" x14ac:dyDescent="0.25">
      <c r="H17" s="229">
        <f>AVERAGE(H16,H18)</f>
        <v>86.619957825998242</v>
      </c>
      <c r="I17" s="230"/>
      <c r="J17" s="230"/>
      <c r="K17" s="230"/>
      <c r="L17" s="233">
        <f>+$F$9</f>
        <v>1.8493002769132132</v>
      </c>
      <c r="M17" s="230"/>
      <c r="N17" s="230"/>
      <c r="O17" s="230"/>
      <c r="P17" s="230">
        <v>0</v>
      </c>
    </row>
    <row r="18" spans="8:16" x14ac:dyDescent="0.25">
      <c r="H18" s="229">
        <f>+$E$9*100</f>
        <v>90.674103802462426</v>
      </c>
      <c r="I18" s="230"/>
      <c r="J18" s="230"/>
      <c r="K18" s="230"/>
      <c r="L18" s="233">
        <f>+$F$9</f>
        <v>1.8493002769132132</v>
      </c>
      <c r="M18" s="230">
        <v>0</v>
      </c>
      <c r="N18" s="230"/>
      <c r="O18" s="230"/>
      <c r="P18" s="230">
        <v>0</v>
      </c>
    </row>
    <row r="19" spans="8:16" x14ac:dyDescent="0.25">
      <c r="H19" s="229">
        <f>+$E$9*100</f>
        <v>90.674103802462426</v>
      </c>
      <c r="I19" s="230"/>
      <c r="J19" s="230"/>
      <c r="K19" s="230"/>
      <c r="L19" s="230">
        <v>0</v>
      </c>
      <c r="M19" s="233">
        <f>+$F$10</f>
        <v>2.196498618213337</v>
      </c>
      <c r="N19" s="230"/>
      <c r="O19" s="230"/>
      <c r="P19" s="230">
        <v>0</v>
      </c>
    </row>
    <row r="20" spans="8:16" x14ac:dyDescent="0.25">
      <c r="H20" s="229">
        <f>AVERAGE(H19,H21)</f>
        <v>91.269301408067491</v>
      </c>
      <c r="I20" s="230"/>
      <c r="J20" s="230"/>
      <c r="K20" s="230"/>
      <c r="L20" s="230"/>
      <c r="M20" s="233">
        <f>+$F$10</f>
        <v>2.196498618213337</v>
      </c>
      <c r="N20" s="230"/>
      <c r="O20" s="230"/>
      <c r="P20" s="230">
        <v>0</v>
      </c>
    </row>
    <row r="21" spans="8:16" x14ac:dyDescent="0.25">
      <c r="H21" s="229">
        <f>+$E$10*100</f>
        <v>91.864499013672557</v>
      </c>
      <c r="I21" s="230"/>
      <c r="J21" s="230"/>
      <c r="K21" s="230"/>
      <c r="L21" s="230"/>
      <c r="M21" s="233">
        <f>+$F$10</f>
        <v>2.196498618213337</v>
      </c>
      <c r="N21" s="230">
        <v>0</v>
      </c>
      <c r="O21" s="230"/>
      <c r="P21" s="230">
        <v>0</v>
      </c>
    </row>
    <row r="22" spans="8:16" x14ac:dyDescent="0.25">
      <c r="H22" s="229">
        <f>+$E$10*100</f>
        <v>91.864499013672557</v>
      </c>
      <c r="I22" s="230"/>
      <c r="J22" s="230"/>
      <c r="K22" s="230"/>
      <c r="L22" s="230"/>
      <c r="M22" s="230">
        <v>0</v>
      </c>
      <c r="N22" s="233">
        <f>+$F$11</f>
        <v>4.2171856137988621</v>
      </c>
      <c r="O22" s="230"/>
      <c r="P22" s="230">
        <v>0</v>
      </c>
    </row>
    <row r="23" spans="8:16" x14ac:dyDescent="0.25">
      <c r="H23" s="229">
        <f>AVERAGE(H22,H24)</f>
        <v>95.047955921365912</v>
      </c>
      <c r="I23" s="230"/>
      <c r="J23" s="230"/>
      <c r="K23" s="230"/>
      <c r="L23" s="230"/>
      <c r="M23" s="230"/>
      <c r="N23" s="233">
        <f>+$F$11</f>
        <v>4.2171856137988621</v>
      </c>
      <c r="O23" s="230"/>
      <c r="P23" s="230">
        <v>0</v>
      </c>
    </row>
    <row r="24" spans="8:16" x14ac:dyDescent="0.25">
      <c r="H24" s="229">
        <f>+$E$11*100</f>
        <v>98.231412829059266</v>
      </c>
      <c r="I24" s="230"/>
      <c r="J24" s="230"/>
      <c r="K24" s="230"/>
      <c r="L24" s="230"/>
      <c r="M24" s="230"/>
      <c r="N24" s="233">
        <f>+$F$11</f>
        <v>4.2171856137988621</v>
      </c>
      <c r="O24" s="230">
        <v>0</v>
      </c>
      <c r="P24" s="230">
        <v>0</v>
      </c>
    </row>
    <row r="25" spans="8:16" x14ac:dyDescent="0.25">
      <c r="H25" s="229">
        <f>+$E$11*100</f>
        <v>98.231412829059266</v>
      </c>
      <c r="I25" s="230"/>
      <c r="J25" s="230"/>
      <c r="K25" s="230"/>
      <c r="L25" s="230"/>
      <c r="M25" s="230"/>
      <c r="N25" s="230">
        <v>0</v>
      </c>
      <c r="O25" s="233">
        <f>+$F$12</f>
        <v>6.0733399551247738</v>
      </c>
      <c r="P25" s="230">
        <v>0</v>
      </c>
    </row>
    <row r="26" spans="8:16" x14ac:dyDescent="0.25">
      <c r="H26" s="229">
        <f>AVERAGE(H25,H27)</f>
        <v>99.115706414529654</v>
      </c>
      <c r="I26" s="230"/>
      <c r="J26" s="230"/>
      <c r="K26" s="230"/>
      <c r="L26" s="230"/>
      <c r="M26" s="230"/>
      <c r="N26" s="230"/>
      <c r="O26" s="233">
        <f>+$F$12</f>
        <v>6.0733399551247738</v>
      </c>
      <c r="P26" s="230">
        <v>0</v>
      </c>
    </row>
    <row r="27" spans="8:16" x14ac:dyDescent="0.25">
      <c r="H27" s="229">
        <f>+$E$12*100</f>
        <v>100.00000000000003</v>
      </c>
      <c r="I27" s="230"/>
      <c r="J27" s="230"/>
      <c r="K27" s="230"/>
      <c r="L27" s="230"/>
      <c r="M27" s="230"/>
      <c r="N27" s="230"/>
      <c r="O27" s="233">
        <f>+$F$12</f>
        <v>6.0733399551247738</v>
      </c>
      <c r="P27" s="230">
        <v>0</v>
      </c>
    </row>
    <row r="28" spans="8:16" x14ac:dyDescent="0.25">
      <c r="H28" s="229">
        <f>+$E$12*100</f>
        <v>100.00000000000003</v>
      </c>
      <c r="I28" s="230"/>
      <c r="J28" s="230"/>
      <c r="K28" s="230"/>
      <c r="L28" s="230"/>
      <c r="M28" s="230"/>
      <c r="N28" s="230"/>
      <c r="O28" s="230">
        <v>0</v>
      </c>
      <c r="P28" s="230">
        <v>0</v>
      </c>
    </row>
    <row r="49" spans="8:8" x14ac:dyDescent="0.25">
      <c r="H49" s="306"/>
    </row>
  </sheetData>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6D039D-9EFA-476B-B965-D9AAEF970D31}"/>
</file>

<file path=customXml/itemProps2.xml><?xml version="1.0" encoding="utf-8"?>
<ds:datastoreItem xmlns:ds="http://schemas.openxmlformats.org/officeDocument/2006/customXml" ds:itemID="{6019B97E-0E3A-47BA-B209-0BD208CFCDBF}"/>
</file>

<file path=customXml/itemProps3.xml><?xml version="1.0" encoding="utf-8"?>
<ds:datastoreItem xmlns:ds="http://schemas.openxmlformats.org/officeDocument/2006/customXml" ds:itemID="{6AA479F8-81E0-4C36-8D22-AEF6ADF672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VERSION</vt:lpstr>
      <vt:lpstr>GVA-productivity1</vt:lpstr>
      <vt:lpstr>Rel. prod. cf employment1</vt:lpstr>
      <vt:lpstr>Decomp.of prod change1</vt:lpstr>
      <vt:lpstr>Productivity gaps1</vt:lpstr>
      <vt:lpstr>GVA-productivity2</vt:lpstr>
      <vt:lpstr>Rel. prod. cf employment2</vt:lpstr>
      <vt:lpstr>Decomp.of prod change2</vt:lpstr>
      <vt:lpstr>Productivity gaps2</vt:lpstr>
      <vt:lpstr>Sectoral employ by sex</vt:lpstr>
      <vt:lpstr>Emp by sex (ILO)</vt:lpstr>
      <vt:lpstr>Wages (ILO)</vt:lpstr>
      <vt:lpstr>'GVA-productivity1'!Labour_productivity</vt:lpstr>
      <vt:lpstr>'GVA-productivity1'!Persons_engaged</vt:lpstr>
      <vt:lpstr>'GVA-productivity1'!VA_constant_2005</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2014-12-22T09:22:35Z</dcterms:created>
  <dcterms:modified xsi:type="dcterms:W3CDTF">2015-07-21T10:50:50Z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