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5.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6.xml" ContentType="application/vnd.openxmlformats-officedocument.drawing+xml"/>
  <Override PartName="/xl/charts/chart20.xml" ContentType="application/vnd.openxmlformats-officedocument.drawingml.chart+xml"/>
  <Override PartName="/xl/drawings/drawing7.xml" ContentType="application/vnd.openxmlformats-officedocument.drawing+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xml"/>
  <Override PartName="/xl/charts/chart26.xml" ContentType="application/vnd.openxmlformats-officedocument.drawingml.chart+xml"/>
  <Override PartName="/xl/drawings/drawing11.xml" ContentType="application/vnd.openxmlformats-officedocument.drawing+xml"/>
  <Override PartName="/xl/charts/chart27.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252" windowWidth="15072" windowHeight="8916" tabRatio="942"/>
  </bookViews>
  <sheets>
    <sheet name="VERSION" sheetId="10" r:id="rId1"/>
    <sheet name="GVA-productivity1" sheetId="5" r:id="rId2"/>
    <sheet name="Rel. prod. cf employment1" sheetId="1" r:id="rId3"/>
    <sheet name="Decomp. of prod change1" sheetId="2" r:id="rId4"/>
    <sheet name="Productivity gaps1" sheetId="3" r:id="rId5"/>
    <sheet name="Sector emp1" sheetId="6" r:id="rId6"/>
    <sheet name="GVA-productivity2" sheetId="11" r:id="rId7"/>
    <sheet name="Rel. prod. cf employment2" sheetId="12" r:id="rId8"/>
    <sheet name="Decomp. of prod change2" sheetId="13" r:id="rId9"/>
    <sheet name="Productivity gaps2" sheetId="14" r:id="rId10"/>
    <sheet name="Sectoral employ by sex2" sheetId="15" r:id="rId11"/>
    <sheet name="Emp by sex (ILO)" sheetId="7" r:id="rId12"/>
    <sheet name="Agriculture (DHS)" sheetId="8" r:id="rId13"/>
    <sheet name="Wages (ILO)" sheetId="9" r:id="rId14"/>
  </sheets>
  <externalReferences>
    <externalReference r:id="rId15"/>
  </externalReferences>
  <definedNames>
    <definedName name="_xlnm._FilterDatabase" localSheetId="1" hidden="1">'GVA-productivity1'!$A$7:$AG$105</definedName>
    <definedName name="_xlnm._FilterDatabase" localSheetId="13" hidden="1">'Wages (ILO)'!$A$7:$Y$7</definedName>
    <definedName name="Decomposition_of_labour_productivity_change" localSheetId="1">'GVA-productivity1'!#REF!</definedName>
    <definedName name="Labour_productivity" localSheetId="1">'GVA-productivity1'!$V$5</definedName>
    <definedName name="Labour_productivity_levels_and_change_over_time" localSheetId="1">'GVA-productivity1'!#REF!</definedName>
    <definedName name="Persons_engaged" localSheetId="1">'GVA-productivity1'!$P$5</definedName>
    <definedName name="Productivity_gaps" localSheetId="1">'GVA-productivity1'!#REF!</definedName>
    <definedName name="Relative_productivity_and_changes_in_employment" localSheetId="1">'GVA-productivity1'!#REF!</definedName>
    <definedName name="Relative_productivity_levels" localSheetId="1">'GVA-productivity1'!#REF!</definedName>
    <definedName name="VA_constant_2005" localSheetId="1">'GVA-productivity1'!$J$5</definedName>
    <definedName name="VA_current" localSheetId="1">'GVA-productivity1'!$D$5</definedName>
  </definedNames>
  <calcPr calcId="145621"/>
</workbook>
</file>

<file path=xl/calcChain.xml><?xml version="1.0" encoding="utf-8"?>
<calcChain xmlns="http://schemas.openxmlformats.org/spreadsheetml/2006/main">
  <c r="C38" i="13" l="1"/>
  <c r="C35" i="13"/>
  <c r="C25" i="13"/>
  <c r="D23" i="13"/>
  <c r="D18" i="13"/>
  <c r="E63" i="12"/>
  <c r="D63" i="12"/>
  <c r="E62" i="12"/>
  <c r="D62" i="12"/>
  <c r="E61" i="12"/>
  <c r="D61" i="12"/>
  <c r="E60" i="12"/>
  <c r="D60" i="12"/>
  <c r="E59" i="12"/>
  <c r="D59" i="12"/>
  <c r="E58" i="12"/>
  <c r="D58" i="12"/>
  <c r="E57" i="12"/>
  <c r="E65" i="12" s="1"/>
  <c r="D57" i="12"/>
  <c r="D47" i="12"/>
  <c r="E46" i="12"/>
  <c r="D46" i="12"/>
  <c r="E45" i="12"/>
  <c r="D45" i="12"/>
  <c r="E44" i="12"/>
  <c r="D44" i="12"/>
  <c r="E43" i="12"/>
  <c r="D43" i="12"/>
  <c r="E42" i="12"/>
  <c r="D42" i="12"/>
  <c r="E41" i="12"/>
  <c r="D41" i="12"/>
  <c r="D48" i="12" s="1"/>
  <c r="E40" i="12"/>
  <c r="E48" i="12" s="1"/>
  <c r="D40" i="12"/>
  <c r="F29" i="12"/>
  <c r="E29" i="12"/>
  <c r="D29" i="12"/>
  <c r="E28" i="12"/>
  <c r="D28" i="12"/>
  <c r="E27" i="12"/>
  <c r="D27" i="12"/>
  <c r="G26" i="12"/>
  <c r="E26" i="12"/>
  <c r="D26" i="12"/>
  <c r="E25" i="12"/>
  <c r="D25" i="12"/>
  <c r="E24" i="12"/>
  <c r="D24" i="12"/>
  <c r="D31" i="12" s="1"/>
  <c r="E23" i="12"/>
  <c r="E31" i="12" s="1"/>
  <c r="D23" i="12"/>
  <c r="D14" i="12"/>
  <c r="E12" i="12"/>
  <c r="D12" i="12"/>
  <c r="G11" i="12"/>
  <c r="E11" i="12"/>
  <c r="D11" i="12"/>
  <c r="E10" i="12"/>
  <c r="D10" i="12"/>
  <c r="G9" i="12"/>
  <c r="E9" i="12"/>
  <c r="D9" i="12"/>
  <c r="E8" i="12"/>
  <c r="D8" i="12"/>
  <c r="G7" i="12"/>
  <c r="E7" i="12"/>
  <c r="D7" i="12"/>
  <c r="E6" i="12"/>
  <c r="E14" i="12" s="1"/>
  <c r="D6" i="12"/>
  <c r="I81" i="11"/>
  <c r="I82" i="11" s="1"/>
  <c r="I83" i="11" s="1"/>
  <c r="I84" i="11" s="1"/>
  <c r="I85" i="11" s="1"/>
  <c r="I86" i="11" s="1"/>
  <c r="I87" i="11" s="1"/>
  <c r="I88" i="11" s="1"/>
  <c r="I89" i="11" s="1"/>
  <c r="I90" i="11" s="1"/>
  <c r="I91" i="11" s="1"/>
  <c r="I92" i="11" s="1"/>
  <c r="I93" i="11" s="1"/>
  <c r="I94" i="11" s="1"/>
  <c r="I95" i="11" s="1"/>
  <c r="I96" i="11" s="1"/>
  <c r="I97" i="11" s="1"/>
  <c r="I98" i="11" s="1"/>
  <c r="I99" i="11" s="1"/>
  <c r="I100" i="11" s="1"/>
  <c r="I101" i="11" s="1"/>
  <c r="I102" i="11" s="1"/>
  <c r="J76" i="11"/>
  <c r="H76" i="11"/>
  <c r="G76" i="11"/>
  <c r="M75" i="11"/>
  <c r="B37" i="13" s="1"/>
  <c r="J75" i="11"/>
  <c r="E75" i="11"/>
  <c r="J74" i="11"/>
  <c r="L73" i="11"/>
  <c r="B25" i="13" s="1"/>
  <c r="F25" i="13" s="1"/>
  <c r="F73" i="11"/>
  <c r="K72" i="11"/>
  <c r="B14" i="13" s="1"/>
  <c r="F14" i="13" s="1"/>
  <c r="J72" i="11"/>
  <c r="G72" i="11"/>
  <c r="F72" i="11"/>
  <c r="J71" i="11"/>
  <c r="E71" i="11"/>
  <c r="K70" i="11"/>
  <c r="B12" i="13" s="1"/>
  <c r="J70" i="11"/>
  <c r="F70" i="11"/>
  <c r="I64" i="11"/>
  <c r="O62" i="11"/>
  <c r="I62" i="11"/>
  <c r="I76" i="11" s="1"/>
  <c r="H62" i="11"/>
  <c r="G62" i="11"/>
  <c r="F62" i="11"/>
  <c r="F76" i="11" s="1"/>
  <c r="E62" i="11"/>
  <c r="E76" i="11" s="1"/>
  <c r="I61" i="11"/>
  <c r="I75" i="11" s="1"/>
  <c r="H61" i="11"/>
  <c r="G61" i="11"/>
  <c r="G75" i="11" s="1"/>
  <c r="F61" i="11"/>
  <c r="E61" i="11"/>
  <c r="I60" i="11"/>
  <c r="I74" i="11" s="1"/>
  <c r="H60" i="11"/>
  <c r="G60" i="11"/>
  <c r="F60" i="11"/>
  <c r="K74" i="11" s="1"/>
  <c r="B16" i="13" s="1"/>
  <c r="E60" i="11"/>
  <c r="E74" i="11" s="1"/>
  <c r="I59" i="11"/>
  <c r="J73" i="11" s="1"/>
  <c r="H59" i="11"/>
  <c r="M73" i="11" s="1"/>
  <c r="B35" i="13" s="1"/>
  <c r="F35" i="13" s="1"/>
  <c r="G59" i="11"/>
  <c r="F59" i="11"/>
  <c r="E59" i="11"/>
  <c r="E73" i="11" s="1"/>
  <c r="O58" i="11"/>
  <c r="I58" i="11"/>
  <c r="I72" i="11" s="1"/>
  <c r="H58" i="11"/>
  <c r="N72" i="11" s="1"/>
  <c r="B44" i="13" s="1"/>
  <c r="G58" i="11"/>
  <c r="F58" i="11"/>
  <c r="E58" i="11"/>
  <c r="E72" i="11" s="1"/>
  <c r="I57" i="11"/>
  <c r="N71" i="11" s="1"/>
  <c r="B43" i="13" s="1"/>
  <c r="H57" i="11"/>
  <c r="M71" i="11" s="1"/>
  <c r="B33" i="13" s="1"/>
  <c r="G57" i="11"/>
  <c r="G71" i="11" s="1"/>
  <c r="F57" i="11"/>
  <c r="L71" i="11" s="1"/>
  <c r="B23" i="13" s="1"/>
  <c r="E57" i="11"/>
  <c r="I56" i="11"/>
  <c r="I70" i="11" s="1"/>
  <c r="H56" i="11"/>
  <c r="G56" i="11"/>
  <c r="F56" i="11"/>
  <c r="E56" i="11"/>
  <c r="E70" i="11" s="1"/>
  <c r="I51" i="11"/>
  <c r="H51" i="11"/>
  <c r="G51" i="11"/>
  <c r="E30" i="12" s="1"/>
  <c r="F51" i="11"/>
  <c r="E51" i="11"/>
  <c r="K47" i="11" s="1"/>
  <c r="O49" i="11"/>
  <c r="M49" i="11"/>
  <c r="L49" i="11"/>
  <c r="G12" i="12" s="1"/>
  <c r="N48" i="11"/>
  <c r="M48" i="11"/>
  <c r="G28" i="12" s="1"/>
  <c r="L48" i="11"/>
  <c r="O47" i="11"/>
  <c r="N47" i="11"/>
  <c r="M47" i="11"/>
  <c r="O46" i="11"/>
  <c r="N46" i="11"/>
  <c r="M46" i="11"/>
  <c r="L46" i="11"/>
  <c r="K46" i="11"/>
  <c r="F9" i="12" s="1"/>
  <c r="O45" i="11"/>
  <c r="M45" i="11"/>
  <c r="L45" i="11"/>
  <c r="K45" i="11"/>
  <c r="C14" i="13" s="1"/>
  <c r="N44" i="11"/>
  <c r="D33" i="13" s="1"/>
  <c r="M44" i="11"/>
  <c r="G24" i="12" s="1"/>
  <c r="L44" i="11"/>
  <c r="O43" i="11"/>
  <c r="C6" i="14" s="1"/>
  <c r="N43" i="11"/>
  <c r="M43" i="11"/>
  <c r="I38" i="11"/>
  <c r="H38" i="11"/>
  <c r="H64" i="11" s="1"/>
  <c r="G38" i="11"/>
  <c r="F38" i="11"/>
  <c r="L33" i="11" s="1"/>
  <c r="E38" i="11"/>
  <c r="D38" i="11"/>
  <c r="J36" i="11" s="1"/>
  <c r="O36" i="11"/>
  <c r="N36" i="11"/>
  <c r="L36" i="11"/>
  <c r="K36" i="11"/>
  <c r="O35" i="11"/>
  <c r="N35" i="11"/>
  <c r="M35" i="11"/>
  <c r="K35" i="11"/>
  <c r="J35" i="11"/>
  <c r="O34" i="11"/>
  <c r="L34" i="11"/>
  <c r="K34" i="11"/>
  <c r="J34" i="11"/>
  <c r="O33" i="11"/>
  <c r="N33" i="11"/>
  <c r="M33" i="11"/>
  <c r="K33" i="11"/>
  <c r="J33" i="11"/>
  <c r="O32" i="11"/>
  <c r="N32" i="11"/>
  <c r="K32" i="11"/>
  <c r="J32" i="11"/>
  <c r="O31" i="11"/>
  <c r="M31" i="11"/>
  <c r="L31" i="11"/>
  <c r="K31" i="11"/>
  <c r="O30" i="11"/>
  <c r="O38" i="11" s="1"/>
  <c r="N30" i="11"/>
  <c r="K30" i="11"/>
  <c r="K38" i="11" s="1"/>
  <c r="J30" i="11"/>
  <c r="O29" i="11"/>
  <c r="N29" i="11"/>
  <c r="M29" i="11"/>
  <c r="L29" i="11"/>
  <c r="K29" i="11"/>
  <c r="J29" i="11"/>
  <c r="I24" i="11"/>
  <c r="H24" i="11"/>
  <c r="N20" i="11" s="1"/>
  <c r="G24" i="11"/>
  <c r="M17" i="11" s="1"/>
  <c r="F24" i="11"/>
  <c r="E24" i="11"/>
  <c r="D24" i="11"/>
  <c r="J22" i="11" s="1"/>
  <c r="O22" i="11"/>
  <c r="L22" i="11"/>
  <c r="K22" i="11"/>
  <c r="O21" i="11"/>
  <c r="M21" i="11"/>
  <c r="L21" i="11"/>
  <c r="K21" i="11"/>
  <c r="O20" i="11"/>
  <c r="L20" i="11"/>
  <c r="K20" i="11"/>
  <c r="J20" i="11"/>
  <c r="O19" i="11"/>
  <c r="M19" i="11"/>
  <c r="L19" i="11"/>
  <c r="K19" i="11"/>
  <c r="O18" i="11"/>
  <c r="N18" i="11"/>
  <c r="L18" i="11"/>
  <c r="K18" i="11"/>
  <c r="O17" i="11"/>
  <c r="L17" i="11"/>
  <c r="K17" i="11"/>
  <c r="O16" i="11"/>
  <c r="O24" i="11" s="1"/>
  <c r="L16" i="11"/>
  <c r="L24" i="11" s="1"/>
  <c r="K16" i="11"/>
  <c r="K24" i="11" s="1"/>
  <c r="O15" i="11"/>
  <c r="N15" i="11"/>
  <c r="M15" i="11"/>
  <c r="L15" i="11"/>
  <c r="K15" i="11"/>
  <c r="J15" i="11"/>
  <c r="N38" i="11" l="1"/>
  <c r="N64" i="11"/>
  <c r="C47" i="12" s="1"/>
  <c r="E6" i="14"/>
  <c r="F43" i="13"/>
  <c r="M56" i="11"/>
  <c r="C23" i="12" s="1"/>
  <c r="C16" i="13"/>
  <c r="F16" i="13" s="1"/>
  <c r="F10" i="12"/>
  <c r="L58" i="11"/>
  <c r="C8" i="12" s="1"/>
  <c r="D32" i="13"/>
  <c r="C42" i="13"/>
  <c r="G40" i="12"/>
  <c r="F57" i="12"/>
  <c r="C10" i="14"/>
  <c r="G59" i="12"/>
  <c r="D44" i="13"/>
  <c r="D36" i="13"/>
  <c r="E36" i="13" s="1"/>
  <c r="C46" i="13"/>
  <c r="G44" i="12"/>
  <c r="F61" i="12"/>
  <c r="E47" i="12"/>
  <c r="N49" i="11"/>
  <c r="N45" i="11"/>
  <c r="N59" i="11"/>
  <c r="C43" i="12" s="1"/>
  <c r="L75" i="11"/>
  <c r="B27" i="13" s="1"/>
  <c r="F27" i="13" s="1"/>
  <c r="K75" i="11"/>
  <c r="B17" i="13" s="1"/>
  <c r="D8" i="14"/>
  <c r="F8" i="14" s="1"/>
  <c r="C63" i="12"/>
  <c r="O64" i="11"/>
  <c r="C64" i="12" s="1"/>
  <c r="G74" i="11"/>
  <c r="L74" i="11"/>
  <c r="B26" i="13" s="1"/>
  <c r="J18" i="11"/>
  <c r="J21" i="11"/>
  <c r="C12" i="14"/>
  <c r="D45" i="13"/>
  <c r="G60" i="12"/>
  <c r="K49" i="11"/>
  <c r="E64" i="12"/>
  <c r="O48" i="11"/>
  <c r="O44" i="11"/>
  <c r="M70" i="11"/>
  <c r="B32" i="13" s="1"/>
  <c r="N56" i="11"/>
  <c r="C40" i="12" s="1"/>
  <c r="O59" i="11"/>
  <c r="N74" i="11"/>
  <c r="B46" i="13" s="1"/>
  <c r="M74" i="11"/>
  <c r="B36" i="13" s="1"/>
  <c r="N60" i="11"/>
  <c r="C44" i="12" s="1"/>
  <c r="E64" i="11"/>
  <c r="F71" i="11"/>
  <c r="L72" i="11"/>
  <c r="B24" i="13" s="1"/>
  <c r="F24" i="13" s="1"/>
  <c r="H73" i="11"/>
  <c r="H74" i="11"/>
  <c r="N78" i="11"/>
  <c r="B49" i="13" s="1"/>
  <c r="F8" i="12"/>
  <c r="B9" i="12"/>
  <c r="D64" i="12"/>
  <c r="C15" i="13"/>
  <c r="J16" i="11"/>
  <c r="J24" i="11" s="1"/>
  <c r="J19" i="11"/>
  <c r="N19" i="11"/>
  <c r="N24" i="11" s="1"/>
  <c r="N22" i="11"/>
  <c r="J31" i="11"/>
  <c r="J38" i="11" s="1"/>
  <c r="N31" i="11"/>
  <c r="L32" i="11"/>
  <c r="N34" i="11"/>
  <c r="L35" i="11"/>
  <c r="G64" i="11"/>
  <c r="M36" i="11"/>
  <c r="M34" i="11"/>
  <c r="M32" i="11"/>
  <c r="M38" i="11" s="1"/>
  <c r="M30" i="11"/>
  <c r="K43" i="11"/>
  <c r="C23" i="13"/>
  <c r="F23" i="13" s="1"/>
  <c r="F24" i="12"/>
  <c r="B24" i="12" s="1"/>
  <c r="D14" i="13"/>
  <c r="E14" i="13" s="1"/>
  <c r="C24" i="13"/>
  <c r="G8" i="12"/>
  <c r="B8" i="12" s="1"/>
  <c r="D15" i="13"/>
  <c r="E15" i="13" s="1"/>
  <c r="F26" i="12"/>
  <c r="B26" i="12" s="1"/>
  <c r="C27" i="13"/>
  <c r="F28" i="12"/>
  <c r="B28" i="12" s="1"/>
  <c r="D17" i="13"/>
  <c r="D30" i="12"/>
  <c r="E13" i="12"/>
  <c r="L47" i="11"/>
  <c r="L43" i="11"/>
  <c r="O56" i="11"/>
  <c r="N57" i="11"/>
  <c r="C41" i="12" s="1"/>
  <c r="K73" i="11"/>
  <c r="B15" i="13" s="1"/>
  <c r="F15" i="13" s="1"/>
  <c r="L59" i="11"/>
  <c r="C9" i="12" s="1"/>
  <c r="K59" i="11"/>
  <c r="O60" i="11"/>
  <c r="H75" i="11"/>
  <c r="N61" i="11"/>
  <c r="C45" i="12" s="1"/>
  <c r="L62" i="11"/>
  <c r="C12" i="12" s="1"/>
  <c r="F64" i="11"/>
  <c r="G70" i="11"/>
  <c r="L70" i="11"/>
  <c r="B22" i="13" s="1"/>
  <c r="H71" i="11"/>
  <c r="H72" i="11"/>
  <c r="I73" i="11"/>
  <c r="N73" i="11"/>
  <c r="B45" i="13" s="1"/>
  <c r="F45" i="13" s="1"/>
  <c r="F75" i="11"/>
  <c r="N75" i="11"/>
  <c r="B47" i="13" s="1"/>
  <c r="K76" i="11"/>
  <c r="B18" i="13" s="1"/>
  <c r="I78" i="11"/>
  <c r="F25" i="12"/>
  <c r="D13" i="13"/>
  <c r="C28" i="13"/>
  <c r="C43" i="13"/>
  <c r="F58" i="12"/>
  <c r="G41" i="12"/>
  <c r="F60" i="12"/>
  <c r="D35" i="13"/>
  <c r="E35" i="13" s="1"/>
  <c r="G43" i="12"/>
  <c r="C47" i="13"/>
  <c r="F62" i="12"/>
  <c r="D37" i="13"/>
  <c r="E37" i="13" s="1"/>
  <c r="G45" i="12"/>
  <c r="C8" i="14"/>
  <c r="G63" i="12"/>
  <c r="N51" i="11"/>
  <c r="K71" i="11"/>
  <c r="B13" i="13" s="1"/>
  <c r="L57" i="11"/>
  <c r="C7" i="12" s="1"/>
  <c r="D10" i="14"/>
  <c r="F10" i="14" s="1"/>
  <c r="C59" i="12"/>
  <c r="N16" i="11"/>
  <c r="N21" i="11"/>
  <c r="D42" i="13"/>
  <c r="E42" i="13" s="1"/>
  <c r="G57" i="12"/>
  <c r="D46" i="13"/>
  <c r="G61" i="12"/>
  <c r="B61" i="12" s="1"/>
  <c r="C7" i="14"/>
  <c r="K48" i="11"/>
  <c r="K44" i="11"/>
  <c r="O51" i="11"/>
  <c r="J17" i="11"/>
  <c r="N17" i="11"/>
  <c r="M22" i="11"/>
  <c r="M20" i="11"/>
  <c r="M24" i="11" s="1"/>
  <c r="M18" i="11"/>
  <c r="M16" i="11"/>
  <c r="L30" i="11"/>
  <c r="L38" i="11" s="1"/>
  <c r="D22" i="13"/>
  <c r="C32" i="13"/>
  <c r="F40" i="12"/>
  <c r="G23" i="12"/>
  <c r="C33" i="13"/>
  <c r="E33" i="13" s="1"/>
  <c r="F41" i="12"/>
  <c r="D24" i="13"/>
  <c r="E24" i="13" s="1"/>
  <c r="C34" i="13"/>
  <c r="F42" i="12"/>
  <c r="G25" i="12"/>
  <c r="B25" i="12" s="1"/>
  <c r="D26" i="13"/>
  <c r="C36" i="13"/>
  <c r="G27" i="12"/>
  <c r="F44" i="12"/>
  <c r="C37" i="13"/>
  <c r="F37" i="13" s="1"/>
  <c r="F45" i="12"/>
  <c r="D27" i="13"/>
  <c r="E27" i="13" s="1"/>
  <c r="G29" i="12"/>
  <c r="B29" i="12" s="1"/>
  <c r="F46" i="12"/>
  <c r="M51" i="11"/>
  <c r="O57" i="11"/>
  <c r="M72" i="11"/>
  <c r="B34" i="13" s="1"/>
  <c r="N58" i="11"/>
  <c r="C42" i="12" s="1"/>
  <c r="G73" i="11"/>
  <c r="O61" i="11"/>
  <c r="N76" i="11"/>
  <c r="B48" i="13" s="1"/>
  <c r="M76" i="11"/>
  <c r="B38" i="13" s="1"/>
  <c r="F38" i="13" s="1"/>
  <c r="N62" i="11"/>
  <c r="C46" i="12" s="1"/>
  <c r="H70" i="11"/>
  <c r="N70" i="11"/>
  <c r="B42" i="13" s="1"/>
  <c r="F42" i="13" s="1"/>
  <c r="I71" i="11"/>
  <c r="F74" i="11"/>
  <c r="L76" i="11"/>
  <c r="B28" i="13" s="1"/>
  <c r="F28" i="13" s="1"/>
  <c r="J78" i="11"/>
  <c r="D13" i="12"/>
  <c r="D65" i="12"/>
  <c r="D28" i="13"/>
  <c r="E28" i="13" s="1"/>
  <c r="C45" i="13"/>
  <c r="D48" i="13"/>
  <c r="F43" i="12"/>
  <c r="D25" i="13"/>
  <c r="E25" i="13" s="1"/>
  <c r="D11" i="14" l="1"/>
  <c r="F11" i="14" s="1"/>
  <c r="C58" i="12"/>
  <c r="M21" i="14"/>
  <c r="M19" i="14"/>
  <c r="M20" i="14"/>
  <c r="D12" i="13"/>
  <c r="C22" i="13"/>
  <c r="E22" i="13" s="1"/>
  <c r="G6" i="12"/>
  <c r="L51" i="11"/>
  <c r="F23" i="12"/>
  <c r="F47" i="12"/>
  <c r="D29" i="13"/>
  <c r="C39" i="13"/>
  <c r="G30" i="12"/>
  <c r="G31" i="12"/>
  <c r="D49" i="13"/>
  <c r="E49" i="13" s="1"/>
  <c r="G64" i="12"/>
  <c r="B41" i="12"/>
  <c r="D16" i="13"/>
  <c r="E16" i="13" s="1"/>
  <c r="C26" i="13"/>
  <c r="G10" i="12"/>
  <c r="B10" i="12" s="1"/>
  <c r="F27" i="12"/>
  <c r="B27" i="12" s="1"/>
  <c r="F36" i="13"/>
  <c r="F32" i="13"/>
  <c r="C18" i="13"/>
  <c r="E18" i="13" s="1"/>
  <c r="F12" i="12"/>
  <c r="B12" i="12" s="1"/>
  <c r="K15" i="14"/>
  <c r="K13" i="14"/>
  <c r="K14" i="14"/>
  <c r="B40" i="12"/>
  <c r="F33" i="13"/>
  <c r="E26" i="13"/>
  <c r="F48" i="12"/>
  <c r="C13" i="13"/>
  <c r="E13" i="13" s="1"/>
  <c r="F7" i="12"/>
  <c r="B7" i="12" s="1"/>
  <c r="E46" i="13"/>
  <c r="B45" i="12"/>
  <c r="B43" i="12"/>
  <c r="F47" i="13"/>
  <c r="K78" i="11"/>
  <c r="B19" i="13" s="1"/>
  <c r="L64" i="11"/>
  <c r="C13" i="12" s="1"/>
  <c r="L60" i="11"/>
  <c r="C10" i="12" s="1"/>
  <c r="F78" i="11"/>
  <c r="L56" i="11"/>
  <c r="C6" i="12" s="1"/>
  <c r="D7" i="14"/>
  <c r="F7" i="14" s="1"/>
  <c r="C61" i="12"/>
  <c r="C12" i="13"/>
  <c r="F12" i="13" s="1"/>
  <c r="K51" i="11"/>
  <c r="F6" i="12"/>
  <c r="F46" i="13"/>
  <c r="G58" i="12"/>
  <c r="B58" i="12" s="1"/>
  <c r="C11" i="14"/>
  <c r="D43" i="13"/>
  <c r="E43" i="13" s="1"/>
  <c r="B60" i="12"/>
  <c r="L61" i="11"/>
  <c r="C11" i="12" s="1"/>
  <c r="G42" i="12"/>
  <c r="B42" i="12" s="1"/>
  <c r="D34" i="13"/>
  <c r="E34" i="13" s="1"/>
  <c r="F59" i="12"/>
  <c r="F65" i="12" s="1"/>
  <c r="C44" i="13"/>
  <c r="F44" i="13" s="1"/>
  <c r="B44" i="12"/>
  <c r="E23" i="13"/>
  <c r="E7" i="14"/>
  <c r="H10" i="14"/>
  <c r="H9" i="14"/>
  <c r="H8" i="14" s="1"/>
  <c r="N100" i="11"/>
  <c r="N101" i="11" s="1"/>
  <c r="N102" i="11" s="1"/>
  <c r="N79" i="11" s="1"/>
  <c r="C62" i="12"/>
  <c r="D9" i="14"/>
  <c r="F9" i="14" s="1"/>
  <c r="F22" i="13"/>
  <c r="F29" i="13" s="1"/>
  <c r="B6" i="13" s="1"/>
  <c r="F34" i="13"/>
  <c r="C17" i="13"/>
  <c r="E17" i="13" s="1"/>
  <c r="F11" i="12"/>
  <c r="B11" i="12" s="1"/>
  <c r="B57" i="12"/>
  <c r="G65" i="12"/>
  <c r="F64" i="12"/>
  <c r="D39" i="13"/>
  <c r="C49" i="13"/>
  <c r="G47" i="12"/>
  <c r="B47" i="12" s="1"/>
  <c r="D6" i="14"/>
  <c r="F6" i="14" s="1"/>
  <c r="C57" i="12"/>
  <c r="L78" i="11"/>
  <c r="B29" i="13" s="1"/>
  <c r="C6" i="13" s="1"/>
  <c r="G78" i="11"/>
  <c r="M62" i="11"/>
  <c r="C29" i="12" s="1"/>
  <c r="M59" i="11"/>
  <c r="C26" i="12" s="1"/>
  <c r="M58" i="11"/>
  <c r="C25" i="12" s="1"/>
  <c r="M64" i="11"/>
  <c r="C30" i="12" s="1"/>
  <c r="M61" i="11"/>
  <c r="C28" i="12" s="1"/>
  <c r="M57" i="11"/>
  <c r="C24" i="12" s="1"/>
  <c r="K60" i="11"/>
  <c r="K56" i="11"/>
  <c r="K61" i="11"/>
  <c r="K81" i="11"/>
  <c r="K82" i="11" s="1"/>
  <c r="K83" i="11" s="1"/>
  <c r="K84" i="11" s="1"/>
  <c r="K85" i="11" s="1"/>
  <c r="K86" i="11" s="1"/>
  <c r="K87" i="11" s="1"/>
  <c r="K88" i="11" s="1"/>
  <c r="K89" i="11" s="1"/>
  <c r="K79" i="11" s="1"/>
  <c r="J81" i="11"/>
  <c r="J82" i="11" s="1"/>
  <c r="J83" i="11" s="1"/>
  <c r="J84" i="11" s="1"/>
  <c r="J85" i="11" s="1"/>
  <c r="J86" i="11" s="1"/>
  <c r="J87" i="11" s="1"/>
  <c r="J88" i="11" s="1"/>
  <c r="J89" i="11" s="1"/>
  <c r="J90" i="11" s="1"/>
  <c r="J91" i="11" s="1"/>
  <c r="J92" i="11" s="1"/>
  <c r="J93" i="11" s="1"/>
  <c r="J94" i="11" s="1"/>
  <c r="J95" i="11" s="1"/>
  <c r="J96" i="11" s="1"/>
  <c r="J97" i="11" s="1"/>
  <c r="J98" i="11" s="1"/>
  <c r="J99" i="11" s="1"/>
  <c r="J100" i="11" s="1"/>
  <c r="J101" i="11" s="1"/>
  <c r="J102" i="11" s="1"/>
  <c r="J79" i="11" s="1"/>
  <c r="K64" i="11"/>
  <c r="K62" i="11"/>
  <c r="K58" i="11"/>
  <c r="E78" i="11"/>
  <c r="K57" i="11"/>
  <c r="D12" i="14"/>
  <c r="F12" i="14" s="1"/>
  <c r="C60" i="12"/>
  <c r="G62" i="12"/>
  <c r="B62" i="12" s="1"/>
  <c r="D47" i="13"/>
  <c r="E47" i="13" s="1"/>
  <c r="C9" i="14"/>
  <c r="C13" i="14" s="1"/>
  <c r="E45" i="13"/>
  <c r="F26" i="13"/>
  <c r="G46" i="12"/>
  <c r="B46" i="12" s="1"/>
  <c r="F63" i="12"/>
  <c r="B63" i="12" s="1"/>
  <c r="C48" i="13"/>
  <c r="E48" i="13" s="1"/>
  <c r="D38" i="13"/>
  <c r="E38" i="13" s="1"/>
  <c r="E32" i="13"/>
  <c r="M60" i="11"/>
  <c r="C27" i="12" s="1"/>
  <c r="M78" i="11"/>
  <c r="B39" i="13" s="1"/>
  <c r="H78" i="11"/>
  <c r="F49" i="13" l="1"/>
  <c r="H12" i="14"/>
  <c r="E8" i="14"/>
  <c r="H13" i="14"/>
  <c r="F19" i="13"/>
  <c r="B5" i="13" s="1"/>
  <c r="F18" i="13"/>
  <c r="F31" i="12"/>
  <c r="E12" i="13"/>
  <c r="O27" i="14"/>
  <c r="O25" i="14"/>
  <c r="O26" i="14"/>
  <c r="M95" i="11"/>
  <c r="M96" i="11" s="1"/>
  <c r="M97" i="11" s="1"/>
  <c r="M98" i="11" s="1"/>
  <c r="M99" i="11" s="1"/>
  <c r="M79" i="11" s="1"/>
  <c r="F48" i="13"/>
  <c r="F13" i="13"/>
  <c r="F39" i="13"/>
  <c r="B7" i="13" s="1"/>
  <c r="B23" i="12"/>
  <c r="F30" i="12"/>
  <c r="D19" i="13"/>
  <c r="C29" i="13"/>
  <c r="E29" i="13" s="1"/>
  <c r="G13" i="12"/>
  <c r="F17" i="13"/>
  <c r="E39" i="13"/>
  <c r="B59" i="12"/>
  <c r="F14" i="12"/>
  <c r="J12" i="14"/>
  <c r="J10" i="14"/>
  <c r="J11" i="14"/>
  <c r="L90" i="11"/>
  <c r="L91" i="11" s="1"/>
  <c r="L92" i="11" s="1"/>
  <c r="L93" i="11" s="1"/>
  <c r="L94" i="11" s="1"/>
  <c r="L79" i="11" s="1"/>
  <c r="G48" i="12"/>
  <c r="G14" i="12"/>
  <c r="B6" i="12"/>
  <c r="N23" i="14"/>
  <c r="N22" i="14"/>
  <c r="N24" i="14"/>
  <c r="C7" i="13"/>
  <c r="I8" i="14"/>
  <c r="I9" i="14"/>
  <c r="I7" i="14"/>
  <c r="L17" i="14"/>
  <c r="L18" i="14"/>
  <c r="L16" i="14"/>
  <c r="H11" i="14"/>
  <c r="C19" i="13"/>
  <c r="F13" i="12"/>
  <c r="E44" i="13"/>
  <c r="B64" i="12"/>
  <c r="B30" i="12"/>
  <c r="E19" i="13" l="1"/>
  <c r="H16" i="14"/>
  <c r="E9" i="14"/>
  <c r="H15" i="14"/>
  <c r="H14" i="14" s="1"/>
  <c r="B13" i="12"/>
  <c r="C5" i="13"/>
  <c r="B8" i="13"/>
  <c r="C8" i="13"/>
  <c r="H17" i="14" l="1"/>
  <c r="H18" i="14"/>
  <c r="H19" i="14"/>
  <c r="E10" i="14"/>
  <c r="H22" i="14" l="1"/>
  <c r="E11" i="14"/>
  <c r="H21" i="14"/>
  <c r="H20" i="14"/>
  <c r="H23" i="14" l="1"/>
  <c r="H24" i="14"/>
  <c r="E12" i="14"/>
  <c r="H25" i="14"/>
  <c r="H28" i="14" l="1"/>
  <c r="H27" i="14"/>
  <c r="H26" i="14" s="1"/>
  <c r="H31" i="3" l="1"/>
  <c r="P30" i="3"/>
  <c r="H30" i="3"/>
  <c r="P29" i="3"/>
  <c r="P28" i="3"/>
  <c r="O34" i="5" l="1"/>
  <c r="D11" i="2"/>
  <c r="P9" i="9" l="1"/>
  <c r="Q9" i="9"/>
  <c r="R9" i="9"/>
  <c r="S9" i="9"/>
  <c r="T9" i="9"/>
  <c r="U9" i="9"/>
  <c r="V9" i="9"/>
  <c r="X9" i="9"/>
  <c r="Y9" i="9"/>
  <c r="Q10" i="9"/>
  <c r="R10" i="9"/>
  <c r="S10" i="9"/>
  <c r="T10" i="9"/>
  <c r="U10" i="9"/>
  <c r="V10" i="9"/>
  <c r="W10" i="9"/>
  <c r="X10" i="9"/>
  <c r="Y10" i="9"/>
  <c r="Q11" i="9"/>
  <c r="R11" i="9"/>
  <c r="S11" i="9"/>
  <c r="T11" i="9"/>
  <c r="U11" i="9"/>
  <c r="V11" i="9"/>
  <c r="W11" i="9"/>
  <c r="Q12" i="9"/>
  <c r="R12" i="9"/>
  <c r="S12" i="9"/>
  <c r="T12" i="9"/>
  <c r="U12" i="9"/>
  <c r="V12" i="9"/>
  <c r="W12" i="9"/>
  <c r="X12" i="9"/>
  <c r="Y12" i="9"/>
  <c r="J11" i="7" l="1"/>
  <c r="J10" i="7"/>
  <c r="J9" i="7"/>
  <c r="J8" i="7"/>
  <c r="J7" i="7"/>
  <c r="D8" i="3" l="1"/>
  <c r="C8" i="3"/>
  <c r="M72" i="5"/>
  <c r="L72" i="5"/>
  <c r="K72" i="5"/>
  <c r="E46" i="1"/>
  <c r="D46" i="1"/>
  <c r="C46" i="1"/>
  <c r="E29" i="1"/>
  <c r="D29" i="1"/>
  <c r="C29" i="1"/>
  <c r="U52" i="5"/>
  <c r="U51" i="5"/>
  <c r="T51" i="5"/>
  <c r="S51" i="5"/>
  <c r="E13" i="1"/>
  <c r="D13" i="1"/>
  <c r="O26" i="5"/>
  <c r="O23" i="5" s="1"/>
  <c r="N26" i="5"/>
  <c r="N23" i="5" s="1"/>
  <c r="M26" i="5"/>
  <c r="M23" i="5" s="1"/>
  <c r="L26" i="5"/>
  <c r="L23" i="5" s="1"/>
  <c r="K26" i="5"/>
  <c r="K23" i="5" s="1"/>
  <c r="J26" i="5"/>
  <c r="J23" i="5" s="1"/>
  <c r="O56" i="5" l="1"/>
  <c r="O57" i="5" s="1"/>
  <c r="O58" i="5" s="1"/>
  <c r="O59" i="5" s="1"/>
  <c r="O60" i="5" s="1"/>
  <c r="O61" i="5" s="1"/>
  <c r="O62" i="5" s="1"/>
  <c r="O63" i="5" s="1"/>
  <c r="O64" i="5" s="1"/>
  <c r="O65" i="5" s="1"/>
  <c r="O66" i="5" s="1"/>
  <c r="O67" i="5" s="1"/>
  <c r="O68" i="5" s="1"/>
  <c r="O69" i="5" s="1"/>
  <c r="O70" i="5" s="1"/>
  <c r="O71" i="5" s="1"/>
  <c r="O72" i="5" s="1"/>
  <c r="O73" i="5" s="1"/>
  <c r="O74" i="5" s="1"/>
  <c r="O75" i="5" s="1"/>
  <c r="O76" i="5" s="1"/>
  <c r="O77" i="5" s="1"/>
  <c r="O78" i="5" s="1"/>
  <c r="O79" i="5" s="1"/>
  <c r="O80" i="5" s="1"/>
  <c r="O81" i="5" s="1"/>
  <c r="O82" i="5" s="1"/>
  <c r="O83" i="5" s="1"/>
  <c r="O84" i="5" s="1"/>
  <c r="O85" i="5" s="1"/>
  <c r="O86" i="5" s="1"/>
  <c r="O87" i="5" s="1"/>
  <c r="O88" i="5" s="1"/>
  <c r="O89" i="5" s="1"/>
  <c r="O90" i="5" s="1"/>
  <c r="O91" i="5" s="1"/>
  <c r="O92" i="5" s="1"/>
  <c r="O93" i="5" s="1"/>
  <c r="O94" i="5" s="1"/>
  <c r="O95" i="5" s="1"/>
  <c r="O96" i="5" s="1"/>
  <c r="O97" i="5" s="1"/>
  <c r="O98" i="5" s="1"/>
  <c r="O99" i="5" s="1"/>
  <c r="O100" i="5" s="1"/>
  <c r="O101" i="5" s="1"/>
  <c r="O102" i="5" s="1"/>
  <c r="O103" i="5" s="1"/>
  <c r="O104" i="5" s="1"/>
  <c r="O105" i="5" s="1"/>
  <c r="E45" i="1" l="1"/>
  <c r="E44" i="1"/>
  <c r="E43" i="1"/>
  <c r="E42" i="1"/>
  <c r="E41" i="1"/>
  <c r="E40" i="1"/>
  <c r="E39" i="1"/>
  <c r="E38" i="1"/>
  <c r="D45" i="1"/>
  <c r="D44" i="1"/>
  <c r="D43" i="1"/>
  <c r="D42" i="1"/>
  <c r="D41" i="1"/>
  <c r="D40" i="1"/>
  <c r="D39" i="1"/>
  <c r="D38" i="1"/>
  <c r="E28" i="1"/>
  <c r="E27" i="1"/>
  <c r="E26" i="1"/>
  <c r="E25" i="1"/>
  <c r="E24" i="1"/>
  <c r="E23" i="1"/>
  <c r="E22" i="1"/>
  <c r="E21" i="1"/>
  <c r="D28" i="1"/>
  <c r="D27" i="1"/>
  <c r="D26" i="1"/>
  <c r="D25" i="1"/>
  <c r="D24" i="1"/>
  <c r="D23" i="1"/>
  <c r="D22" i="1"/>
  <c r="D21" i="1"/>
  <c r="E12" i="1"/>
  <c r="E11" i="1"/>
  <c r="E10" i="1"/>
  <c r="E9" i="1"/>
  <c r="E8" i="1"/>
  <c r="E7" i="1"/>
  <c r="E6" i="1"/>
  <c r="E5" i="1"/>
  <c r="D12" i="1"/>
  <c r="D11" i="1"/>
  <c r="D10" i="1"/>
  <c r="D9" i="1"/>
  <c r="D8" i="1"/>
  <c r="D7" i="1"/>
  <c r="D6" i="1"/>
  <c r="D5" i="1"/>
  <c r="B9" i="5"/>
  <c r="B10" i="5" s="1"/>
  <c r="AA28" i="5"/>
  <c r="Z28" i="5"/>
  <c r="Y28" i="5"/>
  <c r="X28" i="5"/>
  <c r="W28" i="5"/>
  <c r="V28" i="5"/>
  <c r="U27" i="5"/>
  <c r="O48" i="5" s="1"/>
  <c r="T27" i="5"/>
  <c r="D48" i="1" s="1"/>
  <c r="F48" i="1" s="1"/>
  <c r="S27" i="5"/>
  <c r="E15" i="1" s="1"/>
  <c r="R27" i="5"/>
  <c r="D15" i="1" s="1"/>
  <c r="F15" i="1" s="1"/>
  <c r="Q27" i="5"/>
  <c r="K48" i="5" s="1"/>
  <c r="P27" i="5"/>
  <c r="J43" i="5" s="1"/>
  <c r="O27" i="5"/>
  <c r="N27" i="5"/>
  <c r="M27" i="5"/>
  <c r="L27" i="5"/>
  <c r="K27" i="5"/>
  <c r="J27" i="5"/>
  <c r="I27" i="5"/>
  <c r="I50" i="5" s="1"/>
  <c r="H27" i="5"/>
  <c r="H38" i="5" s="1"/>
  <c r="G27" i="5"/>
  <c r="G37" i="5" s="1"/>
  <c r="F27" i="5"/>
  <c r="F43" i="5" s="1"/>
  <c r="E27" i="5"/>
  <c r="E50" i="5" s="1"/>
  <c r="D27" i="5"/>
  <c r="D44" i="5" s="1"/>
  <c r="I26" i="5"/>
  <c r="H26" i="5"/>
  <c r="G26" i="5"/>
  <c r="F26" i="5"/>
  <c r="F23" i="5" s="1"/>
  <c r="E26" i="5"/>
  <c r="D26" i="5"/>
  <c r="D23" i="5" s="1"/>
  <c r="AA25" i="5"/>
  <c r="AA26" i="5" s="1"/>
  <c r="Z25" i="5"/>
  <c r="Z26" i="5" s="1"/>
  <c r="Y25" i="5"/>
  <c r="Y26" i="5" s="1"/>
  <c r="X25" i="5"/>
  <c r="X26" i="5" s="1"/>
  <c r="W25" i="5"/>
  <c r="W26" i="5" s="1"/>
  <c r="V25" i="5"/>
  <c r="AA24" i="5"/>
  <c r="Z24" i="5"/>
  <c r="Y24" i="5"/>
  <c r="X24" i="5"/>
  <c r="W24" i="5"/>
  <c r="V24" i="5"/>
  <c r="U22" i="5"/>
  <c r="T22" i="5"/>
  <c r="N46" i="5" s="1"/>
  <c r="C46" i="2" s="1"/>
  <c r="S22" i="5"/>
  <c r="M46" i="5" s="1"/>
  <c r="D18" i="2" s="1"/>
  <c r="R22" i="5"/>
  <c r="Q22" i="5"/>
  <c r="P22" i="5"/>
  <c r="J46" i="5" s="1"/>
  <c r="O22" i="5"/>
  <c r="N22" i="5"/>
  <c r="M22" i="5"/>
  <c r="L22" i="5"/>
  <c r="K22" i="5"/>
  <c r="J22" i="5"/>
  <c r="I22" i="5"/>
  <c r="H22" i="5"/>
  <c r="H46" i="5" s="1"/>
  <c r="G22" i="5"/>
  <c r="G46" i="5" s="1"/>
  <c r="F22" i="5"/>
  <c r="E22" i="5"/>
  <c r="D22" i="5"/>
  <c r="D46" i="5" s="1"/>
  <c r="U19" i="5"/>
  <c r="T19" i="5"/>
  <c r="S19" i="5"/>
  <c r="R19" i="5"/>
  <c r="Q19" i="5"/>
  <c r="P19" i="5"/>
  <c r="O19" i="5"/>
  <c r="N19" i="5"/>
  <c r="M19" i="5"/>
  <c r="L19" i="5"/>
  <c r="K19" i="5"/>
  <c r="J19" i="5"/>
  <c r="I19" i="5"/>
  <c r="H19" i="5"/>
  <c r="G19" i="5"/>
  <c r="F19" i="5"/>
  <c r="E19" i="5"/>
  <c r="D19" i="5"/>
  <c r="AA18" i="5"/>
  <c r="Z18" i="5"/>
  <c r="Y18" i="5"/>
  <c r="X18" i="5"/>
  <c r="W18" i="5"/>
  <c r="V18" i="5"/>
  <c r="AA17" i="5"/>
  <c r="Z17" i="5"/>
  <c r="Y17" i="5"/>
  <c r="X17" i="5"/>
  <c r="W17" i="5"/>
  <c r="V17" i="5"/>
  <c r="U14" i="5"/>
  <c r="T14" i="5"/>
  <c r="T9" i="5" s="1"/>
  <c r="N35" i="5" s="1"/>
  <c r="S14" i="5"/>
  <c r="R14" i="5"/>
  <c r="Q14" i="5"/>
  <c r="Q9" i="5" s="1"/>
  <c r="P14" i="5"/>
  <c r="J40" i="5" s="1"/>
  <c r="O14" i="5"/>
  <c r="N14" i="5"/>
  <c r="N9" i="5" s="1"/>
  <c r="M14" i="5"/>
  <c r="L14" i="5"/>
  <c r="K14" i="5"/>
  <c r="K9" i="5" s="1"/>
  <c r="J14" i="5"/>
  <c r="J9" i="5" s="1"/>
  <c r="I14" i="5"/>
  <c r="H14" i="5"/>
  <c r="H40" i="5" s="1"/>
  <c r="G14" i="5"/>
  <c r="G40" i="5" s="1"/>
  <c r="F14" i="5"/>
  <c r="F9" i="5" s="1"/>
  <c r="E14" i="5"/>
  <c r="E9" i="5" s="1"/>
  <c r="D14" i="5"/>
  <c r="D40" i="5" s="1"/>
  <c r="AA13" i="5"/>
  <c r="Z13" i="5"/>
  <c r="Y13" i="5"/>
  <c r="X13" i="5"/>
  <c r="W13" i="5"/>
  <c r="V13" i="5"/>
  <c r="D60" i="5" s="1"/>
  <c r="AA12" i="5"/>
  <c r="Z12" i="5"/>
  <c r="Y12" i="5"/>
  <c r="X12" i="5"/>
  <c r="W12" i="5"/>
  <c r="V12" i="5"/>
  <c r="D59" i="5" s="1"/>
  <c r="AA11" i="5"/>
  <c r="Z11" i="5"/>
  <c r="Y11" i="5"/>
  <c r="X11" i="5"/>
  <c r="W11" i="5"/>
  <c r="V11" i="5"/>
  <c r="D58" i="5" s="1"/>
  <c r="AA10" i="5"/>
  <c r="Z10" i="5"/>
  <c r="Y10" i="5"/>
  <c r="X10" i="5"/>
  <c r="W10" i="5"/>
  <c r="V10" i="5"/>
  <c r="AA8" i="5"/>
  <c r="Z8" i="5"/>
  <c r="Y8" i="5"/>
  <c r="X8" i="5"/>
  <c r="W8" i="5"/>
  <c r="V8" i="5"/>
  <c r="V26" i="5" l="1"/>
  <c r="D70" i="5" s="1"/>
  <c r="J57" i="5"/>
  <c r="J59" i="5"/>
  <c r="E35" i="5"/>
  <c r="I40" i="5"/>
  <c r="K35" i="5"/>
  <c r="O40" i="5"/>
  <c r="C11" i="3" s="1"/>
  <c r="E46" i="5"/>
  <c r="I46" i="5"/>
  <c r="K46" i="5"/>
  <c r="O46" i="5"/>
  <c r="D46" i="2" s="1"/>
  <c r="E46" i="2" s="1"/>
  <c r="J70" i="5"/>
  <c r="F35" i="5"/>
  <c r="L40" i="5"/>
  <c r="F46" i="5"/>
  <c r="L46" i="5"/>
  <c r="C18" i="2" s="1"/>
  <c r="E18" i="2" s="1"/>
  <c r="J55" i="5"/>
  <c r="J58" i="5"/>
  <c r="J64" i="5"/>
  <c r="J69" i="5"/>
  <c r="J65" i="5"/>
  <c r="J60" i="5"/>
  <c r="F39" i="5"/>
  <c r="G39" i="5"/>
  <c r="F44" i="5"/>
  <c r="G44" i="5"/>
  <c r="D38" i="5"/>
  <c r="D43" i="5"/>
  <c r="H43" i="5"/>
  <c r="I38" i="5"/>
  <c r="E43" i="5"/>
  <c r="F38" i="5"/>
  <c r="D39" i="5"/>
  <c r="H39" i="5"/>
  <c r="H44" i="5"/>
  <c r="E38" i="5"/>
  <c r="I43" i="5"/>
  <c r="G38" i="5"/>
  <c r="E39" i="5"/>
  <c r="I39" i="5"/>
  <c r="G43" i="5"/>
  <c r="E44" i="5"/>
  <c r="I44" i="5"/>
  <c r="F59" i="5"/>
  <c r="D45" i="5"/>
  <c r="H45" i="5"/>
  <c r="J45" i="5"/>
  <c r="N45" i="5"/>
  <c r="M44" i="5"/>
  <c r="D17" i="2" s="1"/>
  <c r="E59" i="5"/>
  <c r="M59" i="5"/>
  <c r="B42" i="2" s="1"/>
  <c r="K60" i="5"/>
  <c r="B15" i="2" s="1"/>
  <c r="K64" i="5"/>
  <c r="B16" i="2" s="1"/>
  <c r="E31" i="1"/>
  <c r="G31" i="1" s="1"/>
  <c r="M39" i="5"/>
  <c r="D15" i="2" s="1"/>
  <c r="G59" i="5"/>
  <c r="D32" i="2"/>
  <c r="L38" i="5"/>
  <c r="C14" i="2" s="1"/>
  <c r="J39" i="5"/>
  <c r="N39" i="5"/>
  <c r="L43" i="5"/>
  <c r="C16" i="2" s="1"/>
  <c r="J44" i="5"/>
  <c r="N44" i="5"/>
  <c r="C32" i="2"/>
  <c r="K38" i="5"/>
  <c r="K43" i="5"/>
  <c r="E60" i="5"/>
  <c r="M60" i="5"/>
  <c r="B43" i="2" s="1"/>
  <c r="I64" i="5"/>
  <c r="M38" i="5"/>
  <c r="K39" i="5"/>
  <c r="O39" i="5"/>
  <c r="D43" i="2" s="1"/>
  <c r="M43" i="5"/>
  <c r="K44" i="5"/>
  <c r="O44" i="5"/>
  <c r="D45" i="2" s="1"/>
  <c r="O38" i="5"/>
  <c r="D42" i="2" s="1"/>
  <c r="O43" i="5"/>
  <c r="D44" i="2" s="1"/>
  <c r="J38" i="5"/>
  <c r="N38" i="5"/>
  <c r="L39" i="5"/>
  <c r="C15" i="2" s="1"/>
  <c r="N43" i="5"/>
  <c r="L44" i="5"/>
  <c r="C17" i="2" s="1"/>
  <c r="D47" i="2"/>
  <c r="E45" i="5"/>
  <c r="I45" i="5"/>
  <c r="K45" i="5"/>
  <c r="O45" i="5"/>
  <c r="C9" i="3" s="1"/>
  <c r="K47" i="5"/>
  <c r="O47" i="5"/>
  <c r="I59" i="5"/>
  <c r="L59" i="5"/>
  <c r="B28" i="2" s="1"/>
  <c r="F40" i="1"/>
  <c r="F44" i="1"/>
  <c r="G55" i="5"/>
  <c r="L58" i="5"/>
  <c r="B27" i="2" s="1"/>
  <c r="L60" i="5"/>
  <c r="B29" i="2" s="1"/>
  <c r="L64" i="5"/>
  <c r="B30" i="2" s="1"/>
  <c r="E69" i="5"/>
  <c r="H59" i="5"/>
  <c r="F7" i="1"/>
  <c r="F60" i="5"/>
  <c r="H64" i="5"/>
  <c r="F65" i="5"/>
  <c r="G60" i="5"/>
  <c r="E64" i="5"/>
  <c r="G65" i="5"/>
  <c r="K59" i="5"/>
  <c r="B14" i="2" s="1"/>
  <c r="F14" i="2" s="1"/>
  <c r="K65" i="5"/>
  <c r="B17" i="2" s="1"/>
  <c r="F17" i="2" s="1"/>
  <c r="D31" i="1"/>
  <c r="F31" i="1" s="1"/>
  <c r="H60" i="5"/>
  <c r="F64" i="5"/>
  <c r="D65" i="5"/>
  <c r="H65" i="5"/>
  <c r="L65" i="5"/>
  <c r="B31" i="2" s="1"/>
  <c r="F11" i="1"/>
  <c r="D64" i="5"/>
  <c r="G7" i="1"/>
  <c r="G11" i="1"/>
  <c r="E48" i="1"/>
  <c r="G48" i="1" s="1"/>
  <c r="B48" i="1" s="1"/>
  <c r="I60" i="5"/>
  <c r="G64" i="5"/>
  <c r="E65" i="5"/>
  <c r="I65" i="5"/>
  <c r="M64" i="5"/>
  <c r="B44" i="2" s="1"/>
  <c r="M65" i="5"/>
  <c r="B45" i="2" s="1"/>
  <c r="G5" i="1"/>
  <c r="G9" i="1"/>
  <c r="G13" i="1"/>
  <c r="F38" i="1"/>
  <c r="F42" i="1"/>
  <c r="F46" i="1"/>
  <c r="F39" i="1"/>
  <c r="F43" i="1"/>
  <c r="F8" i="1"/>
  <c r="F12" i="1"/>
  <c r="F6" i="1"/>
  <c r="F10" i="1"/>
  <c r="F41" i="1"/>
  <c r="F45" i="1"/>
  <c r="G6" i="1"/>
  <c r="G10" i="1"/>
  <c r="G12" i="1"/>
  <c r="F13" i="1"/>
  <c r="G15" i="1"/>
  <c r="B15" i="1" s="1"/>
  <c r="E32" i="1"/>
  <c r="E49" i="1"/>
  <c r="G8" i="1"/>
  <c r="F5" i="1"/>
  <c r="F9" i="1"/>
  <c r="E16" i="1"/>
  <c r="D32" i="1"/>
  <c r="D49" i="1"/>
  <c r="D16" i="1"/>
  <c r="G57" i="5"/>
  <c r="F69" i="5"/>
  <c r="G45" i="5"/>
  <c r="G49" i="5"/>
  <c r="K37" i="5"/>
  <c r="F58" i="5"/>
  <c r="E55" i="5"/>
  <c r="K50" i="5"/>
  <c r="O37" i="5"/>
  <c r="H57" i="5"/>
  <c r="L57" i="5"/>
  <c r="B26" i="2" s="1"/>
  <c r="M57" i="5"/>
  <c r="B40" i="2" s="1"/>
  <c r="D36" i="5"/>
  <c r="D37" i="5"/>
  <c r="H50" i="5"/>
  <c r="H37" i="5"/>
  <c r="J37" i="5"/>
  <c r="J34" i="5"/>
  <c r="N34" i="5"/>
  <c r="N50" i="5"/>
  <c r="D48" i="5"/>
  <c r="J50" i="5"/>
  <c r="N40" i="5"/>
  <c r="B11" i="5"/>
  <c r="L55" i="5"/>
  <c r="M55" i="5"/>
  <c r="H55" i="5"/>
  <c r="K58" i="5"/>
  <c r="B13" i="2" s="1"/>
  <c r="I55" i="5"/>
  <c r="K69" i="5"/>
  <c r="B19" i="2" s="1"/>
  <c r="I57" i="5"/>
  <c r="E57" i="5"/>
  <c r="D57" i="5"/>
  <c r="K57" i="5"/>
  <c r="B12" i="2" s="1"/>
  <c r="F12" i="2" s="1"/>
  <c r="F57" i="5"/>
  <c r="G69" i="5"/>
  <c r="D69" i="5"/>
  <c r="L69" i="5"/>
  <c r="B33" i="2" s="1"/>
  <c r="M69" i="5"/>
  <c r="B47" i="2" s="1"/>
  <c r="H69" i="5"/>
  <c r="D47" i="5"/>
  <c r="H49" i="5"/>
  <c r="J49" i="5"/>
  <c r="H48" i="5"/>
  <c r="F55" i="5"/>
  <c r="R9" i="5"/>
  <c r="L35" i="5" s="1"/>
  <c r="E58" i="5"/>
  <c r="H36" i="5"/>
  <c r="D55" i="5"/>
  <c r="H58" i="5"/>
  <c r="K55" i="5"/>
  <c r="I36" i="5"/>
  <c r="E48" i="5"/>
  <c r="K34" i="5"/>
  <c r="G58" i="5"/>
  <c r="I69" i="5"/>
  <c r="M58" i="5"/>
  <c r="B41" i="2" s="1"/>
  <c r="E36" i="5"/>
  <c r="I48" i="5"/>
  <c r="K40" i="5"/>
  <c r="O50" i="5"/>
  <c r="D38" i="2" s="1"/>
  <c r="I58" i="5"/>
  <c r="F37" i="5"/>
  <c r="F48" i="5"/>
  <c r="F36" i="5"/>
  <c r="L49" i="5"/>
  <c r="L37" i="5"/>
  <c r="C13" i="2" s="1"/>
  <c r="L50" i="5"/>
  <c r="C10" i="2" s="1"/>
  <c r="L34" i="5"/>
  <c r="C11" i="2" s="1"/>
  <c r="L45" i="5"/>
  <c r="S9" i="5"/>
  <c r="M35" i="5" s="1"/>
  <c r="M40" i="5"/>
  <c r="E23" i="5"/>
  <c r="E47" i="5" s="1"/>
  <c r="E49" i="5"/>
  <c r="I23" i="5"/>
  <c r="I47" i="5" s="1"/>
  <c r="I49" i="5"/>
  <c r="G48" i="5"/>
  <c r="G36" i="5"/>
  <c r="M50" i="5"/>
  <c r="M34" i="5"/>
  <c r="M48" i="5"/>
  <c r="M37" i="5"/>
  <c r="M36" i="5"/>
  <c r="G34" i="5"/>
  <c r="M47" i="5"/>
  <c r="N47" i="5"/>
  <c r="N49" i="5"/>
  <c r="F34" i="5"/>
  <c r="L36" i="5"/>
  <c r="C12" i="2" s="1"/>
  <c r="F45" i="5"/>
  <c r="D49" i="5"/>
  <c r="F40" i="5"/>
  <c r="F50" i="5"/>
  <c r="K49" i="5"/>
  <c r="L48" i="5"/>
  <c r="C19" i="2" s="1"/>
  <c r="M45" i="5"/>
  <c r="F47" i="5"/>
  <c r="G50" i="5"/>
  <c r="O49" i="5"/>
  <c r="D34" i="5"/>
  <c r="H34" i="5"/>
  <c r="E37" i="5"/>
  <c r="I37" i="5"/>
  <c r="J36" i="5"/>
  <c r="J48" i="5"/>
  <c r="M49" i="5"/>
  <c r="N36" i="5"/>
  <c r="N48" i="5"/>
  <c r="D50" i="5"/>
  <c r="E34" i="5"/>
  <c r="I34" i="5"/>
  <c r="E40" i="5"/>
  <c r="F49" i="5"/>
  <c r="K36" i="5"/>
  <c r="N37" i="5"/>
  <c r="O36" i="5"/>
  <c r="U16" i="5"/>
  <c r="O42" i="5" s="1"/>
  <c r="X22" i="5"/>
  <c r="V27" i="5"/>
  <c r="P38" i="5" s="1"/>
  <c r="W19" i="5"/>
  <c r="AA19" i="5"/>
  <c r="E16" i="5"/>
  <c r="M16" i="5"/>
  <c r="M15" i="5" s="1"/>
  <c r="Y14" i="5"/>
  <c r="AA22" i="5"/>
  <c r="Z27" i="5"/>
  <c r="P9" i="5"/>
  <c r="J35" i="5" s="1"/>
  <c r="D16" i="5"/>
  <c r="V14" i="5"/>
  <c r="D61" i="5" s="1"/>
  <c r="Z14" i="5"/>
  <c r="H9" i="5"/>
  <c r="H35" i="5" s="1"/>
  <c r="D9" i="5"/>
  <c r="D35" i="5" s="1"/>
  <c r="L9" i="5"/>
  <c r="P16" i="5"/>
  <c r="J42" i="5" s="1"/>
  <c r="Y19" i="5"/>
  <c r="S16" i="5"/>
  <c r="S15" i="5" s="1"/>
  <c r="M41" i="5" s="1"/>
  <c r="U9" i="5"/>
  <c r="O35" i="5" s="1"/>
  <c r="V19" i="5"/>
  <c r="Z19" i="5"/>
  <c r="O16" i="5"/>
  <c r="G16" i="5"/>
  <c r="G42" i="5" s="1"/>
  <c r="Y23" i="5"/>
  <c r="W27" i="5"/>
  <c r="G9" i="5"/>
  <c r="G35" i="5" s="1"/>
  <c r="W14" i="5"/>
  <c r="O9" i="5"/>
  <c r="AA14" i="5"/>
  <c r="K16" i="5"/>
  <c r="H16" i="5"/>
  <c r="H42" i="5" s="1"/>
  <c r="L16" i="5"/>
  <c r="T16" i="5"/>
  <c r="N42" i="5" s="1"/>
  <c r="Y22" i="5"/>
  <c r="Q16" i="5"/>
  <c r="K42" i="5" s="1"/>
  <c r="I9" i="5"/>
  <c r="I35" i="5" s="1"/>
  <c r="M9" i="5"/>
  <c r="I16" i="5"/>
  <c r="I42" i="5" s="1"/>
  <c r="W9" i="5"/>
  <c r="V22" i="5"/>
  <c r="D67" i="5" s="1"/>
  <c r="X14" i="5"/>
  <c r="X19" i="5"/>
  <c r="W22" i="5"/>
  <c r="G23" i="5"/>
  <c r="G47" i="5" s="1"/>
  <c r="AA27" i="5"/>
  <c r="Z9" i="5"/>
  <c r="F16" i="5"/>
  <c r="F42" i="5" s="1"/>
  <c r="J16" i="5"/>
  <c r="N16" i="5"/>
  <c r="R16" i="5"/>
  <c r="L42" i="5" s="1"/>
  <c r="Z22" i="5"/>
  <c r="H23" i="5"/>
  <c r="H47" i="5" s="1"/>
  <c r="J47" i="5"/>
  <c r="Y27" i="5"/>
  <c r="S39" i="5" s="1"/>
  <c r="C9" i="1" s="1"/>
  <c r="X27" i="5"/>
  <c r="R38" i="5" s="1"/>
  <c r="F29" i="2" l="1"/>
  <c r="F15" i="2"/>
  <c r="F19" i="2"/>
  <c r="F26" i="2"/>
  <c r="F31" i="2"/>
  <c r="F13" i="2"/>
  <c r="F40" i="2"/>
  <c r="F16" i="2"/>
  <c r="F70" i="5"/>
  <c r="E70" i="5"/>
  <c r="C12" i="3"/>
  <c r="J61" i="5"/>
  <c r="B25" i="2"/>
  <c r="J66" i="5"/>
  <c r="U38" i="5"/>
  <c r="C41" i="1" s="1"/>
  <c r="J71" i="5"/>
  <c r="B39" i="2"/>
  <c r="B11" i="1"/>
  <c r="J67" i="5"/>
  <c r="B11" i="2"/>
  <c r="F11" i="2" s="1"/>
  <c r="G43" i="1"/>
  <c r="B43" i="1" s="1"/>
  <c r="C29" i="2"/>
  <c r="Z23" i="5"/>
  <c r="T47" i="5" s="1"/>
  <c r="E17" i="2"/>
  <c r="E32" i="2"/>
  <c r="G28" i="1"/>
  <c r="G41" i="1"/>
  <c r="B41" i="1" s="1"/>
  <c r="G21" i="1"/>
  <c r="G40" i="1"/>
  <c r="B40" i="1" s="1"/>
  <c r="C31" i="2"/>
  <c r="E15" i="2"/>
  <c r="G24" i="1"/>
  <c r="G27" i="1"/>
  <c r="E71" i="5"/>
  <c r="G22" i="1"/>
  <c r="G42" i="1"/>
  <c r="B42" i="1" s="1"/>
  <c r="G29" i="1"/>
  <c r="G23" i="1"/>
  <c r="G26" i="1"/>
  <c r="G25" i="1"/>
  <c r="B31" i="1"/>
  <c r="D19" i="2"/>
  <c r="E19" i="2" s="1"/>
  <c r="C33" i="2"/>
  <c r="F33" i="2" s="1"/>
  <c r="D31" i="2"/>
  <c r="C45" i="2"/>
  <c r="E45" i="2" s="1"/>
  <c r="D13" i="2"/>
  <c r="E13" i="2" s="1"/>
  <c r="C27" i="2"/>
  <c r="F27" i="2" s="1"/>
  <c r="C38" i="2"/>
  <c r="D24" i="2"/>
  <c r="P44" i="5"/>
  <c r="C42" i="2"/>
  <c r="F42" i="2" s="1"/>
  <c r="D28" i="2"/>
  <c r="C43" i="2"/>
  <c r="F43" i="2" s="1"/>
  <c r="D29" i="2"/>
  <c r="D25" i="2"/>
  <c r="C39" i="2"/>
  <c r="D40" i="2"/>
  <c r="C7" i="3"/>
  <c r="D33" i="2"/>
  <c r="C47" i="2"/>
  <c r="E47" i="2" s="1"/>
  <c r="E11" i="2"/>
  <c r="C25" i="2"/>
  <c r="D30" i="2"/>
  <c r="C44" i="2"/>
  <c r="E44" i="2" s="1"/>
  <c r="D14" i="2"/>
  <c r="E14" i="2" s="1"/>
  <c r="C28" i="2"/>
  <c r="F28" i="2" s="1"/>
  <c r="D27" i="2"/>
  <c r="C41" i="2"/>
  <c r="F41" i="2" s="1"/>
  <c r="D26" i="2"/>
  <c r="C40" i="2"/>
  <c r="D12" i="2"/>
  <c r="E12" i="2" s="1"/>
  <c r="C26" i="2"/>
  <c r="D10" i="2"/>
  <c r="C24" i="2"/>
  <c r="D39" i="2"/>
  <c r="C6" i="3"/>
  <c r="E6" i="3" s="1"/>
  <c r="C10" i="3"/>
  <c r="D41" i="2"/>
  <c r="P43" i="5"/>
  <c r="C30" i="2"/>
  <c r="F30" i="2" s="1"/>
  <c r="D16" i="2"/>
  <c r="E16" i="2" s="1"/>
  <c r="F29" i="1"/>
  <c r="F23" i="1"/>
  <c r="B7" i="1"/>
  <c r="F24" i="1"/>
  <c r="Q44" i="5"/>
  <c r="F22" i="1"/>
  <c r="F21" i="1"/>
  <c r="U43" i="5"/>
  <c r="C43" i="1" s="1"/>
  <c r="T43" i="5"/>
  <c r="C26" i="1" s="1"/>
  <c r="G38" i="1"/>
  <c r="B38" i="1" s="1"/>
  <c r="F26" i="1"/>
  <c r="G45" i="1"/>
  <c r="B45" i="1" s="1"/>
  <c r="F28" i="1"/>
  <c r="F27" i="1"/>
  <c r="G44" i="1"/>
  <c r="B44" i="1" s="1"/>
  <c r="U44" i="5"/>
  <c r="C44" i="1" s="1"/>
  <c r="R43" i="5"/>
  <c r="R44" i="5"/>
  <c r="G46" i="1"/>
  <c r="B46" i="1" s="1"/>
  <c r="F25" i="1"/>
  <c r="G39" i="1"/>
  <c r="B39" i="1" s="1"/>
  <c r="S43" i="5"/>
  <c r="C10" i="1" s="1"/>
  <c r="T44" i="5"/>
  <c r="C27" i="1" s="1"/>
  <c r="S44" i="5"/>
  <c r="C11" i="1" s="1"/>
  <c r="Q43" i="5"/>
  <c r="B10" i="1"/>
  <c r="B9" i="1"/>
  <c r="B5" i="1"/>
  <c r="B12" i="1"/>
  <c r="B6" i="1"/>
  <c r="B13" i="1"/>
  <c r="F49" i="1"/>
  <c r="B8" i="1"/>
  <c r="G16" i="1"/>
  <c r="V9" i="5"/>
  <c r="H56" i="5" s="1"/>
  <c r="U15" i="5"/>
  <c r="O41" i="5" s="1"/>
  <c r="U39" i="5"/>
  <c r="C42" i="1" s="1"/>
  <c r="T39" i="5"/>
  <c r="C25" i="1" s="1"/>
  <c r="Q38" i="5"/>
  <c r="S38" i="5"/>
  <c r="T38" i="5"/>
  <c r="Q39" i="5"/>
  <c r="P39" i="5"/>
  <c r="F71" i="5"/>
  <c r="F67" i="5"/>
  <c r="Q34" i="5"/>
  <c r="R39" i="5"/>
  <c r="E66" i="5"/>
  <c r="T46" i="5"/>
  <c r="C28" i="1" s="1"/>
  <c r="H67" i="5"/>
  <c r="L67" i="5"/>
  <c r="B32" i="2" s="1"/>
  <c r="F32" i="2" s="1"/>
  <c r="Q35" i="5"/>
  <c r="H70" i="5"/>
  <c r="L70" i="5"/>
  <c r="B12" i="5"/>
  <c r="I71" i="5"/>
  <c r="M71" i="5"/>
  <c r="B38" i="2" s="1"/>
  <c r="T34" i="5"/>
  <c r="C21" i="1" s="1"/>
  <c r="H71" i="5"/>
  <c r="L71" i="5"/>
  <c r="B24" i="2" s="1"/>
  <c r="D71" i="5"/>
  <c r="U34" i="5"/>
  <c r="U37" i="5"/>
  <c r="Q37" i="5"/>
  <c r="S34" i="5"/>
  <c r="C5" i="1" s="1"/>
  <c r="K71" i="5"/>
  <c r="B10" i="2" s="1"/>
  <c r="G71" i="5"/>
  <c r="K67" i="5"/>
  <c r="B18" i="2" s="1"/>
  <c r="F18" i="2" s="1"/>
  <c r="G67" i="5"/>
  <c r="G70" i="5"/>
  <c r="K70" i="5"/>
  <c r="Q46" i="5"/>
  <c r="E67" i="5"/>
  <c r="F61" i="5"/>
  <c r="U40" i="5"/>
  <c r="D11" i="3" s="1"/>
  <c r="F11" i="3" s="1"/>
  <c r="I61" i="5"/>
  <c r="I67" i="5"/>
  <c r="M67" i="5"/>
  <c r="B46" i="2" s="1"/>
  <c r="F46" i="2" s="1"/>
  <c r="M70" i="5"/>
  <c r="I70" i="5"/>
  <c r="R36" i="5"/>
  <c r="G61" i="5"/>
  <c r="K61" i="5"/>
  <c r="H66" i="5"/>
  <c r="L66" i="5"/>
  <c r="K66" i="5"/>
  <c r="M61" i="5"/>
  <c r="L61" i="5"/>
  <c r="M66" i="5"/>
  <c r="F16" i="1"/>
  <c r="Q40" i="5"/>
  <c r="E61" i="5"/>
  <c r="R45" i="5"/>
  <c r="F66" i="5"/>
  <c r="S45" i="5"/>
  <c r="G66" i="5"/>
  <c r="P45" i="5"/>
  <c r="D66" i="5"/>
  <c r="T40" i="5"/>
  <c r="H61" i="5"/>
  <c r="I66" i="5"/>
  <c r="P46" i="5"/>
  <c r="D15" i="5"/>
  <c r="D41" i="5" s="1"/>
  <c r="D42" i="5"/>
  <c r="E15" i="5"/>
  <c r="E41" i="5" s="1"/>
  <c r="E42" i="5"/>
  <c r="R50" i="5"/>
  <c r="R40" i="5"/>
  <c r="S47" i="5"/>
  <c r="C13" i="1" s="1"/>
  <c r="U46" i="5"/>
  <c r="U45" i="5"/>
  <c r="D9" i="3" s="1"/>
  <c r="F9" i="3" s="1"/>
  <c r="R37" i="5"/>
  <c r="S36" i="5"/>
  <c r="C6" i="1" s="1"/>
  <c r="T35" i="5"/>
  <c r="X23" i="5"/>
  <c r="L47" i="5"/>
  <c r="Q50" i="5"/>
  <c r="Q36" i="5"/>
  <c r="P40" i="5"/>
  <c r="S40" i="5"/>
  <c r="Q45" i="5"/>
  <c r="R46" i="5"/>
  <c r="S50" i="5"/>
  <c r="S37" i="5"/>
  <c r="C7" i="1" s="1"/>
  <c r="U50" i="5"/>
  <c r="U36" i="5"/>
  <c r="S46" i="5"/>
  <c r="C12" i="1" s="1"/>
  <c r="T45" i="5"/>
  <c r="Y16" i="5"/>
  <c r="M42" i="5"/>
  <c r="T50" i="5"/>
  <c r="T36" i="5"/>
  <c r="C22" i="1" s="1"/>
  <c r="P50" i="5"/>
  <c r="P36" i="5"/>
  <c r="P34" i="5"/>
  <c r="P37" i="5"/>
  <c r="T37" i="5"/>
  <c r="C23" i="1" s="1"/>
  <c r="R34" i="5"/>
  <c r="AA9" i="5"/>
  <c r="Y15" i="5"/>
  <c r="X9" i="5"/>
  <c r="AA16" i="5"/>
  <c r="S29" i="5"/>
  <c r="S30" i="5" s="1"/>
  <c r="X16" i="5"/>
  <c r="L15" i="5"/>
  <c r="Q15" i="5"/>
  <c r="K41" i="5" s="1"/>
  <c r="W16" i="5"/>
  <c r="T15" i="5"/>
  <c r="N41" i="5" s="1"/>
  <c r="I15" i="5"/>
  <c r="I41" i="5" s="1"/>
  <c r="AA23" i="5"/>
  <c r="O15" i="5"/>
  <c r="V16" i="5"/>
  <c r="J15" i="5"/>
  <c r="F15" i="5"/>
  <c r="F41" i="5" s="1"/>
  <c r="G15" i="5"/>
  <c r="G41" i="5" s="1"/>
  <c r="M29" i="5"/>
  <c r="M30" i="5" s="1"/>
  <c r="Y9" i="5"/>
  <c r="P15" i="5"/>
  <c r="J41" i="5" s="1"/>
  <c r="V23" i="5"/>
  <c r="Z16" i="5"/>
  <c r="N15" i="5"/>
  <c r="H15" i="5"/>
  <c r="H41" i="5" s="1"/>
  <c r="R15" i="5"/>
  <c r="L41" i="5" s="1"/>
  <c r="W23" i="5"/>
  <c r="K15" i="5"/>
  <c r="F45" i="2" l="1"/>
  <c r="F47" i="2"/>
  <c r="F44" i="2"/>
  <c r="L17" i="3"/>
  <c r="L18" i="3"/>
  <c r="L16" i="3"/>
  <c r="H9" i="3"/>
  <c r="H8" i="3" s="1"/>
  <c r="H10" i="3"/>
  <c r="N24" i="3"/>
  <c r="N22" i="3"/>
  <c r="N23" i="3"/>
  <c r="L68" i="5"/>
  <c r="J63" i="5"/>
  <c r="B49" i="2"/>
  <c r="B36" i="2"/>
  <c r="B21" i="2"/>
  <c r="B35" i="2"/>
  <c r="J56" i="5"/>
  <c r="F25" i="2"/>
  <c r="F39" i="2"/>
  <c r="J68" i="5"/>
  <c r="B22" i="2"/>
  <c r="B50" i="2"/>
  <c r="E7" i="3"/>
  <c r="E29" i="2"/>
  <c r="B26" i="1"/>
  <c r="P35" i="5"/>
  <c r="B21" i="1"/>
  <c r="B29" i="1"/>
  <c r="E31" i="2"/>
  <c r="B28" i="1"/>
  <c r="B24" i="1"/>
  <c r="G32" i="1"/>
  <c r="B22" i="1"/>
  <c r="E33" i="2"/>
  <c r="B23" i="1"/>
  <c r="B25" i="1"/>
  <c r="B27" i="1"/>
  <c r="E41" i="2"/>
  <c r="E30" i="2"/>
  <c r="E26" i="2"/>
  <c r="C49" i="2"/>
  <c r="E28" i="2"/>
  <c r="E25" i="2"/>
  <c r="D35" i="2"/>
  <c r="C45" i="1"/>
  <c r="D12" i="3"/>
  <c r="F12" i="3" s="1"/>
  <c r="D6" i="3"/>
  <c r="D49" i="2"/>
  <c r="E39" i="2"/>
  <c r="E27" i="2"/>
  <c r="C35" i="2"/>
  <c r="E42" i="2"/>
  <c r="C39" i="1"/>
  <c r="D7" i="3"/>
  <c r="F7" i="3" s="1"/>
  <c r="F8" i="3"/>
  <c r="C40" i="1"/>
  <c r="D10" i="3"/>
  <c r="F10" i="3" s="1"/>
  <c r="C13" i="3"/>
  <c r="D21" i="2"/>
  <c r="E40" i="2"/>
  <c r="E43" i="2"/>
  <c r="C21" i="2"/>
  <c r="D29" i="5"/>
  <c r="D30" i="5" s="1"/>
  <c r="G49" i="1"/>
  <c r="F32" i="1"/>
  <c r="C38" i="1"/>
  <c r="C48" i="1"/>
  <c r="U29" i="5"/>
  <c r="U30" i="5" s="1"/>
  <c r="B16" i="1"/>
  <c r="C24" i="1"/>
  <c r="C32" i="1" s="1"/>
  <c r="C31" i="1"/>
  <c r="C15" i="1"/>
  <c r="C8" i="1"/>
  <c r="E56" i="5"/>
  <c r="D56" i="5"/>
  <c r="E63" i="5"/>
  <c r="E29" i="5"/>
  <c r="E30" i="5" s="1"/>
  <c r="M63" i="5"/>
  <c r="I63" i="5"/>
  <c r="U35" i="5"/>
  <c r="M56" i="5"/>
  <c r="I56" i="5"/>
  <c r="K68" i="5"/>
  <c r="Q47" i="5"/>
  <c r="E68" i="5"/>
  <c r="T42" i="5"/>
  <c r="H63" i="5"/>
  <c r="L63" i="5"/>
  <c r="S35" i="5"/>
  <c r="G56" i="5"/>
  <c r="K56" i="5"/>
  <c r="U47" i="5"/>
  <c r="M68" i="5"/>
  <c r="I68" i="5"/>
  <c r="R35" i="5"/>
  <c r="F56" i="5"/>
  <c r="R47" i="5"/>
  <c r="F68" i="5"/>
  <c r="P47" i="5"/>
  <c r="D68" i="5"/>
  <c r="P42" i="5"/>
  <c r="D63" i="5"/>
  <c r="F63" i="5"/>
  <c r="S42" i="5"/>
  <c r="G63" i="5"/>
  <c r="K63" i="5"/>
  <c r="H68" i="5"/>
  <c r="B13" i="5"/>
  <c r="G68" i="5"/>
  <c r="L56" i="5"/>
  <c r="Q42" i="5"/>
  <c r="U42" i="5"/>
  <c r="S41" i="5"/>
  <c r="R42" i="5"/>
  <c r="I29" i="5"/>
  <c r="I30" i="5" s="1"/>
  <c r="Q29" i="5"/>
  <c r="Q30" i="5" s="1"/>
  <c r="T29" i="5"/>
  <c r="T30" i="5" s="1"/>
  <c r="L29" i="5"/>
  <c r="L30" i="5" s="1"/>
  <c r="G29" i="5"/>
  <c r="G30" i="5" s="1"/>
  <c r="F29" i="5"/>
  <c r="F30" i="5" s="1"/>
  <c r="AA15" i="5"/>
  <c r="O29" i="5"/>
  <c r="O30" i="5" s="1"/>
  <c r="W15" i="5"/>
  <c r="K29" i="5"/>
  <c r="K30" i="5" s="1"/>
  <c r="X15" i="5"/>
  <c r="K62" i="5" s="1"/>
  <c r="R29" i="5"/>
  <c r="R30" i="5" s="1"/>
  <c r="Z15" i="5"/>
  <c r="N29" i="5"/>
  <c r="N30" i="5" s="1"/>
  <c r="V15" i="5"/>
  <c r="J29" i="5"/>
  <c r="J30" i="5" s="1"/>
  <c r="H29" i="5"/>
  <c r="H30" i="5" s="1"/>
  <c r="P29" i="5"/>
  <c r="P30" i="5" s="1"/>
  <c r="K13" i="3" l="1"/>
  <c r="K15" i="3"/>
  <c r="K14" i="3"/>
  <c r="H13" i="3"/>
  <c r="H12" i="3"/>
  <c r="E8" i="3"/>
  <c r="H11" i="3"/>
  <c r="O26" i="3"/>
  <c r="O25" i="3"/>
  <c r="O27" i="3"/>
  <c r="J11" i="3"/>
  <c r="J12" i="3"/>
  <c r="J10" i="3"/>
  <c r="M20" i="3"/>
  <c r="M19" i="3"/>
  <c r="M21" i="3"/>
  <c r="J62" i="5"/>
  <c r="C49" i="1"/>
  <c r="D13" i="3"/>
  <c r="F6" i="3"/>
  <c r="F49" i="2"/>
  <c r="F6" i="2" s="1"/>
  <c r="G6" i="2" s="1"/>
  <c r="F35" i="2"/>
  <c r="F5" i="2" s="1"/>
  <c r="G5" i="2" s="1"/>
  <c r="F21" i="2"/>
  <c r="F4" i="2" s="1"/>
  <c r="G4" i="2" s="1"/>
  <c r="C16" i="1"/>
  <c r="B14" i="5"/>
  <c r="B15" i="5" s="1"/>
  <c r="B16" i="5" s="1"/>
  <c r="B17" i="5" s="1"/>
  <c r="P41" i="5"/>
  <c r="D62" i="5"/>
  <c r="G62" i="5"/>
  <c r="R41" i="5"/>
  <c r="F62" i="5"/>
  <c r="U41" i="5"/>
  <c r="M62" i="5"/>
  <c r="I62" i="5"/>
  <c r="T41" i="5"/>
  <c r="L62" i="5"/>
  <c r="H62" i="5"/>
  <c r="Q41" i="5"/>
  <c r="E62" i="5"/>
  <c r="E9" i="3" l="1"/>
  <c r="H16" i="3"/>
  <c r="H15" i="3"/>
  <c r="H14" i="3" s="1"/>
  <c r="I9" i="3"/>
  <c r="I7" i="3"/>
  <c r="I8" i="3"/>
  <c r="B18" i="5"/>
  <c r="E10" i="3" l="1"/>
  <c r="H18" i="3"/>
  <c r="H17" i="3" s="1"/>
  <c r="H19" i="3"/>
  <c r="B19" i="5"/>
  <c r="B20" i="5" s="1"/>
  <c r="B21" i="5" s="1"/>
  <c r="B22" i="5" s="1"/>
  <c r="B23" i="5" s="1"/>
  <c r="B24" i="5" s="1"/>
  <c r="B25" i="5" s="1"/>
  <c r="H20" i="3" l="1"/>
  <c r="E11" i="3"/>
  <c r="H22" i="3"/>
  <c r="H21" i="3"/>
  <c r="B26" i="5"/>
  <c r="B27" i="5" s="1"/>
  <c r="E12" i="3" l="1"/>
  <c r="H24" i="3"/>
  <c r="H23" i="3" s="1"/>
  <c r="H25" i="3"/>
  <c r="H27" i="3" l="1"/>
  <c r="H28" i="3"/>
  <c r="H29" i="3" s="1"/>
  <c r="H26" i="3"/>
</calcChain>
</file>

<file path=xl/sharedStrings.xml><?xml version="1.0" encoding="utf-8"?>
<sst xmlns="http://schemas.openxmlformats.org/spreadsheetml/2006/main" count="920" uniqueCount="324">
  <si>
    <t>Click ▼ above to select variable to view from drop-down list</t>
  </si>
  <si>
    <t>Note: All grey-shaded cells calculate automatically</t>
  </si>
  <si>
    <t>Sector</t>
  </si>
  <si>
    <t>Gross value added at current basic prices (millions)</t>
  </si>
  <si>
    <t>Gross value added at constant 2005 prices (millions)</t>
  </si>
  <si>
    <t>Number of persons engaged (thousands)</t>
  </si>
  <si>
    <t>Labour productivity (= constant VA per person engaged)</t>
  </si>
  <si>
    <t>1975</t>
  </si>
  <si>
    <t>1990</t>
  </si>
  <si>
    <t>2010</t>
  </si>
  <si>
    <t xml:space="preserve">Rel. product-ivity level </t>
  </si>
  <si>
    <t>1990-2000</t>
  </si>
  <si>
    <t>2000-05</t>
  </si>
  <si>
    <t>2005-10</t>
  </si>
  <si>
    <t>Agriculture</t>
  </si>
  <si>
    <t>ASD</t>
  </si>
  <si>
    <t>x</t>
  </si>
  <si>
    <t>Industry</t>
  </si>
  <si>
    <t>Sum</t>
  </si>
  <si>
    <t>Mining</t>
  </si>
  <si>
    <t>Manufacturing</t>
  </si>
  <si>
    <t>Utilities</t>
  </si>
  <si>
    <t>Construction</t>
  </si>
  <si>
    <t>Services</t>
  </si>
  <si>
    <t>Market services</t>
  </si>
  <si>
    <t>Trade services</t>
  </si>
  <si>
    <t>Transport services</t>
  </si>
  <si>
    <t>Distribution services</t>
  </si>
  <si>
    <t>Business services (inc. dwellings)</t>
  </si>
  <si>
    <t>n/a</t>
  </si>
  <si>
    <t>Dwellings</t>
  </si>
  <si>
    <t>Fin. &amp; bus. services (exc. dwellings)</t>
  </si>
  <si>
    <t>Non-market services</t>
  </si>
  <si>
    <t>Government services</t>
  </si>
  <si>
    <t>Personal services</t>
  </si>
  <si>
    <t>Other services</t>
  </si>
  <si>
    <t>Total economy (exc. dwellings)</t>
  </si>
  <si>
    <t>Total economy</t>
  </si>
  <si>
    <t>Total check</t>
  </si>
  <si>
    <t>Relative productivity and changes in employment</t>
  </si>
  <si>
    <t>Annualised growth</t>
  </si>
  <si>
    <t>Row</t>
  </si>
  <si>
    <t xml:space="preserve">PP Change in share of persons engaged </t>
  </si>
  <si>
    <t>Number of persons engaged</t>
  </si>
  <si>
    <t>Sectoral share of persons engaged</t>
  </si>
  <si>
    <t>2000</t>
  </si>
  <si>
    <t>Business services</t>
  </si>
  <si>
    <t>Total Economy</t>
  </si>
  <si>
    <t>Check totals</t>
  </si>
  <si>
    <t>Decomposition of labour productivity change</t>
  </si>
  <si>
    <t>Annualised growth in labour prod.</t>
  </si>
  <si>
    <t>Sector share in total employment</t>
  </si>
  <si>
    <t>Change in sector share in total employment</t>
  </si>
  <si>
    <t>Within sector</t>
  </si>
  <si>
    <t>Structural change</t>
  </si>
  <si>
    <t>2000-1990</t>
  </si>
  <si>
    <t>Check</t>
  </si>
  <si>
    <t>2005-00</t>
  </si>
  <si>
    <t>2010-05</t>
  </si>
  <si>
    <t>Other industry</t>
  </si>
  <si>
    <t>1960</t>
  </si>
  <si>
    <t>Finance and business services</t>
  </si>
  <si>
    <t>Labour productivity levels (index, 1966=100)</t>
  </si>
  <si>
    <t>2000–05</t>
  </si>
  <si>
    <t>2005–10</t>
  </si>
  <si>
    <t>1990– 2000</t>
  </si>
  <si>
    <t>No. of years minus 1</t>
  </si>
  <si>
    <t>Table 2</t>
  </si>
  <si>
    <t>Sectoral shares</t>
  </si>
  <si>
    <t>Labour productivity levels and changes</t>
  </si>
  <si>
    <t/>
  </si>
  <si>
    <t>Table 1 (filter on x in Col. C)</t>
  </si>
  <si>
    <t>Gross value added at current basic prices (%)</t>
  </si>
  <si>
    <t>Number of persons engaged (%)</t>
  </si>
  <si>
    <t>Relative productivity levels (labour productivity as ratio of Labour Productivity Total Economy (exc. dwellings))</t>
  </si>
  <si>
    <t>Total for individual sectors</t>
  </si>
  <si>
    <t>Check for relative productivity cf employment</t>
  </si>
  <si>
    <t>Check for productivity gaps</t>
  </si>
  <si>
    <t>Labour share 2010</t>
  </si>
  <si>
    <t>Productivity gaps 2010</t>
  </si>
  <si>
    <t>Relative productivity 2010</t>
  </si>
  <si>
    <t>Original order</t>
  </si>
  <si>
    <t>Cumulation of C/100</t>
  </si>
  <si>
    <r>
      <t xml:space="preserve">1 sort </t>
    </r>
    <r>
      <rPr>
        <sz val="9"/>
        <color rgb="FFFF0000"/>
        <rFont val="Arial"/>
        <family val="2"/>
      </rPr>
      <t>▲</t>
    </r>
  </si>
  <si>
    <t>2 cumulate C</t>
  </si>
  <si>
    <r>
      <t xml:space="preserve">2 sort </t>
    </r>
    <r>
      <rPr>
        <sz val="9"/>
        <color rgb="FFFF0000"/>
        <rFont val="Arial"/>
        <family val="2"/>
      </rPr>
      <t>▲</t>
    </r>
  </si>
  <si>
    <t>Source/to tables (x)</t>
  </si>
  <si>
    <t>1965</t>
  </si>
  <si>
    <t>1965– 2010</t>
  </si>
  <si>
    <t>ZAMBIA</t>
  </si>
  <si>
    <t>Sectoral employment by sex</t>
  </si>
  <si>
    <t>c</t>
  </si>
  <si>
    <t>Country name</t>
  </si>
  <si>
    <t>Sector name</t>
  </si>
  <si>
    <t>EMP_M</t>
  </si>
  <si>
    <t>EMP_F</t>
  </si>
  <si>
    <t>Total employment by sex and sector</t>
  </si>
  <si>
    <t>Source:</t>
  </si>
  <si>
    <t>ILO Global Employment Trends 2014 supporting datasets (Share of employment by sector and sex), 23.12.2014</t>
  </si>
  <si>
    <t>http://www.ilo.org/global/research/global-reports/global-employment-trends/2014/WCMS_234879/lang--en/index.htm</t>
  </si>
  <si>
    <t>NB:</t>
  </si>
  <si>
    <t>The ILO total sectoral employment shares are not necessarily the same as (or even particularly close to) those obtained from the WB's WDI (which are not broken down by sex) used in the previous analysis in this workbook.</t>
  </si>
  <si>
    <t>Male</t>
  </si>
  <si>
    <t>Female</t>
  </si>
  <si>
    <t>Zambia</t>
  </si>
  <si>
    <t>Percentage of workers (age 25+) in agriculture</t>
  </si>
  <si>
    <t xml:space="preserve">McMillan &amp; Harttgen (2014) </t>
  </si>
  <si>
    <t>http://www.nber.org/papers/w20077</t>
  </si>
  <si>
    <t>1990s</t>
  </si>
  <si>
    <t>2006-12</t>
  </si>
  <si>
    <t>Combined</t>
  </si>
  <si>
    <t>Total</t>
  </si>
  <si>
    <t>Government executive official – local authority</t>
  </si>
  <si>
    <t>Government executive official – regional or provincial</t>
  </si>
  <si>
    <t>Government executive official – central</t>
  </si>
  <si>
    <t xml:space="preserve">     </t>
  </si>
  <si>
    <t>Automobile mechanic</t>
  </si>
  <si>
    <t>Ambulance driver</t>
  </si>
  <si>
    <t>Medical X-ray technician</t>
  </si>
  <si>
    <t>Physiotherapist</t>
  </si>
  <si>
    <t>Auxiliary nurse</t>
  </si>
  <si>
    <t>Professional nurse (general)</t>
  </si>
  <si>
    <t>Dentist (general)</t>
  </si>
  <si>
    <t>General physician</t>
  </si>
  <si>
    <t>First-level education teacher</t>
  </si>
  <si>
    <t>Technical education teacher (second level)</t>
  </si>
  <si>
    <t>Mathematics teacher (second level)</t>
  </si>
  <si>
    <t>Teacher in languages and literature (second level)</t>
  </si>
  <si>
    <t>Teacher in languages and literature (third level)</t>
  </si>
  <si>
    <t>Mathematics teacher (third level)</t>
  </si>
  <si>
    <t>Refuse collector</t>
  </si>
  <si>
    <t>Fire-fighter</t>
  </si>
  <si>
    <t>Office clerk</t>
  </si>
  <si>
    <t>Card- and tape-punching- machine operator</t>
  </si>
  <si>
    <t>Stenographer-typist</t>
  </si>
  <si>
    <t>Computer programmer</t>
  </si>
  <si>
    <t>Clerk of works</t>
  </si>
  <si>
    <t>Insurance agent</t>
  </si>
  <si>
    <t>Book-keeping machine operator</t>
  </si>
  <si>
    <t>Bank teller</t>
  </si>
  <si>
    <t>Accountant</t>
  </si>
  <si>
    <t>Telephone switchboard operator</t>
  </si>
  <si>
    <t>Postman</t>
  </si>
  <si>
    <t>Post office counter clerk</t>
  </si>
  <si>
    <t>Aircraft accident fire-fighter</t>
  </si>
  <si>
    <t>Air traffic controller</t>
  </si>
  <si>
    <t>Aircraft loader</t>
  </si>
  <si>
    <t>Aircraft engine mechanic</t>
  </si>
  <si>
    <t>Aircraft cabin attendant</t>
  </si>
  <si>
    <t>Airline ground receptionist</t>
  </si>
  <si>
    <t>Flight operations officer</t>
  </si>
  <si>
    <t>Air transport pilot</t>
  </si>
  <si>
    <t>Dock worker</t>
  </si>
  <si>
    <t>Long-distance motor truck driver</t>
  </si>
  <si>
    <t>Urban motor truck driver</t>
  </si>
  <si>
    <t>Motor bus driver</t>
  </si>
  <si>
    <t>Bus conductor</t>
  </si>
  <si>
    <t>Road transport services supervisor</t>
  </si>
  <si>
    <t>Railway signalman</t>
  </si>
  <si>
    <t>Railway steam-engine fireman</t>
  </si>
  <si>
    <t>Railway engine-driver</t>
  </si>
  <si>
    <t>Railway vehicle loader</t>
  </si>
  <si>
    <t>Railway passenger train guard</t>
  </si>
  <si>
    <t>Railway services supervisor</t>
  </si>
  <si>
    <t>Ticket seller (cash desk cashier)</t>
  </si>
  <si>
    <t>Room attendant or chambermaid</t>
  </si>
  <si>
    <t>Waiter</t>
  </si>
  <si>
    <t>Cook</t>
  </si>
  <si>
    <t>Hotel receptionist</t>
  </si>
  <si>
    <t>Salesperson</t>
  </si>
  <si>
    <t>Cash desk cashier</t>
  </si>
  <si>
    <t>Book-keeper</t>
  </si>
  <si>
    <t>Stock records clerk</t>
  </si>
  <si>
    <t>Labourer</t>
  </si>
  <si>
    <t>Plasterer</t>
  </si>
  <si>
    <t>Construction carpenter</t>
  </si>
  <si>
    <t>Cement finisher</t>
  </si>
  <si>
    <t>Reinforced concreter</t>
  </si>
  <si>
    <t>Bricklayer (construction)</t>
  </si>
  <si>
    <t>Building painter</t>
  </si>
  <si>
    <t>Constructional steel erector</t>
  </si>
  <si>
    <t>Plumber</t>
  </si>
  <si>
    <t>Building electrician</t>
  </si>
  <si>
    <t>Power-generating machinery operator</t>
  </si>
  <si>
    <t>Electric power lineman</t>
  </si>
  <si>
    <t>Power distribution and transmission engineer</t>
  </si>
  <si>
    <t>Electronic equipment assembler</t>
  </si>
  <si>
    <t>Electronics fitter</t>
  </si>
  <si>
    <t>Electronics engineering technician</t>
  </si>
  <si>
    <t>Electronics draughtsman</t>
  </si>
  <si>
    <t>Machinery fitter-assembler</t>
  </si>
  <si>
    <t>Bench moulder (metal)</t>
  </si>
  <si>
    <t>Welder</t>
  </si>
  <si>
    <t>Metalworking machine setter</t>
  </si>
  <si>
    <t>Metal melter</t>
  </si>
  <si>
    <t>Hot-roller (steel)</t>
  </si>
  <si>
    <t>Blast furnaceman (ore smelting)</t>
  </si>
  <si>
    <t>Occupational health nurse</t>
  </si>
  <si>
    <t>Controlman</t>
  </si>
  <si>
    <t>Packer</t>
  </si>
  <si>
    <t>Mixing- and blending-machine operator</t>
  </si>
  <si>
    <t>Supervisor or general foreman</t>
  </si>
  <si>
    <t>Chemistry technician</t>
  </si>
  <si>
    <t>Chemical engineer</t>
  </si>
  <si>
    <t>Bookbinder (machine)</t>
  </si>
  <si>
    <t>Printing pressman</t>
  </si>
  <si>
    <t>Machine compositor</t>
  </si>
  <si>
    <t>Hand compositor</t>
  </si>
  <si>
    <t>Journalist</t>
  </si>
  <si>
    <t>Paper-making-machine operator (wet end)</t>
  </si>
  <si>
    <t>Wood grinder</t>
  </si>
  <si>
    <t>Wooden furniture finisher</t>
  </si>
  <si>
    <t>Cabinetmaker</t>
  </si>
  <si>
    <t>Furniture upholsterer</t>
  </si>
  <si>
    <t>Plywood press operator</t>
  </si>
  <si>
    <t>Veneer cutter</t>
  </si>
  <si>
    <t>Sawmill sawyer</t>
  </si>
  <si>
    <t>Shoe sewer (machine)</t>
  </si>
  <si>
    <t>Laster</t>
  </si>
  <si>
    <t>Clicker cutter (machine)</t>
  </si>
  <si>
    <t>Leather goods maker</t>
  </si>
  <si>
    <t>Tanner</t>
  </si>
  <si>
    <t>Sewing-machine operator</t>
  </si>
  <si>
    <t>Garment cutter</t>
  </si>
  <si>
    <t>Cloth weaver (machine)</t>
  </si>
  <si>
    <t>Loom fixer, tuner</t>
  </si>
  <si>
    <t>Thread and yarn spinner</t>
  </si>
  <si>
    <t>Baker (ovenman)</t>
  </si>
  <si>
    <t>Grain miller</t>
  </si>
  <si>
    <t>Dairy product processor</t>
  </si>
  <si>
    <t>Butcher</t>
  </si>
  <si>
    <t>Quarryman</t>
  </si>
  <si>
    <t>Miner</t>
  </si>
  <si>
    <t>Underground helper, loader</t>
  </si>
  <si>
    <t>Coalmining engineer</t>
  </si>
  <si>
    <t>Inshore (coastal) maritime fisherman</t>
  </si>
  <si>
    <t>Tree feller and bucker</t>
  </si>
  <si>
    <t>Logger</t>
  </si>
  <si>
    <t>Forestry worker</t>
  </si>
  <si>
    <t>Forest supervisor</t>
  </si>
  <si>
    <t>Plantation worker</t>
  </si>
  <si>
    <t>Teacher</t>
  </si>
  <si>
    <t>Plantation supervisor</t>
  </si>
  <si>
    <t>Field crop farm worker</t>
  </si>
  <si>
    <t>Farm supervisor</t>
  </si>
  <si>
    <t>Description</t>
  </si>
  <si>
    <t>Code</t>
  </si>
  <si>
    <t>http://www.nber.org/oww/</t>
  </si>
  <si>
    <t>ILO (adjusted: Oostendorp, 2012) (stata variable mw3wuus), see</t>
  </si>
  <si>
    <t>B*C</t>
  </si>
  <si>
    <t>NON-TRADE DATA:</t>
  </si>
  <si>
    <t>Last updated:</t>
  </si>
  <si>
    <t>By:</t>
  </si>
  <si>
    <t>Note on change made:</t>
  </si>
  <si>
    <t>29 Jan. 2015</t>
  </si>
  <si>
    <t>JK</t>
  </si>
  <si>
    <t>Add histogram to productivity gaps page</t>
  </si>
  <si>
    <t>10 Feb. 2015</t>
  </si>
  <si>
    <t>Recalculation of decomposition of labour productivity change</t>
  </si>
  <si>
    <t>27 May 2015</t>
  </si>
  <si>
    <t>Amendment to description of wages data</t>
  </si>
  <si>
    <t>Relative monthly wages by occupation in US$</t>
  </si>
  <si>
    <t>- occupational wages compared to country average for each year.</t>
  </si>
  <si>
    <t>Addition of labour productivity/sectoral employment analyses based on UN/ILO data (5 pages, starting page 'GVA-productivity2')</t>
  </si>
  <si>
    <t>Source: GGDC Africa Sector Database, October 2014.</t>
  </si>
  <si>
    <t>Sources: See page 'GVA-productivity1'.</t>
  </si>
  <si>
    <t>Gross value added, employment and labour productivity by sector</t>
  </si>
  <si>
    <t>Sources:</t>
  </si>
  <si>
    <t>'Gross value added by kind of economic activity' from UNdata, downloaded July 2015</t>
  </si>
  <si>
    <t>'Employment by sector' from ILO WESO supporting data sets (dated Jan. 2015, downloaded July 2015)</t>
  </si>
  <si>
    <r>
      <t xml:space="preserve">Notes:      </t>
    </r>
    <r>
      <rPr>
        <i/>
        <u/>
        <sz val="9"/>
        <color rgb="FFFF0000"/>
        <rFont val="Calibri"/>
        <family val="2"/>
      </rPr>
      <t>1</t>
    </r>
  </si>
  <si>
    <t>GVA data (based on ISIC Rev. 3.1):</t>
  </si>
  <si>
    <t>a</t>
  </si>
  <si>
    <t>The constant 2005 US$ 'Total value added' figure downloaded from UNdata does not always equate to the total of the individual sectors (other than in 2005)</t>
  </si>
  <si>
    <t>b</t>
  </si>
  <si>
    <t>UN notes on sectoral composition:</t>
  </si>
  <si>
    <t>Total Value Added</t>
  </si>
  <si>
    <t>FISIM has not been allocated to intermediate consumption by economic activity in all years shown except 1975 and 1991.</t>
  </si>
  <si>
    <t>ISIC Section Q (extraterritorial organization and bodies) IS NOT included</t>
  </si>
  <si>
    <t>Employment data (based on ISIC Rev. 4):</t>
  </si>
  <si>
    <t>The employment data have been aggregated (according to correlated ISIC Section) from the 14 sectors available in the ILO WESO dataset to the 7 for which GVA data are available from UNdata.</t>
  </si>
  <si>
    <t>ISIC Section U (extraterritorial organization and bodies) IS included (under 'Other activities').</t>
  </si>
  <si>
    <t>Economic activity</t>
  </si>
  <si>
    <t>Gross value added (current US$ thousands)</t>
  </si>
  <si>
    <t>Gross value added (current, %)</t>
  </si>
  <si>
    <t>https://data.un.org/</t>
  </si>
  <si>
    <t>Own calcs.</t>
  </si>
  <si>
    <t xml:space="preserve">Mining &amp; utilities </t>
  </si>
  <si>
    <t>Wholesale, retail, hotels</t>
  </si>
  <si>
    <t>Transport, storage, comms</t>
  </si>
  <si>
    <t>Other</t>
  </si>
  <si>
    <t>Total value added (as per database)</t>
  </si>
  <si>
    <t xml:space="preserve">Author's calc.: </t>
  </si>
  <si>
    <t>Total for individual economic activities as shown above</t>
  </si>
  <si>
    <t>Gross value added (constant 2005 US$ thousands)</t>
  </si>
  <si>
    <t>Gross value added (constant, %)</t>
  </si>
  <si>
    <t>Employment by sector (thousands, male &amp; female)</t>
  </si>
  <si>
    <t>Employment by sector (%)</t>
  </si>
  <si>
    <t>http://www.ilo.org/global/research/global-reports/weso/2015/lang--en/index.htm</t>
  </si>
  <si>
    <t>Labour productivity (= constant VA per person employed)</t>
  </si>
  <si>
    <t>Relative productivity level (economic activity labour productivity as ratio of Labour Productivity Total)</t>
  </si>
  <si>
    <t>&lt;&lt;No of years in period</t>
  </si>
  <si>
    <t>Labour productivity (index, 1991=100)</t>
  </si>
  <si>
    <t>Annualised growth in labour productivity</t>
  </si>
  <si>
    <t>1991-2013</t>
  </si>
  <si>
    <t>1991-2000</t>
  </si>
  <si>
    <t>2010-13</t>
  </si>
  <si>
    <t>Check:</t>
  </si>
  <si>
    <t>Size of bubbles represents number of persons engaged in each sector in the later year of each of the periods.</t>
  </si>
  <si>
    <t>PP change in employ-ment</t>
  </si>
  <si>
    <t>Employment (thousands)</t>
  </si>
  <si>
    <t>Sectoral employment share</t>
  </si>
  <si>
    <t>1991</t>
  </si>
  <si>
    <t>Mining &amp; utilities</t>
  </si>
  <si>
    <t>Total of above</t>
  </si>
  <si>
    <t>2000-1991</t>
  </si>
  <si>
    <t>2013-10</t>
  </si>
  <si>
    <t>Productivity gaps 2013</t>
  </si>
  <si>
    <r>
      <t xml:space="preserve">Sort </t>
    </r>
    <r>
      <rPr>
        <sz val="9"/>
        <color rgb="FFFF0000"/>
        <rFont val="Arial"/>
        <family val="2"/>
      </rPr>
      <t>▲</t>
    </r>
  </si>
  <si>
    <t>Employment share 2013</t>
  </si>
  <si>
    <t>Relative productivity 2013</t>
  </si>
  <si>
    <t>Cumulation of employment share</t>
  </si>
  <si>
    <t>Mining and utilities</t>
  </si>
  <si>
    <t>Source: see page 'GVA-productivity2'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</si>
</sst>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0_ ;\-#,##0\ "/>
    <numFmt numFmtId="165" formatCode="#,##0.0"/>
    <numFmt numFmtId="166" formatCode="0.0%"/>
    <numFmt numFmtId="167" formatCode="0.0"/>
    <numFmt numFmtId="168" formatCode="_-* #,##0_-;\-* #,##0_-;_-* &quot;-&quot;??_-;_-@_-"/>
    <numFmt numFmtId="169" formatCode="#,##0.000"/>
    <numFmt numFmtId="170" formatCode="_ * #,##0.00_ ;_ * \-#,##0.00_ ;_ * &quot;-&quot;??_ ;_ @_ "/>
    <numFmt numFmtId="175" formatCode="_-* #,##0.0_-;\-* #,##0.0_-;_-* &quot;-&quot;??_-;_-@_-"/>
    <numFmt numFmtId="176" formatCode="#,##0.0_ ;\-#,##0.0\ "/>
  </numFmts>
  <fonts count="64" x14ac:knownFonts="1">
    <font>
      <sz val="9"/>
      <color theme="1"/>
      <name val="Calibri"/>
      <family val="2"/>
    </font>
    <font>
      <sz val="9"/>
      <color theme="1"/>
      <name val="Calibri"/>
      <family val="2"/>
    </font>
    <font>
      <b/>
      <sz val="9"/>
      <color theme="1"/>
      <name val="Calibri"/>
      <family val="2"/>
    </font>
    <font>
      <sz val="10"/>
      <color theme="1"/>
      <name val="Arial"/>
      <family val="2"/>
    </font>
    <font>
      <sz val="9"/>
      <color rgb="FFFF0000"/>
      <name val="Calibri"/>
      <family val="2"/>
      <scheme val="minor"/>
    </font>
    <font>
      <u/>
      <sz val="11"/>
      <color rgb="FFFF0000"/>
      <name val="Calibri"/>
      <family val="2"/>
      <scheme val="minor"/>
    </font>
    <font>
      <b/>
      <u/>
      <sz val="11"/>
      <color theme="4"/>
      <name val="Calibri"/>
      <family val="2"/>
      <scheme val="minor"/>
    </font>
    <font>
      <sz val="9"/>
      <color theme="1"/>
      <name val="Calibri"/>
      <family val="2"/>
      <scheme val="minor"/>
    </font>
    <font>
      <sz val="9"/>
      <color theme="4"/>
      <name val="Calibri"/>
      <family val="2"/>
      <scheme val="minor"/>
    </font>
    <font>
      <b/>
      <u/>
      <sz val="11"/>
      <name val="Calibri"/>
      <family val="2"/>
      <scheme val="minor"/>
    </font>
    <font>
      <b/>
      <sz val="9"/>
      <color theme="1"/>
      <name val="Calibri"/>
      <family val="2"/>
      <scheme val="minor"/>
    </font>
    <font>
      <b/>
      <sz val="9"/>
      <color theme="4"/>
      <name val="Calibri"/>
      <family val="2"/>
      <scheme val="minor"/>
    </font>
    <font>
      <i/>
      <sz val="9"/>
      <color theme="1"/>
      <name val="Calibri"/>
      <family val="2"/>
      <scheme val="minor"/>
    </font>
    <font>
      <b/>
      <sz val="9"/>
      <name val="Calibri"/>
      <family val="2"/>
      <scheme val="minor"/>
    </font>
    <font>
      <sz val="9"/>
      <name val="Calibri"/>
      <family val="2"/>
      <scheme val="minor"/>
    </font>
    <font>
      <i/>
      <sz val="9"/>
      <name val="Calibri"/>
      <family val="2"/>
      <scheme val="minor"/>
    </font>
    <font>
      <i/>
      <sz val="9"/>
      <color theme="0" tint="-0.499984740745262"/>
      <name val="Calibri"/>
      <family val="2"/>
      <scheme val="minor"/>
    </font>
    <font>
      <sz val="9"/>
      <color theme="0" tint="-0.499984740745262"/>
      <name val="Calibri"/>
      <family val="2"/>
      <scheme val="minor"/>
    </font>
    <font>
      <i/>
      <sz val="9"/>
      <color rgb="FFFF0000"/>
      <name val="Calibri"/>
      <family val="2"/>
      <scheme val="minor"/>
    </font>
    <font>
      <i/>
      <sz val="9"/>
      <color theme="4"/>
      <name val="Calibri"/>
      <family val="2"/>
      <scheme val="minor"/>
    </font>
    <font>
      <b/>
      <u/>
      <sz val="11"/>
      <color rgb="FFFF0000"/>
      <name val="Calibri"/>
      <family val="2"/>
      <scheme val="minor"/>
    </font>
    <font>
      <u/>
      <sz val="9"/>
      <color theme="1"/>
      <name val="Calibri"/>
      <family val="2"/>
      <scheme val="minor"/>
    </font>
    <font>
      <b/>
      <sz val="8"/>
      <color theme="1"/>
      <name val="Calibri"/>
      <family val="2"/>
      <scheme val="minor"/>
    </font>
    <font>
      <b/>
      <sz val="9"/>
      <color rgb="FFFF0000"/>
      <name val="Calibri"/>
      <family val="2"/>
      <scheme val="minor"/>
    </font>
    <font>
      <sz val="9"/>
      <color rgb="FFFF0000"/>
      <name val="Arial"/>
      <family val="2"/>
    </font>
    <font>
      <sz val="10"/>
      <name val="MS Sans Serif"/>
      <family val="2"/>
    </font>
    <font>
      <b/>
      <sz val="8.5"/>
      <color theme="1"/>
      <name val="Arial"/>
      <family val="2"/>
    </font>
    <font>
      <i/>
      <sz val="9"/>
      <color rgb="FF000000"/>
      <name val="Calibri"/>
      <family val="2"/>
      <scheme val="minor"/>
    </font>
    <font>
      <sz val="9"/>
      <color rgb="FF000000"/>
      <name val="Calibri"/>
      <family val="2"/>
      <scheme val="minor"/>
    </font>
    <font>
      <b/>
      <sz val="9"/>
      <color rgb="FF000000"/>
      <name val="Calibri"/>
      <family val="2"/>
      <scheme val="minor"/>
    </font>
    <font>
      <b/>
      <sz val="11"/>
      <color theme="1"/>
      <name val="Calibri"/>
      <family val="2"/>
      <scheme val="minor"/>
    </font>
    <font>
      <b/>
      <i/>
      <sz val="8"/>
      <name val="Calibri"/>
      <family val="2"/>
      <scheme val="minor"/>
    </font>
    <font>
      <b/>
      <sz val="9"/>
      <color rgb="FFFF0000"/>
      <name val="Calibri"/>
      <family val="2"/>
    </font>
    <font>
      <sz val="9"/>
      <color rgb="FFFF0000"/>
      <name val="Calibri"/>
      <family val="2"/>
    </font>
    <font>
      <b/>
      <u/>
      <sz val="11"/>
      <color theme="1"/>
      <name val="Calibri"/>
      <family val="2"/>
    </font>
    <font>
      <b/>
      <sz val="9"/>
      <color theme="0"/>
      <name val="Calibri"/>
      <family val="2"/>
      <scheme val="minor"/>
    </font>
    <font>
      <i/>
      <sz val="9"/>
      <color rgb="FFFF0000"/>
      <name val="Calibri"/>
      <family val="2"/>
    </font>
    <font>
      <i/>
      <sz val="9"/>
      <color theme="1"/>
      <name val="Calibri"/>
      <family val="2"/>
    </font>
    <font>
      <u/>
      <sz val="11"/>
      <color theme="10"/>
      <name val="Calibri"/>
      <family val="2"/>
      <scheme val="minor"/>
    </font>
    <font>
      <i/>
      <u/>
      <sz val="9"/>
      <color theme="10"/>
      <name val="Calibri"/>
      <family val="2"/>
      <scheme val="minor"/>
    </font>
    <font>
      <b/>
      <i/>
      <sz val="9"/>
      <color rgb="FFFF0000"/>
      <name val="Calibri"/>
      <family val="2"/>
    </font>
    <font>
      <sz val="9"/>
      <color theme="3" tint="-0.499984740745262"/>
      <name val="Calibri"/>
      <family val="2"/>
      <scheme val="minor"/>
    </font>
    <font>
      <sz val="11"/>
      <color theme="1"/>
      <name val="Calibri"/>
      <family val="2"/>
      <scheme val="minor"/>
    </font>
    <font>
      <sz val="9"/>
      <name val="Calibri"/>
      <family val="2"/>
    </font>
    <font>
      <b/>
      <sz val="9"/>
      <name val="Calibri"/>
      <family val="2"/>
    </font>
    <font>
      <b/>
      <u/>
      <sz val="11"/>
      <color rgb="FFFF0000"/>
      <name val="Calibri"/>
      <family val="2"/>
    </font>
    <font>
      <u/>
      <sz val="9"/>
      <color theme="10"/>
      <name val="Calibri"/>
      <family val="2"/>
    </font>
    <font>
      <b/>
      <u/>
      <sz val="9"/>
      <color theme="1"/>
      <name val="Calibri"/>
      <family val="2"/>
    </font>
    <font>
      <sz val="9"/>
      <color rgb="FF000000"/>
      <name val="Calibri"/>
      <family val="2"/>
    </font>
    <font>
      <b/>
      <u/>
      <sz val="11"/>
      <color rgb="FF000000"/>
      <name val="Calibri"/>
      <family val="2"/>
    </font>
    <font>
      <i/>
      <sz val="9"/>
      <color rgb="FF000000"/>
      <name val="Calibri"/>
      <family val="2"/>
    </font>
    <font>
      <i/>
      <sz val="9"/>
      <name val="Calibri"/>
      <family val="2"/>
    </font>
    <font>
      <u/>
      <sz val="9"/>
      <color theme="10"/>
      <name val="Calibri"/>
      <family val="2"/>
      <scheme val="minor"/>
    </font>
    <font>
      <b/>
      <sz val="9"/>
      <color theme="0"/>
      <name val="Calibri"/>
      <family val="2"/>
    </font>
    <font>
      <i/>
      <u/>
      <sz val="9"/>
      <color rgb="FFFF0000"/>
      <name val="Calibri"/>
      <family val="2"/>
    </font>
    <font>
      <b/>
      <sz val="11"/>
      <color theme="1"/>
      <name val="Calibri"/>
      <family val="2"/>
    </font>
    <font>
      <b/>
      <sz val="11"/>
      <color theme="4"/>
      <name val="Calibri"/>
      <family val="2"/>
    </font>
    <font>
      <sz val="11"/>
      <color theme="1"/>
      <name val="Calibri"/>
      <family val="2"/>
    </font>
    <font>
      <sz val="9"/>
      <color theme="4"/>
      <name val="Calibri"/>
      <family val="2"/>
    </font>
    <font>
      <i/>
      <sz val="9"/>
      <color theme="4"/>
      <name val="Calibri"/>
      <family val="2"/>
    </font>
    <font>
      <b/>
      <sz val="9"/>
      <color theme="4"/>
      <name val="Calibri"/>
      <family val="2"/>
    </font>
    <font>
      <b/>
      <sz val="11"/>
      <color theme="4"/>
      <name val="Calibri"/>
      <family val="2"/>
      <scheme val="minor"/>
    </font>
    <font>
      <b/>
      <sz val="11"/>
      <color theme="0"/>
      <name val="Calibri"/>
      <family val="2"/>
      <scheme val="minor"/>
    </font>
    <font>
      <b/>
      <sz val="8"/>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theme="7" tint="0.79998168889431442"/>
        <bgColor indexed="64"/>
      </patternFill>
    </fill>
    <fill>
      <patternFill patternType="solid">
        <fgColor theme="4"/>
        <bgColor indexed="64"/>
      </patternFill>
    </fill>
    <fill>
      <patternFill patternType="solid">
        <fgColor rgb="FFFF0000"/>
        <bgColor indexed="64"/>
      </patternFill>
    </fill>
    <fill>
      <patternFill patternType="solid">
        <fgColor rgb="FFFFFF99"/>
        <bgColor indexed="64"/>
      </patternFill>
    </fill>
    <fill>
      <patternFill patternType="solid">
        <fgColor rgb="FFFFFFFF"/>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006C67"/>
        <bgColor indexed="64"/>
      </patternFill>
    </fill>
    <fill>
      <patternFill patternType="solid">
        <fgColor rgb="FFF7941E"/>
        <bgColor indexed="64"/>
      </patternFill>
    </fill>
    <fill>
      <patternFill patternType="solid">
        <fgColor theme="0"/>
        <bgColor indexed="64"/>
      </patternFill>
    </fill>
    <fill>
      <patternFill patternType="solid">
        <fgColor theme="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0">
    <xf numFmtId="0" fontId="0" fillId="0" borderId="0"/>
    <xf numFmtId="9"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5" fillId="0" borderId="0"/>
    <xf numFmtId="0" fontId="38" fillId="0" borderId="0" applyNumberFormat="0" applyFill="0" applyBorder="0" applyAlignment="0" applyProtection="0"/>
    <xf numFmtId="170" fontId="42" fillId="0" borderId="0" applyFont="0" applyFill="0" applyBorder="0" applyAlignment="0" applyProtection="0"/>
    <xf numFmtId="0" fontId="46" fillId="0" borderId="0" applyNumberFormat="0" applyFill="0" applyBorder="0" applyAlignment="0" applyProtection="0"/>
    <xf numFmtId="43" fontId="1" fillId="0" borderId="0" applyFont="0" applyFill="0" applyBorder="0" applyAlignment="0" applyProtection="0"/>
  </cellStyleXfs>
  <cellXfs count="492">
    <xf numFmtId="0" fontId="0" fillId="0" borderId="0" xfId="0"/>
    <xf numFmtId="0" fontId="4" fillId="0" borderId="0" xfId="2" quotePrefix="1" applyFont="1" applyAlignment="1">
      <alignment horizontal="left" vertical="top"/>
    </xf>
    <xf numFmtId="0" fontId="5" fillId="0" borderId="0" xfId="2" quotePrefix="1" applyFont="1" applyAlignment="1">
      <alignment horizontal="center" vertical="top"/>
    </xf>
    <xf numFmtId="0" fontId="6" fillId="0" borderId="0" xfId="2" quotePrefix="1" applyFont="1" applyAlignment="1">
      <alignment horizontal="center" vertical="top" wrapText="1"/>
    </xf>
    <xf numFmtId="0" fontId="7" fillId="0" borderId="0" xfId="2" applyFont="1" applyAlignment="1">
      <alignment vertical="top"/>
    </xf>
    <xf numFmtId="0" fontId="8" fillId="0" borderId="0" xfId="2" applyFont="1" applyAlignment="1">
      <alignment vertical="top"/>
    </xf>
    <xf numFmtId="0" fontId="7" fillId="0" borderId="0" xfId="2" applyFont="1" applyBorder="1" applyAlignment="1">
      <alignment vertical="top"/>
    </xf>
    <xf numFmtId="0" fontId="9" fillId="0" borderId="0" xfId="2" quotePrefix="1" applyFont="1" applyAlignment="1">
      <alignment horizontal="left" vertical="top"/>
    </xf>
    <xf numFmtId="0" fontId="7" fillId="0" borderId="4" xfId="2" applyFont="1" applyBorder="1" applyAlignment="1">
      <alignment vertical="top"/>
    </xf>
    <xf numFmtId="0" fontId="10" fillId="0" borderId="0" xfId="2" applyFont="1" applyAlignment="1">
      <alignment vertical="top"/>
    </xf>
    <xf numFmtId="0" fontId="10" fillId="0" borderId="0" xfId="2" applyFont="1" applyBorder="1" applyAlignment="1">
      <alignment vertical="top"/>
    </xf>
    <xf numFmtId="0" fontId="7" fillId="0" borderId="0" xfId="2" applyFont="1" applyAlignment="1">
      <alignment horizontal="center" vertical="top"/>
    </xf>
    <xf numFmtId="0" fontId="7" fillId="8" borderId="9" xfId="2" applyFont="1" applyFill="1" applyBorder="1" applyAlignment="1">
      <alignment vertical="top"/>
    </xf>
    <xf numFmtId="0" fontId="7" fillId="8" borderId="9" xfId="2" applyFont="1" applyFill="1" applyBorder="1" applyAlignment="1">
      <alignment horizontal="center" vertical="top"/>
    </xf>
    <xf numFmtId="0" fontId="8" fillId="8" borderId="9" xfId="2" applyFont="1" applyFill="1" applyBorder="1" applyAlignment="1">
      <alignment horizontal="center" vertical="top" wrapText="1"/>
    </xf>
    <xf numFmtId="0" fontId="7" fillId="8" borderId="9" xfId="2" quotePrefix="1" applyFont="1" applyFill="1" applyBorder="1" applyAlignment="1">
      <alignment horizontal="center" vertical="top"/>
    </xf>
    <xf numFmtId="0" fontId="8" fillId="8" borderId="9" xfId="2" applyFont="1" applyFill="1" applyBorder="1" applyAlignment="1">
      <alignment horizontal="center" vertical="top"/>
    </xf>
    <xf numFmtId="0" fontId="14" fillId="0" borderId="5" xfId="2" applyFont="1" applyBorder="1" applyAlignment="1">
      <alignment horizontal="center" vertical="top"/>
    </xf>
    <xf numFmtId="164" fontId="8" fillId="2" borderId="5" xfId="3" applyNumberFormat="1" applyFont="1" applyFill="1" applyBorder="1" applyAlignment="1">
      <alignment vertical="top"/>
    </xf>
    <xf numFmtId="0" fontId="14" fillId="2" borderId="5" xfId="2" applyFont="1" applyFill="1" applyBorder="1" applyAlignment="1">
      <alignment horizontal="center" vertical="top"/>
    </xf>
    <xf numFmtId="3" fontId="7" fillId="2" borderId="5" xfId="2" applyNumberFormat="1" applyFont="1" applyFill="1" applyBorder="1"/>
    <xf numFmtId="0" fontId="10" fillId="0" borderId="9" xfId="2" applyFont="1" applyBorder="1" applyAlignment="1">
      <alignment vertical="top"/>
    </xf>
    <xf numFmtId="0" fontId="14" fillId="0" borderId="11" xfId="2" applyFont="1" applyBorder="1" applyAlignment="1">
      <alignment horizontal="center" vertical="top"/>
    </xf>
    <xf numFmtId="164" fontId="8" fillId="2" borderId="11" xfId="3" applyNumberFormat="1" applyFont="1" applyFill="1" applyBorder="1" applyAlignment="1">
      <alignment vertical="top"/>
    </xf>
    <xf numFmtId="0" fontId="15" fillId="0" borderId="11" xfId="2" quotePrefix="1" applyFont="1" applyBorder="1" applyAlignment="1">
      <alignment vertical="top"/>
    </xf>
    <xf numFmtId="0" fontId="16" fillId="0" borderId="0" xfId="2" applyFont="1" applyBorder="1" applyAlignment="1">
      <alignment vertical="top"/>
    </xf>
    <xf numFmtId="0" fontId="15" fillId="0" borderId="11" xfId="2" applyFont="1" applyBorder="1" applyAlignment="1">
      <alignment vertical="top"/>
    </xf>
    <xf numFmtId="0" fontId="14" fillId="2" borderId="11" xfId="2" applyFont="1" applyFill="1" applyBorder="1" applyAlignment="1">
      <alignment horizontal="center" vertical="top"/>
    </xf>
    <xf numFmtId="3" fontId="7" fillId="2" borderId="11" xfId="2" applyNumberFormat="1" applyFont="1" applyFill="1" applyBorder="1"/>
    <xf numFmtId="0" fontId="15" fillId="0" borderId="11" xfId="2" quotePrefix="1" applyFont="1" applyBorder="1" applyAlignment="1">
      <alignment horizontal="left" vertical="top"/>
    </xf>
    <xf numFmtId="164" fontId="8" fillId="2" borderId="11" xfId="3" applyNumberFormat="1" applyFont="1" applyFill="1" applyBorder="1" applyAlignment="1">
      <alignment horizontal="center" vertical="top"/>
    </xf>
    <xf numFmtId="0" fontId="17" fillId="0" borderId="0" xfId="2" applyFont="1" applyBorder="1" applyAlignment="1">
      <alignment vertical="top"/>
    </xf>
    <xf numFmtId="0" fontId="13" fillId="0" borderId="9" xfId="2" quotePrefix="1" applyFont="1" applyBorder="1" applyAlignment="1">
      <alignment vertical="top"/>
    </xf>
    <xf numFmtId="0" fontId="14" fillId="0" borderId="9" xfId="2" applyFont="1" applyBorder="1" applyAlignment="1">
      <alignment horizontal="center" vertical="top"/>
    </xf>
    <xf numFmtId="3" fontId="7" fillId="0" borderId="9" xfId="2" applyNumberFormat="1" applyFont="1" applyBorder="1"/>
    <xf numFmtId="164" fontId="8" fillId="2" borderId="9" xfId="3" applyNumberFormat="1" applyFont="1" applyFill="1" applyBorder="1" applyAlignment="1">
      <alignment vertical="top"/>
    </xf>
    <xf numFmtId="0" fontId="18" fillId="0" borderId="0" xfId="2" applyFont="1" applyAlignment="1">
      <alignment vertical="top"/>
    </xf>
    <xf numFmtId="0" fontId="18" fillId="0" borderId="0" xfId="2" applyFont="1" applyAlignment="1">
      <alignment horizontal="center" vertical="top"/>
    </xf>
    <xf numFmtId="0" fontId="19" fillId="0" borderId="0" xfId="2" applyFont="1" applyAlignment="1">
      <alignment horizontal="center" vertical="top" wrapText="1"/>
    </xf>
    <xf numFmtId="3" fontId="18" fillId="0" borderId="0" xfId="2" applyNumberFormat="1" applyFont="1" applyAlignment="1">
      <alignment vertical="top"/>
    </xf>
    <xf numFmtId="3" fontId="19" fillId="0" borderId="0" xfId="2" applyNumberFormat="1" applyFont="1" applyAlignment="1">
      <alignment vertical="top"/>
    </xf>
    <xf numFmtId="165" fontId="18" fillId="0" borderId="0" xfId="2" applyNumberFormat="1" applyFont="1" applyAlignment="1">
      <alignment vertical="top"/>
    </xf>
    <xf numFmtId="0" fontId="18" fillId="0" borderId="0" xfId="2" applyFont="1" applyBorder="1" applyAlignment="1">
      <alignment vertical="top"/>
    </xf>
    <xf numFmtId="3" fontId="18" fillId="0" borderId="0" xfId="2" applyNumberFormat="1" applyFont="1" applyAlignment="1">
      <alignment horizontal="right" vertical="top"/>
    </xf>
    <xf numFmtId="166" fontId="18" fillId="0" borderId="0" xfId="4" applyNumberFormat="1" applyFont="1" applyAlignment="1">
      <alignment vertical="top"/>
    </xf>
    <xf numFmtId="0" fontId="8" fillId="0" borderId="0" xfId="2" applyFont="1" applyAlignment="1">
      <alignment horizontal="center" vertical="top" wrapText="1"/>
    </xf>
    <xf numFmtId="0" fontId="21" fillId="0" borderId="0" xfId="2" applyFont="1" applyAlignment="1">
      <alignment vertical="top"/>
    </xf>
    <xf numFmtId="166" fontId="22" fillId="4" borderId="9" xfId="2" quotePrefix="1" applyNumberFormat="1" applyFont="1" applyFill="1" applyBorder="1" applyAlignment="1">
      <alignment horizontal="center" vertical="top" wrapText="1"/>
    </xf>
    <xf numFmtId="0" fontId="22" fillId="4" borderId="9" xfId="2" quotePrefix="1" applyFont="1" applyFill="1" applyBorder="1" applyAlignment="1">
      <alignment horizontal="center" vertical="top" wrapText="1"/>
    </xf>
    <xf numFmtId="0" fontId="10" fillId="0" borderId="0" xfId="2" applyFont="1" applyAlignment="1">
      <alignment horizontal="center" vertical="top"/>
    </xf>
    <xf numFmtId="0" fontId="10" fillId="0" borderId="0" xfId="2" applyFont="1" applyBorder="1" applyAlignment="1">
      <alignment horizontal="center" vertical="top"/>
    </xf>
    <xf numFmtId="0" fontId="12" fillId="0" borderId="0" xfId="2" applyFont="1" applyFill="1" applyBorder="1" applyAlignment="1">
      <alignment horizontal="center" vertical="top"/>
    </xf>
    <xf numFmtId="0" fontId="12" fillId="4" borderId="9" xfId="2" quotePrefix="1" applyFont="1" applyFill="1" applyBorder="1" applyAlignment="1">
      <alignment horizontal="center" vertical="top" wrapText="1"/>
    </xf>
    <xf numFmtId="0" fontId="12" fillId="4" borderId="9" xfId="2" quotePrefix="1" applyFont="1" applyFill="1" applyBorder="1" applyAlignment="1">
      <alignment horizontal="center" vertical="top"/>
    </xf>
    <xf numFmtId="0" fontId="12" fillId="0" borderId="0" xfId="2" applyFont="1" applyAlignment="1">
      <alignment horizontal="center" vertical="top"/>
    </xf>
    <xf numFmtId="0" fontId="12" fillId="0" borderId="0" xfId="2" applyFont="1" applyBorder="1" applyAlignment="1">
      <alignment horizontal="center" vertical="top"/>
    </xf>
    <xf numFmtId="167" fontId="7" fillId="0" borderId="9" xfId="4" applyNumberFormat="1" applyFont="1" applyBorder="1" applyAlignment="1">
      <alignment vertical="top"/>
    </xf>
    <xf numFmtId="167" fontId="10" fillId="0" borderId="9" xfId="4" applyNumberFormat="1" applyFont="1" applyBorder="1" applyAlignment="1">
      <alignment vertical="top"/>
    </xf>
    <xf numFmtId="167" fontId="10" fillId="3" borderId="9" xfId="4" applyNumberFormat="1" applyFont="1" applyFill="1" applyBorder="1" applyAlignment="1">
      <alignment vertical="top"/>
    </xf>
    <xf numFmtId="0" fontId="18" fillId="0" borderId="0" xfId="2" applyFont="1" applyAlignment="1">
      <alignment horizontal="right" vertical="top"/>
    </xf>
    <xf numFmtId="167" fontId="18" fillId="0" borderId="0" xfId="4" applyNumberFormat="1" applyFont="1" applyAlignment="1">
      <alignment vertical="top"/>
    </xf>
    <xf numFmtId="167" fontId="18" fillId="0" borderId="0" xfId="2" applyNumberFormat="1" applyFont="1" applyAlignment="1">
      <alignment vertical="top"/>
    </xf>
    <xf numFmtId="168" fontId="18" fillId="0" borderId="0" xfId="3" applyNumberFormat="1" applyFont="1" applyAlignment="1">
      <alignment vertical="top"/>
    </xf>
    <xf numFmtId="1" fontId="18" fillId="0" borderId="0" xfId="4" applyNumberFormat="1" applyFont="1" applyAlignment="1">
      <alignment vertical="top"/>
    </xf>
    <xf numFmtId="0" fontId="18" fillId="0" borderId="9" xfId="2" applyFont="1" applyBorder="1" applyAlignment="1">
      <alignment horizontal="center" vertical="top"/>
    </xf>
    <xf numFmtId="166" fontId="14" fillId="0" borderId="9" xfId="4" applyNumberFormat="1" applyFont="1" applyBorder="1" applyAlignment="1">
      <alignment vertical="top"/>
    </xf>
    <xf numFmtId="166" fontId="14" fillId="0" borderId="9" xfId="4" applyNumberFormat="1" applyFont="1" applyBorder="1"/>
    <xf numFmtId="10" fontId="4" fillId="0" borderId="9" xfId="4" applyNumberFormat="1" applyFont="1" applyBorder="1"/>
    <xf numFmtId="2" fontId="13" fillId="0" borderId="9" xfId="4" applyNumberFormat="1" applyFont="1" applyBorder="1" applyAlignment="1">
      <alignment vertical="top"/>
    </xf>
    <xf numFmtId="10" fontId="23" fillId="0" borderId="9" xfId="4" applyNumberFormat="1" applyFont="1" applyBorder="1"/>
    <xf numFmtId="166" fontId="7" fillId="0" borderId="0" xfId="2" applyNumberFormat="1" applyFont="1" applyAlignment="1">
      <alignment vertical="top"/>
    </xf>
    <xf numFmtId="0" fontId="12" fillId="10" borderId="9" xfId="2" quotePrefix="1" applyFont="1" applyFill="1" applyBorder="1" applyAlignment="1">
      <alignment horizontal="center" vertical="top"/>
    </xf>
    <xf numFmtId="0" fontId="18" fillId="0" borderId="0" xfId="2" applyFont="1" applyFill="1" applyBorder="1" applyAlignment="1">
      <alignment horizontal="right" vertical="top"/>
    </xf>
    <xf numFmtId="167" fontId="7" fillId="0" borderId="0" xfId="2" applyNumberFormat="1" applyFont="1" applyAlignment="1">
      <alignment vertical="top"/>
    </xf>
    <xf numFmtId="0" fontId="13" fillId="0" borderId="5" xfId="2" applyFont="1" applyBorder="1" applyAlignment="1">
      <alignment vertical="top"/>
    </xf>
    <xf numFmtId="0" fontId="14" fillId="0" borderId="11" xfId="2" applyFont="1" applyBorder="1" applyAlignment="1">
      <alignment vertical="top"/>
    </xf>
    <xf numFmtId="0" fontId="14" fillId="0" borderId="11" xfId="2" quotePrefix="1" applyFont="1" applyBorder="1" applyAlignment="1">
      <alignment vertical="top"/>
    </xf>
    <xf numFmtId="0" fontId="13" fillId="0" borderId="5" xfId="2" quotePrefix="1" applyFont="1" applyBorder="1" applyAlignment="1">
      <alignment vertical="top" wrapText="1"/>
    </xf>
    <xf numFmtId="0" fontId="9" fillId="0" borderId="0" xfId="2" applyFont="1" applyAlignment="1">
      <alignment vertical="top"/>
    </xf>
    <xf numFmtId="0" fontId="26" fillId="0" borderId="0" xfId="0" applyFont="1" applyFill="1" applyBorder="1" applyAlignment="1">
      <alignment vertical="center"/>
    </xf>
    <xf numFmtId="0" fontId="7" fillId="0" borderId="0" xfId="2" applyFont="1" applyFill="1" applyBorder="1" applyAlignment="1">
      <alignment horizontal="center" vertical="top"/>
    </xf>
    <xf numFmtId="3" fontId="14" fillId="0" borderId="2" xfId="2" applyNumberFormat="1" applyFont="1" applyBorder="1" applyAlignment="1">
      <alignment vertical="top"/>
    </xf>
    <xf numFmtId="0" fontId="14" fillId="0" borderId="9" xfId="2" applyFont="1" applyFill="1" applyBorder="1" applyAlignment="1">
      <alignment horizontal="left" vertical="top"/>
    </xf>
    <xf numFmtId="0" fontId="14" fillId="0" borderId="9" xfId="2" quotePrefix="1" applyFont="1" applyFill="1" applyBorder="1" applyAlignment="1">
      <alignment horizontal="left" vertical="top"/>
    </xf>
    <xf numFmtId="0" fontId="13" fillId="0" borderId="9" xfId="2" applyFont="1" applyFill="1" applyBorder="1" applyAlignment="1">
      <alignment horizontal="left" vertical="top"/>
    </xf>
    <xf numFmtId="0" fontId="18" fillId="0" borderId="0" xfId="2" quotePrefix="1" applyFont="1" applyAlignment="1">
      <alignment horizontal="left" vertical="top"/>
    </xf>
    <xf numFmtId="0" fontId="30" fillId="9" borderId="9" xfId="2" applyFont="1" applyFill="1" applyBorder="1" applyAlignment="1">
      <alignment horizontal="center" vertical="center"/>
    </xf>
    <xf numFmtId="166" fontId="12" fillId="4" borderId="9" xfId="2" quotePrefix="1" applyNumberFormat="1" applyFont="1" applyFill="1" applyBorder="1" applyAlignment="1">
      <alignment horizontal="center" vertical="top" wrapText="1"/>
    </xf>
    <xf numFmtId="166" fontId="31" fillId="4" borderId="9" xfId="2" quotePrefix="1" applyNumberFormat="1" applyFont="1" applyFill="1" applyBorder="1" applyAlignment="1">
      <alignment horizontal="center" vertical="top" wrapText="1"/>
    </xf>
    <xf numFmtId="0" fontId="31" fillId="4" borderId="9" xfId="2" quotePrefix="1" applyFont="1" applyFill="1" applyBorder="1" applyAlignment="1">
      <alignment horizontal="center" vertical="top" wrapText="1"/>
    </xf>
    <xf numFmtId="166" fontId="15" fillId="4" borderId="9" xfId="2" quotePrefix="1" applyNumberFormat="1" applyFont="1" applyFill="1" applyBorder="1" applyAlignment="1">
      <alignment horizontal="center" vertical="top"/>
    </xf>
    <xf numFmtId="0" fontId="15" fillId="4" borderId="9" xfId="2" quotePrefix="1" applyFont="1" applyFill="1" applyBorder="1" applyAlignment="1">
      <alignment horizontal="center" vertical="top" wrapText="1"/>
    </xf>
    <xf numFmtId="0" fontId="15" fillId="4" borderId="9" xfId="2" quotePrefix="1" applyFont="1" applyFill="1" applyBorder="1" applyAlignment="1">
      <alignment horizontal="center" vertical="top"/>
    </xf>
    <xf numFmtId="0" fontId="20" fillId="0" borderId="0" xfId="0" applyFont="1" applyAlignment="1"/>
    <xf numFmtId="0" fontId="8" fillId="0" borderId="0" xfId="0" applyFont="1" applyAlignment="1">
      <alignment horizontal="center" vertical="top" wrapText="1"/>
    </xf>
    <xf numFmtId="0" fontId="7" fillId="0" borderId="0" xfId="0" applyFont="1" applyAlignment="1">
      <alignment vertical="top"/>
    </xf>
    <xf numFmtId="0" fontId="7" fillId="4" borderId="9" xfId="0" applyFont="1" applyFill="1" applyBorder="1" applyAlignment="1">
      <alignment horizontal="center" vertical="top"/>
    </xf>
    <xf numFmtId="0" fontId="14" fillId="6" borderId="9" xfId="0" quotePrefix="1" applyFont="1" applyFill="1" applyBorder="1" applyAlignment="1">
      <alignment horizontal="center" vertical="top" wrapText="1"/>
    </xf>
    <xf numFmtId="0" fontId="4" fillId="6" borderId="9" xfId="0" quotePrefix="1" applyFont="1" applyFill="1" applyBorder="1" applyAlignment="1">
      <alignment horizontal="center" vertical="top" wrapText="1"/>
    </xf>
    <xf numFmtId="0" fontId="10" fillId="0" borderId="9" xfId="0" applyFont="1" applyFill="1" applyBorder="1" applyAlignment="1">
      <alignment horizontal="left" vertical="top"/>
    </xf>
    <xf numFmtId="0" fontId="14" fillId="0" borderId="9" xfId="0" quotePrefix="1" applyFont="1" applyFill="1" applyBorder="1" applyAlignment="1">
      <alignment horizontal="center" vertical="top" wrapText="1"/>
    </xf>
    <xf numFmtId="0" fontId="4" fillId="0" borderId="9" xfId="0" quotePrefix="1" applyFont="1" applyFill="1" applyBorder="1" applyAlignment="1">
      <alignment horizontal="center" vertical="top" wrapText="1"/>
    </xf>
    <xf numFmtId="0" fontId="14" fillId="0" borderId="9" xfId="0" applyFont="1" applyBorder="1" applyAlignment="1">
      <alignment vertical="top"/>
    </xf>
    <xf numFmtId="0" fontId="14" fillId="0" borderId="9" xfId="0" applyFont="1" applyBorder="1" applyAlignment="1">
      <alignment horizontal="left" vertical="top"/>
    </xf>
    <xf numFmtId="0" fontId="14" fillId="0" borderId="9" xfId="0" quotePrefix="1" applyFont="1" applyBorder="1" applyAlignment="1">
      <alignment horizontal="left" vertical="top"/>
    </xf>
    <xf numFmtId="0" fontId="13" fillId="0" borderId="9" xfId="0" applyFont="1" applyBorder="1" applyAlignment="1">
      <alignment vertical="top"/>
    </xf>
    <xf numFmtId="0" fontId="18" fillId="0" borderId="0" xfId="0" applyFont="1" applyAlignment="1">
      <alignment vertical="top"/>
    </xf>
    <xf numFmtId="166" fontId="18" fillId="0" borderId="0" xfId="0" applyNumberFormat="1" applyFont="1" applyAlignment="1">
      <alignment horizontal="right" vertical="top" wrapText="1"/>
    </xf>
    <xf numFmtId="0" fontId="8" fillId="0" borderId="0" xfId="0" applyFont="1"/>
    <xf numFmtId="0" fontId="4" fillId="0" borderId="0" xfId="0" applyFont="1"/>
    <xf numFmtId="0" fontId="7" fillId="0" borderId="0" xfId="0" applyFont="1"/>
    <xf numFmtId="0" fontId="9" fillId="0" borderId="0" xfId="0" applyFont="1" applyAlignment="1"/>
    <xf numFmtId="0" fontId="9" fillId="0" borderId="0" xfId="2" quotePrefix="1" applyFont="1" applyBorder="1" applyAlignment="1">
      <alignment horizontal="left" vertical="top"/>
    </xf>
    <xf numFmtId="0" fontId="5" fillId="0" borderId="0" xfId="2" quotePrefix="1" applyFont="1" applyBorder="1" applyAlignment="1">
      <alignment horizontal="center" vertical="top"/>
    </xf>
    <xf numFmtId="0" fontId="6" fillId="0" borderId="0" xfId="2" quotePrefix="1" applyFont="1" applyBorder="1" applyAlignment="1">
      <alignment horizontal="center" vertical="top" wrapText="1"/>
    </xf>
    <xf numFmtId="0" fontId="4" fillId="2" borderId="0" xfId="2" quotePrefix="1" applyFont="1" applyFill="1" applyBorder="1" applyAlignment="1">
      <alignment horizontal="left" vertical="top"/>
    </xf>
    <xf numFmtId="0" fontId="7" fillId="2" borderId="0" xfId="2" applyFont="1" applyFill="1" applyBorder="1" applyAlignment="1">
      <alignment horizontal="center" vertical="top"/>
    </xf>
    <xf numFmtId="0" fontId="8" fillId="2" borderId="0" xfId="2" applyFont="1" applyFill="1" applyBorder="1" applyAlignment="1">
      <alignment horizontal="center" vertical="top" wrapText="1"/>
    </xf>
    <xf numFmtId="165" fontId="14" fillId="2" borderId="9" xfId="2" applyNumberFormat="1" applyFont="1" applyFill="1" applyBorder="1" applyAlignment="1">
      <alignment vertical="top"/>
    </xf>
    <xf numFmtId="166" fontId="14" fillId="2" borderId="9" xfId="1" applyNumberFormat="1" applyFont="1" applyFill="1" applyBorder="1" applyAlignment="1">
      <alignment vertical="top"/>
    </xf>
    <xf numFmtId="0" fontId="14" fillId="0" borderId="2" xfId="2" quotePrefix="1" applyFont="1" applyBorder="1" applyAlignment="1">
      <alignment horizontal="left" vertical="top"/>
    </xf>
    <xf numFmtId="0" fontId="14" fillId="0" borderId="0" xfId="2" quotePrefix="1" applyFont="1" applyBorder="1" applyAlignment="1">
      <alignment horizontal="left" vertical="top"/>
    </xf>
    <xf numFmtId="166" fontId="13" fillId="0" borderId="9" xfId="4" applyNumberFormat="1" applyFont="1" applyBorder="1" applyAlignment="1">
      <alignment vertical="top"/>
    </xf>
    <xf numFmtId="0" fontId="18" fillId="0" borderId="5" xfId="2" applyFont="1" applyBorder="1" applyAlignment="1">
      <alignment horizontal="center" vertical="top"/>
    </xf>
    <xf numFmtId="0" fontId="18" fillId="0" borderId="11" xfId="2" applyFont="1" applyBorder="1" applyAlignment="1">
      <alignment horizontal="center" vertical="top"/>
    </xf>
    <xf numFmtId="0" fontId="18" fillId="0" borderId="10" xfId="2" applyFont="1" applyBorder="1" applyAlignment="1">
      <alignment horizontal="center" vertical="top"/>
    </xf>
    <xf numFmtId="0" fontId="20" fillId="0" borderId="0" xfId="0" applyFont="1" applyFill="1" applyBorder="1" applyAlignment="1"/>
    <xf numFmtId="0" fontId="8" fillId="0" borderId="0" xfId="0" applyFont="1" applyFill="1" applyBorder="1" applyAlignment="1">
      <alignment horizontal="center" vertical="top" wrapText="1"/>
    </xf>
    <xf numFmtId="0" fontId="7" fillId="0" borderId="0" xfId="0" applyFont="1" applyFill="1" applyBorder="1" applyAlignment="1">
      <alignment vertical="top"/>
    </xf>
    <xf numFmtId="0" fontId="14" fillId="0" borderId="7" xfId="0" quotePrefix="1" applyFont="1" applyFill="1" applyBorder="1" applyAlignment="1">
      <alignment horizontal="center" vertical="top" wrapText="1"/>
    </xf>
    <xf numFmtId="10" fontId="23" fillId="0" borderId="7" xfId="4" applyNumberFormat="1" applyFont="1" applyFill="1" applyBorder="1"/>
    <xf numFmtId="0" fontId="0" fillId="0" borderId="0" xfId="0" applyFill="1" applyBorder="1"/>
    <xf numFmtId="0" fontId="13" fillId="6" borderId="9" xfId="0" quotePrefix="1" applyFont="1" applyFill="1" applyBorder="1" applyAlignment="1">
      <alignment horizontal="center" vertical="top" wrapText="1"/>
    </xf>
    <xf numFmtId="0" fontId="23" fillId="6" borderId="9" xfId="0" quotePrefix="1" applyFont="1" applyFill="1" applyBorder="1" applyAlignment="1">
      <alignment horizontal="center" vertical="top" wrapText="1"/>
    </xf>
    <xf numFmtId="0" fontId="15" fillId="6" borderId="9" xfId="0" quotePrefix="1" applyFont="1" applyFill="1" applyBorder="1" applyAlignment="1">
      <alignment horizontal="center" vertical="top" wrapText="1"/>
    </xf>
    <xf numFmtId="0" fontId="7" fillId="0" borderId="9" xfId="0" applyFont="1" applyFill="1" applyBorder="1" applyAlignment="1">
      <alignment vertical="top"/>
    </xf>
    <xf numFmtId="0" fontId="7" fillId="0" borderId="9" xfId="0" quotePrefix="1" applyFont="1" applyFill="1" applyBorder="1" applyAlignment="1">
      <alignment horizontal="left" vertical="top"/>
    </xf>
    <xf numFmtId="0" fontId="14" fillId="0" borderId="11" xfId="2" quotePrefix="1" applyFont="1" applyBorder="1" applyAlignment="1">
      <alignment horizontal="left" vertical="top"/>
    </xf>
    <xf numFmtId="3" fontId="18" fillId="0" borderId="0" xfId="2" quotePrefix="1" applyNumberFormat="1" applyFont="1" applyAlignment="1">
      <alignment horizontal="left" vertical="top"/>
    </xf>
    <xf numFmtId="4" fontId="18" fillId="0" borderId="0" xfId="2" applyNumberFormat="1" applyFont="1" applyAlignment="1">
      <alignment vertical="top"/>
    </xf>
    <xf numFmtId="4" fontId="14" fillId="2" borderId="9" xfId="2" applyNumberFormat="1" applyFont="1" applyFill="1" applyBorder="1" applyAlignment="1">
      <alignment vertical="top"/>
    </xf>
    <xf numFmtId="165" fontId="7" fillId="0" borderId="9" xfId="0" applyNumberFormat="1" applyFont="1" applyBorder="1" applyAlignment="1">
      <alignment horizontal="right" vertical="top"/>
    </xf>
    <xf numFmtId="4" fontId="18" fillId="0" borderId="0" xfId="0" applyNumberFormat="1" applyFont="1" applyAlignment="1">
      <alignment horizontal="right" vertical="top"/>
    </xf>
    <xf numFmtId="4" fontId="7" fillId="0" borderId="9" xfId="0" applyNumberFormat="1" applyFont="1" applyBorder="1" applyAlignment="1">
      <alignment horizontal="right" vertical="top"/>
    </xf>
    <xf numFmtId="169" fontId="7" fillId="0" borderId="9" xfId="0" applyNumberFormat="1" applyFont="1" applyBorder="1" applyAlignment="1">
      <alignment horizontal="right" vertical="top"/>
    </xf>
    <xf numFmtId="0" fontId="7" fillId="0" borderId="0" xfId="0" applyFont="1" applyAlignment="1">
      <alignment horizontal="right" vertical="top"/>
    </xf>
    <xf numFmtId="0" fontId="9" fillId="0" borderId="0" xfId="0" quotePrefix="1" applyFont="1" applyAlignment="1">
      <alignment horizontal="left" vertical="top"/>
    </xf>
    <xf numFmtId="0" fontId="0" fillId="0" borderId="9" xfId="0" applyBorder="1" applyAlignment="1">
      <alignment horizontal="center"/>
    </xf>
    <xf numFmtId="0" fontId="2" fillId="4" borderId="9" xfId="0" applyFont="1" applyFill="1" applyBorder="1" applyAlignment="1">
      <alignment horizontal="center" vertical="top" wrapText="1"/>
    </xf>
    <xf numFmtId="0" fontId="10" fillId="4" borderId="9" xfId="0" applyFont="1" applyFill="1" applyBorder="1" applyAlignment="1">
      <alignment horizontal="center" vertical="top" wrapText="1"/>
    </xf>
    <xf numFmtId="0" fontId="10" fillId="4" borderId="9" xfId="0" quotePrefix="1" applyFont="1" applyFill="1" applyBorder="1" applyAlignment="1">
      <alignment horizontal="center" vertical="top" wrapText="1"/>
    </xf>
    <xf numFmtId="0" fontId="18" fillId="0" borderId="0" xfId="0" applyFont="1" applyAlignment="1">
      <alignment horizontal="right" vertical="top"/>
    </xf>
    <xf numFmtId="0" fontId="32" fillId="3" borderId="0" xfId="0" applyFont="1" applyFill="1"/>
    <xf numFmtId="0" fontId="2" fillId="3" borderId="0" xfId="0" applyFont="1" applyFill="1"/>
    <xf numFmtId="0" fontId="29" fillId="0" borderId="1" xfId="0" applyFont="1" applyFill="1" applyBorder="1" applyAlignment="1">
      <alignment vertical="center"/>
    </xf>
    <xf numFmtId="0" fontId="29" fillId="11" borderId="12" xfId="0" applyFont="1" applyFill="1" applyBorder="1" applyAlignment="1">
      <alignment vertical="center"/>
    </xf>
    <xf numFmtId="0" fontId="28" fillId="0" borderId="12" xfId="0" applyFont="1" applyBorder="1" applyAlignment="1">
      <alignment horizontal="left" vertical="center"/>
    </xf>
    <xf numFmtId="0" fontId="28" fillId="11" borderId="12" xfId="0" applyFont="1" applyFill="1" applyBorder="1" applyAlignment="1">
      <alignment horizontal="left" vertical="center"/>
    </xf>
    <xf numFmtId="0" fontId="14" fillId="0" borderId="12" xfId="2" quotePrefix="1" applyFont="1" applyBorder="1" applyAlignment="1">
      <alignment horizontal="left" vertical="top"/>
    </xf>
    <xf numFmtId="0" fontId="29" fillId="11" borderId="1" xfId="0" applyFont="1" applyFill="1" applyBorder="1" applyAlignment="1">
      <alignment vertical="center"/>
    </xf>
    <xf numFmtId="0" fontId="14" fillId="0" borderId="12" xfId="2" applyFont="1" applyBorder="1" applyAlignment="1">
      <alignment vertical="top"/>
    </xf>
    <xf numFmtId="0" fontId="28" fillId="11" borderId="3" xfId="0" applyFont="1" applyFill="1" applyBorder="1" applyAlignment="1">
      <alignment horizontal="left" vertical="center"/>
    </xf>
    <xf numFmtId="0" fontId="29" fillId="0" borderId="6" xfId="0" quotePrefix="1" applyFont="1" applyBorder="1" applyAlignment="1">
      <alignment horizontal="left" vertical="center"/>
    </xf>
    <xf numFmtId="0" fontId="19" fillId="0" borderId="9" xfId="2" applyFont="1" applyBorder="1" applyAlignment="1">
      <alignment horizontal="center" vertical="top" wrapText="1"/>
    </xf>
    <xf numFmtId="0" fontId="29" fillId="0" borderId="6" xfId="0" applyFont="1" applyBorder="1" applyAlignment="1">
      <alignment vertical="center"/>
    </xf>
    <xf numFmtId="3" fontId="14" fillId="2" borderId="8" xfId="2" applyNumberFormat="1" applyFont="1" applyFill="1" applyBorder="1" applyAlignment="1">
      <alignment vertical="top"/>
    </xf>
    <xf numFmtId="0" fontId="4" fillId="3" borderId="9" xfId="2" applyFont="1" applyFill="1" applyBorder="1" applyAlignment="1">
      <alignment horizontal="center"/>
    </xf>
    <xf numFmtId="0" fontId="4" fillId="0" borderId="9" xfId="2" applyFont="1" applyBorder="1" applyAlignment="1">
      <alignment horizontal="center"/>
    </xf>
    <xf numFmtId="0" fontId="12" fillId="10" borderId="9" xfId="2" applyFont="1" applyFill="1" applyBorder="1" applyAlignment="1">
      <alignment horizontal="center" vertical="top"/>
    </xf>
    <xf numFmtId="0" fontId="12" fillId="7" borderId="9" xfId="2" quotePrefix="1" applyFont="1" applyFill="1" applyBorder="1" applyAlignment="1">
      <alignment horizontal="center" vertical="top"/>
    </xf>
    <xf numFmtId="0" fontId="12" fillId="7" borderId="9" xfId="2" applyFont="1" applyFill="1" applyBorder="1" applyAlignment="1">
      <alignment horizontal="center" vertical="top"/>
    </xf>
    <xf numFmtId="0" fontId="12" fillId="12" borderId="9" xfId="2" quotePrefix="1" applyFont="1" applyFill="1" applyBorder="1" applyAlignment="1">
      <alignment horizontal="center" vertical="top"/>
    </xf>
    <xf numFmtId="0" fontId="12" fillId="12" borderId="9" xfId="2" applyFont="1" applyFill="1" applyBorder="1" applyAlignment="1">
      <alignment horizontal="center" vertical="top"/>
    </xf>
    <xf numFmtId="0" fontId="12" fillId="13" borderId="8" xfId="2" quotePrefix="1" applyFont="1" applyFill="1" applyBorder="1" applyAlignment="1">
      <alignment horizontal="center" vertical="top"/>
    </xf>
    <xf numFmtId="0" fontId="12" fillId="13" borderId="9" xfId="2" quotePrefix="1" applyFont="1" applyFill="1" applyBorder="1" applyAlignment="1">
      <alignment horizontal="center" vertical="top"/>
    </xf>
    <xf numFmtId="0" fontId="12" fillId="13" borderId="9" xfId="2" applyFont="1" applyFill="1" applyBorder="1" applyAlignment="1">
      <alignment horizontal="center" vertical="top"/>
    </xf>
    <xf numFmtId="0" fontId="27" fillId="14" borderId="9" xfId="0" quotePrefix="1" applyFont="1" applyFill="1" applyBorder="1" applyAlignment="1">
      <alignment horizontal="center" vertical="top" wrapText="1"/>
    </xf>
    <xf numFmtId="0" fontId="27" fillId="14" borderId="9" xfId="0" applyFont="1" applyFill="1" applyBorder="1" applyAlignment="1">
      <alignment horizontal="center" vertical="top" wrapText="1"/>
    </xf>
    <xf numFmtId="3" fontId="7" fillId="0" borderId="11" xfId="0" applyNumberFormat="1" applyFont="1" applyBorder="1"/>
    <xf numFmtId="3" fontId="7" fillId="0" borderId="9" xfId="0" applyNumberFormat="1" applyFont="1" applyBorder="1"/>
    <xf numFmtId="0" fontId="13" fillId="0" borderId="0" xfId="2" applyFont="1" applyAlignment="1">
      <alignment horizontal="center" vertical="top"/>
    </xf>
    <xf numFmtId="3" fontId="19" fillId="0" borderId="0" xfId="2" applyNumberFormat="1" applyFont="1" applyAlignment="1">
      <alignment horizontal="center" vertical="top"/>
    </xf>
    <xf numFmtId="0" fontId="13" fillId="0" borderId="0" xfId="2" quotePrefix="1" applyFont="1" applyAlignment="1">
      <alignment horizontal="center" vertical="top" wrapText="1"/>
    </xf>
    <xf numFmtId="3" fontId="18" fillId="0" borderId="0" xfId="2" applyNumberFormat="1" applyFont="1" applyAlignment="1">
      <alignment horizontal="center" vertical="top"/>
    </xf>
    <xf numFmtId="3" fontId="26" fillId="0" borderId="0" xfId="0" applyNumberFormat="1" applyFont="1" applyFill="1" applyBorder="1" applyAlignment="1">
      <alignment vertical="center"/>
    </xf>
    <xf numFmtId="166" fontId="18" fillId="0" borderId="0" xfId="1" applyNumberFormat="1" applyFont="1" applyAlignment="1">
      <alignment vertical="top"/>
    </xf>
    <xf numFmtId="0" fontId="7" fillId="10" borderId="9" xfId="0" quotePrefix="1" applyFont="1" applyFill="1" applyBorder="1" applyAlignment="1">
      <alignment horizontal="center" vertical="top"/>
    </xf>
    <xf numFmtId="0" fontId="7" fillId="10" borderId="9" xfId="0" applyFont="1" applyFill="1" applyBorder="1" applyAlignment="1">
      <alignment horizontal="center" vertical="top"/>
    </xf>
    <xf numFmtId="0" fontId="7" fillId="6" borderId="9" xfId="0" quotePrefix="1" applyFont="1" applyFill="1" applyBorder="1" applyAlignment="1">
      <alignment horizontal="center" vertical="top"/>
    </xf>
    <xf numFmtId="0" fontId="7" fillId="6" borderId="9" xfId="0" applyFont="1" applyFill="1" applyBorder="1" applyAlignment="1">
      <alignment horizontal="center" vertical="top"/>
    </xf>
    <xf numFmtId="0" fontId="7" fillId="7" borderId="9" xfId="0" quotePrefix="1" applyFont="1" applyFill="1" applyBorder="1" applyAlignment="1">
      <alignment horizontal="center" vertical="top"/>
    </xf>
    <xf numFmtId="0" fontId="7" fillId="7" borderId="9" xfId="0" applyFont="1" applyFill="1" applyBorder="1" applyAlignment="1">
      <alignment horizontal="center" vertical="top"/>
    </xf>
    <xf numFmtId="0" fontId="8" fillId="5" borderId="9" xfId="0" quotePrefix="1" applyFont="1" applyFill="1" applyBorder="1" applyAlignment="1">
      <alignment horizontal="center" vertical="top"/>
    </xf>
    <xf numFmtId="0" fontId="8" fillId="5" borderId="9" xfId="0" applyFont="1" applyFill="1" applyBorder="1" applyAlignment="1">
      <alignment horizontal="center" vertical="top"/>
    </xf>
    <xf numFmtId="49" fontId="7" fillId="0" borderId="0" xfId="0" applyNumberFormat="1" applyFont="1" applyFill="1" applyBorder="1" applyAlignment="1">
      <alignment vertical="center"/>
    </xf>
    <xf numFmtId="165" fontId="14" fillId="2" borderId="9" xfId="2" applyNumberFormat="1" applyFont="1" applyFill="1" applyBorder="1" applyAlignment="1">
      <alignment horizontal="right" vertical="top"/>
    </xf>
    <xf numFmtId="3" fontId="4" fillId="3" borderId="11" xfId="2" applyNumberFormat="1" applyFont="1" applyFill="1" applyBorder="1"/>
    <xf numFmtId="3" fontId="14" fillId="2" borderId="9" xfId="2" applyNumberFormat="1" applyFont="1" applyFill="1" applyBorder="1" applyAlignment="1">
      <alignment vertical="top"/>
    </xf>
    <xf numFmtId="0" fontId="34"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10" fillId="0" borderId="9" xfId="0" applyFont="1" applyBorder="1" applyAlignment="1">
      <alignment horizontal="center" vertical="top" wrapText="1"/>
    </xf>
    <xf numFmtId="0" fontId="10" fillId="0" borderId="9" xfId="0" applyFont="1" applyBorder="1" applyAlignment="1">
      <alignment horizontal="center" vertical="top"/>
    </xf>
    <xf numFmtId="0" fontId="10" fillId="0" borderId="12" xfId="0" applyFont="1" applyBorder="1" applyAlignment="1">
      <alignment vertical="top"/>
    </xf>
    <xf numFmtId="0" fontId="0" fillId="0" borderId="9" xfId="0" applyBorder="1" applyAlignment="1">
      <alignment vertical="top"/>
    </xf>
    <xf numFmtId="0" fontId="10" fillId="0" borderId="11" xfId="0" applyFont="1" applyBorder="1" applyAlignment="1">
      <alignment horizontal="center" vertical="top"/>
    </xf>
    <xf numFmtId="9" fontId="7" fillId="0" borderId="11" xfId="4" applyFont="1" applyBorder="1"/>
    <xf numFmtId="9" fontId="7" fillId="0" borderId="11" xfId="4" applyFont="1" applyBorder="1" applyAlignment="1">
      <alignment vertical="top"/>
    </xf>
    <xf numFmtId="0" fontId="34" fillId="0" borderId="0" xfId="0" quotePrefix="1" applyFont="1" applyAlignment="1">
      <alignment horizontal="left" vertical="top"/>
    </xf>
    <xf numFmtId="0" fontId="0" fillId="0" borderId="0" xfId="0" applyFont="1" applyAlignment="1">
      <alignment vertical="top"/>
    </xf>
    <xf numFmtId="0" fontId="36" fillId="0" borderId="0" xfId="0" applyFont="1" applyAlignment="1">
      <alignment vertical="top"/>
    </xf>
    <xf numFmtId="0" fontId="37" fillId="0" borderId="0" xfId="0" applyFont="1" applyAlignment="1">
      <alignment vertical="top"/>
    </xf>
    <xf numFmtId="0" fontId="37" fillId="0" borderId="0" xfId="0" quotePrefix="1" applyFont="1" applyAlignment="1">
      <alignment horizontal="left" vertical="top"/>
    </xf>
    <xf numFmtId="0" fontId="39" fillId="0" borderId="0" xfId="6" applyFont="1" applyAlignment="1">
      <alignment horizontal="left" vertical="top"/>
    </xf>
    <xf numFmtId="0" fontId="33" fillId="0" borderId="0" xfId="0" applyFont="1" applyAlignment="1">
      <alignment vertical="top"/>
    </xf>
    <xf numFmtId="0" fontId="33" fillId="0" borderId="0" xfId="0" quotePrefix="1" applyFont="1" applyAlignment="1">
      <alignment horizontal="left" vertical="top" wrapText="1"/>
    </xf>
    <xf numFmtId="0" fontId="2" fillId="0" borderId="0" xfId="0" applyFont="1" applyAlignment="1">
      <alignment vertical="top"/>
    </xf>
    <xf numFmtId="1" fontId="14" fillId="17" borderId="9" xfId="0" applyNumberFormat="1" applyFont="1" applyFill="1" applyBorder="1" applyAlignment="1">
      <alignment horizontal="center" vertical="center"/>
    </xf>
    <xf numFmtId="167" fontId="41" fillId="17" borderId="9" xfId="0" applyNumberFormat="1" applyFont="1" applyFill="1" applyBorder="1" applyAlignment="1">
      <alignment horizontal="left" vertical="center"/>
    </xf>
    <xf numFmtId="167" fontId="14" fillId="17" borderId="9" xfId="0" applyNumberFormat="1" applyFont="1" applyFill="1" applyBorder="1" applyAlignment="1">
      <alignment horizontal="center" vertical="center"/>
    </xf>
    <xf numFmtId="167" fontId="4" fillId="17" borderId="9" xfId="0" applyNumberFormat="1" applyFont="1" applyFill="1" applyBorder="1" applyAlignment="1">
      <alignment horizontal="center" vertical="center"/>
    </xf>
    <xf numFmtId="0" fontId="34" fillId="0" borderId="0" xfId="0" applyFont="1"/>
    <xf numFmtId="0" fontId="37" fillId="0" borderId="0" xfId="0" applyFont="1"/>
    <xf numFmtId="0" fontId="39" fillId="0" borderId="0" xfId="6" applyFont="1"/>
    <xf numFmtId="0" fontId="2" fillId="0" borderId="0" xfId="0" applyFont="1" applyAlignment="1">
      <alignment horizontal="center"/>
    </xf>
    <xf numFmtId="0" fontId="43" fillId="0" borderId="0" xfId="0" applyFont="1" applyAlignment="1">
      <alignment horizontal="center"/>
    </xf>
    <xf numFmtId="0" fontId="2"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lignment vertical="center"/>
    </xf>
    <xf numFmtId="0" fontId="43" fillId="0" borderId="9" xfId="0" applyFont="1" applyBorder="1" applyAlignment="1">
      <alignment horizontal="center" vertical="center" wrapText="1"/>
    </xf>
    <xf numFmtId="0" fontId="0" fillId="0" borderId="9" xfId="0" applyBorder="1"/>
    <xf numFmtId="0" fontId="45" fillId="0" borderId="0" xfId="0" applyFont="1"/>
    <xf numFmtId="0" fontId="45" fillId="0" borderId="0" xfId="0" applyFont="1" applyAlignment="1">
      <alignment vertical="top"/>
    </xf>
    <xf numFmtId="0" fontId="47" fillId="0" borderId="0" xfId="0" applyFont="1" applyAlignment="1">
      <alignment vertical="top"/>
    </xf>
    <xf numFmtId="0" fontId="2" fillId="4" borderId="9" xfId="0" quotePrefix="1" applyFont="1" applyFill="1" applyBorder="1" applyAlignment="1">
      <alignment horizontal="center" vertical="top" wrapText="1"/>
    </xf>
    <xf numFmtId="2" fontId="0" fillId="0" borderId="9" xfId="0" applyNumberFormat="1" applyFont="1" applyBorder="1"/>
    <xf numFmtId="0" fontId="0" fillId="0" borderId="9" xfId="0" applyFont="1" applyBorder="1"/>
    <xf numFmtId="165" fontId="0" fillId="0" borderId="9" xfId="0" applyNumberFormat="1" applyFont="1" applyBorder="1" applyAlignment="1">
      <alignment horizontal="right" vertical="top"/>
    </xf>
    <xf numFmtId="169" fontId="0" fillId="0" borderId="9" xfId="0" applyNumberFormat="1" applyFont="1" applyBorder="1" applyAlignment="1">
      <alignment horizontal="right" vertical="top"/>
    </xf>
    <xf numFmtId="169" fontId="0" fillId="0" borderId="9" xfId="0" applyNumberFormat="1" applyFont="1" applyBorder="1"/>
    <xf numFmtId="165" fontId="0" fillId="0" borderId="9" xfId="0" applyNumberFormat="1" applyFont="1" applyBorder="1"/>
    <xf numFmtId="0" fontId="48" fillId="0" borderId="0" xfId="0" applyFont="1" applyAlignment="1">
      <alignment vertical="top"/>
    </xf>
    <xf numFmtId="0" fontId="48" fillId="0" borderId="0" xfId="0" applyFont="1" applyAlignment="1">
      <alignment horizontal="left" vertical="top"/>
    </xf>
    <xf numFmtId="10" fontId="23" fillId="0" borderId="2" xfId="4" applyNumberFormat="1" applyFont="1" applyFill="1" applyBorder="1"/>
    <xf numFmtId="0" fontId="23" fillId="0" borderId="12" xfId="0" quotePrefix="1" applyFont="1" applyFill="1" applyBorder="1" applyAlignment="1">
      <alignment horizontal="center" vertical="top" wrapText="1"/>
    </xf>
    <xf numFmtId="0" fontId="4" fillId="0" borderId="12" xfId="0" quotePrefix="1" applyFont="1" applyFill="1" applyBorder="1" applyAlignment="1">
      <alignment horizontal="center" vertical="top" wrapText="1"/>
    </xf>
    <xf numFmtId="0" fontId="4" fillId="0" borderId="12" xfId="0" applyFont="1" applyFill="1" applyBorder="1"/>
    <xf numFmtId="10" fontId="4" fillId="0" borderId="12" xfId="4" applyNumberFormat="1" applyFont="1" applyFill="1" applyBorder="1"/>
    <xf numFmtId="10" fontId="23" fillId="0" borderId="12" xfId="0" applyNumberFormat="1" applyFont="1" applyFill="1" applyBorder="1"/>
    <xf numFmtId="0" fontId="18" fillId="0" borderId="0" xfId="0" applyFont="1" applyFill="1" applyBorder="1" applyAlignment="1">
      <alignment vertical="top"/>
    </xf>
    <xf numFmtId="10" fontId="23" fillId="0" borderId="9" xfId="1" applyNumberFormat="1" applyFont="1" applyBorder="1"/>
    <xf numFmtId="49" fontId="48" fillId="0" borderId="0" xfId="0" applyNumberFormat="1" applyFont="1" applyAlignment="1">
      <alignment vertical="top"/>
    </xf>
    <xf numFmtId="167" fontId="18" fillId="17" borderId="9" xfId="0" applyNumberFormat="1" applyFont="1" applyFill="1" applyBorder="1" applyAlignment="1">
      <alignment horizontal="center" vertical="center"/>
    </xf>
    <xf numFmtId="0" fontId="2" fillId="4" borderId="9" xfId="0" applyFont="1" applyFill="1" applyBorder="1" applyAlignment="1">
      <alignment vertical="top"/>
    </xf>
    <xf numFmtId="0" fontId="40" fillId="4" borderId="9" xfId="0" applyFont="1" applyFill="1" applyBorder="1" applyAlignment="1">
      <alignment horizontal="center" vertical="top"/>
    </xf>
    <xf numFmtId="0" fontId="40" fillId="4" borderId="9" xfId="0" quotePrefix="1" applyFont="1" applyFill="1" applyBorder="1" applyAlignment="1">
      <alignment horizontal="center" vertical="top"/>
    </xf>
    <xf numFmtId="0" fontId="36" fillId="4" borderId="9" xfId="0" quotePrefix="1" applyFont="1" applyFill="1" applyBorder="1" applyAlignment="1">
      <alignment horizontal="center" vertical="top"/>
    </xf>
    <xf numFmtId="0" fontId="37" fillId="4" borderId="9" xfId="0" applyFont="1" applyFill="1" applyBorder="1" applyAlignment="1">
      <alignment horizontal="center" vertical="top"/>
    </xf>
    <xf numFmtId="0" fontId="37" fillId="4" borderId="9" xfId="0" quotePrefix="1" applyFont="1" applyFill="1" applyBorder="1" applyAlignment="1">
      <alignment horizontal="center" vertical="top"/>
    </xf>
    <xf numFmtId="0" fontId="37" fillId="0" borderId="0" xfId="0" applyFont="1" applyAlignment="1">
      <alignment horizontal="center" vertical="top"/>
    </xf>
    <xf numFmtId="0" fontId="0" fillId="0" borderId="9" xfId="0" quotePrefix="1" applyBorder="1" applyAlignment="1">
      <alignment horizontal="left"/>
    </xf>
    <xf numFmtId="0" fontId="2" fillId="4" borderId="9" xfId="0" applyFont="1" applyFill="1" applyBorder="1" applyAlignment="1">
      <alignment horizontal="center"/>
    </xf>
    <xf numFmtId="0" fontId="2" fillId="4" borderId="9" xfId="0" quotePrefix="1" applyFont="1" applyFill="1" applyBorder="1" applyAlignment="1">
      <alignment horizontal="center"/>
    </xf>
    <xf numFmtId="0" fontId="49" fillId="0" borderId="0" xfId="0" applyFont="1" applyAlignment="1">
      <alignment horizontal="left"/>
    </xf>
    <xf numFmtId="0" fontId="50" fillId="0" borderId="0" xfId="0" applyFont="1"/>
    <xf numFmtId="0" fontId="50" fillId="0" borderId="0" xfId="0" applyFont="1" applyAlignment="1">
      <alignment horizontal="left"/>
    </xf>
    <xf numFmtId="0" fontId="51" fillId="0" borderId="0" xfId="0" applyFont="1" applyAlignment="1">
      <alignment horizontal="left"/>
    </xf>
    <xf numFmtId="0" fontId="0" fillId="4" borderId="9" xfId="0" applyFill="1" applyBorder="1"/>
    <xf numFmtId="0" fontId="44" fillId="4" borderId="9"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9" xfId="0" applyFont="1" applyFill="1" applyBorder="1" applyAlignment="1">
      <alignment horizontal="center" vertical="center" wrapText="1"/>
    </xf>
    <xf numFmtId="0" fontId="43" fillId="8" borderId="9" xfId="0" applyFont="1" applyFill="1" applyBorder="1" applyAlignment="1">
      <alignment horizontal="center" vertical="center" wrapText="1"/>
    </xf>
    <xf numFmtId="0" fontId="0" fillId="8" borderId="9" xfId="0" applyFont="1" applyFill="1" applyBorder="1" applyAlignment="1">
      <alignment vertical="center" wrapText="1"/>
    </xf>
    <xf numFmtId="0" fontId="4" fillId="0" borderId="0" xfId="2" quotePrefix="1" applyFont="1" applyBorder="1" applyAlignment="1">
      <alignment horizontal="center" vertical="top"/>
    </xf>
    <xf numFmtId="0" fontId="4" fillId="0" borderId="0" xfId="2" applyFont="1" applyBorder="1" applyAlignment="1">
      <alignment horizontal="center" vertical="top"/>
    </xf>
    <xf numFmtId="0" fontId="22" fillId="4" borderId="9" xfId="2" quotePrefix="1" applyFont="1" applyFill="1" applyBorder="1" applyAlignment="1">
      <alignment horizontal="center" vertical="top" wrapText="1"/>
    </xf>
    <xf numFmtId="0" fontId="18" fillId="0" borderId="0" xfId="0" quotePrefix="1" applyFont="1" applyAlignment="1">
      <alignment horizontal="center" vertical="top" wrapText="1"/>
    </xf>
    <xf numFmtId="0" fontId="2" fillId="4" borderId="9" xfId="0" applyFont="1" applyFill="1" applyBorder="1" applyAlignment="1">
      <alignment horizontal="center" vertical="top"/>
    </xf>
    <xf numFmtId="0" fontId="52" fillId="0" borderId="0" xfId="6" applyFont="1" applyAlignment="1">
      <alignment horizontal="left"/>
    </xf>
    <xf numFmtId="0" fontId="4" fillId="0" borderId="0" xfId="2" quotePrefix="1" applyFont="1" applyBorder="1" applyAlignment="1">
      <alignment horizontal="center" vertical="top"/>
    </xf>
    <xf numFmtId="0" fontId="4" fillId="0" borderId="0" xfId="2" applyFont="1" applyBorder="1" applyAlignment="1">
      <alignment horizontal="center" vertical="top"/>
    </xf>
    <xf numFmtId="0" fontId="4" fillId="0" borderId="4" xfId="2" applyFont="1" applyBorder="1" applyAlignment="1">
      <alignment horizontal="center" vertical="top"/>
    </xf>
    <xf numFmtId="0" fontId="4" fillId="0" borderId="4" xfId="2" quotePrefix="1" applyFont="1" applyBorder="1" applyAlignment="1">
      <alignment horizontal="center" vertical="top"/>
    </xf>
    <xf numFmtId="0" fontId="11" fillId="5" borderId="9" xfId="2" quotePrefix="1" applyFont="1" applyFill="1" applyBorder="1" applyAlignment="1">
      <alignment horizontal="center" vertical="top" wrapText="1"/>
    </xf>
    <xf numFmtId="0" fontId="10" fillId="4" borderId="5" xfId="2" applyFont="1" applyFill="1" applyBorder="1" applyAlignment="1">
      <alignment horizontal="center" vertical="top"/>
    </xf>
    <xf numFmtId="0" fontId="10" fillId="4" borderId="10" xfId="2" applyFont="1" applyFill="1" applyBorder="1" applyAlignment="1">
      <alignment horizontal="center" vertical="top"/>
    </xf>
    <xf numFmtId="0" fontId="18" fillId="4" borderId="5" xfId="2" quotePrefix="1" applyFont="1" applyFill="1" applyBorder="1" applyAlignment="1">
      <alignment horizontal="center" vertical="top" wrapText="1"/>
    </xf>
    <xf numFmtId="0" fontId="18" fillId="4" borderId="10" xfId="2" quotePrefix="1" applyFont="1" applyFill="1" applyBorder="1" applyAlignment="1">
      <alignment horizontal="center" vertical="top" wrapText="1"/>
    </xf>
    <xf numFmtId="0" fontId="11" fillId="4" borderId="5" xfId="2" quotePrefix="1" applyFont="1" applyFill="1" applyBorder="1" applyAlignment="1">
      <alignment horizontal="center" vertical="top" wrapText="1"/>
    </xf>
    <xf numFmtId="0" fontId="11" fillId="4" borderId="10" xfId="2" applyFont="1" applyFill="1" applyBorder="1" applyAlignment="1">
      <alignment horizontal="center" vertical="top" wrapText="1"/>
    </xf>
    <xf numFmtId="0" fontId="10" fillId="10" borderId="6" xfId="2" quotePrefix="1" applyFont="1" applyFill="1" applyBorder="1" applyAlignment="1">
      <alignment horizontal="center" vertical="top"/>
    </xf>
    <xf numFmtId="0" fontId="10" fillId="10" borderId="7" xfId="2" applyFont="1" applyFill="1" applyBorder="1" applyAlignment="1">
      <alignment horizontal="center" vertical="top"/>
    </xf>
    <xf numFmtId="0" fontId="10" fillId="10" borderId="8" xfId="2" applyFont="1" applyFill="1" applyBorder="1" applyAlignment="1">
      <alignment horizontal="center" vertical="top"/>
    </xf>
    <xf numFmtId="0" fontId="10" fillId="6" borderId="6" xfId="2" quotePrefix="1" applyFont="1" applyFill="1" applyBorder="1" applyAlignment="1">
      <alignment horizontal="center" vertical="top" wrapText="1"/>
    </xf>
    <xf numFmtId="0" fontId="10" fillId="6" borderId="7" xfId="2" quotePrefix="1" applyFont="1" applyFill="1" applyBorder="1" applyAlignment="1">
      <alignment horizontal="center" vertical="top" wrapText="1"/>
    </xf>
    <xf numFmtId="0" fontId="10" fillId="6" borderId="8" xfId="2" quotePrefix="1" applyFont="1" applyFill="1" applyBorder="1" applyAlignment="1">
      <alignment horizontal="center" vertical="top" wrapText="1"/>
    </xf>
    <xf numFmtId="0" fontId="10" fillId="7" borderId="6" xfId="2" quotePrefix="1" applyFont="1" applyFill="1" applyBorder="1" applyAlignment="1">
      <alignment horizontal="center" vertical="top" wrapText="1"/>
    </xf>
    <xf numFmtId="0" fontId="10" fillId="7" borderId="7" xfId="2" quotePrefix="1" applyFont="1" applyFill="1" applyBorder="1" applyAlignment="1">
      <alignment horizontal="center" vertical="top" wrapText="1"/>
    </xf>
    <xf numFmtId="0" fontId="10" fillId="7" borderId="8" xfId="2" quotePrefix="1" applyFont="1" applyFill="1" applyBorder="1" applyAlignment="1">
      <alignment horizontal="center" vertical="top" wrapText="1"/>
    </xf>
    <xf numFmtId="0" fontId="10" fillId="12" borderId="6" xfId="2" quotePrefix="1" applyFont="1" applyFill="1" applyBorder="1" applyAlignment="1">
      <alignment horizontal="center" vertical="top" wrapText="1"/>
    </xf>
    <xf numFmtId="0" fontId="10" fillId="12" borderId="7" xfId="2" applyFont="1" applyFill="1" applyBorder="1" applyAlignment="1">
      <alignment horizontal="center" vertical="top" wrapText="1"/>
    </xf>
    <xf numFmtId="0" fontId="10" fillId="12" borderId="8" xfId="2" applyFont="1" applyFill="1" applyBorder="1" applyAlignment="1">
      <alignment horizontal="center" vertical="top" wrapText="1"/>
    </xf>
    <xf numFmtId="0" fontId="10" fillId="13" borderId="8" xfId="0" applyFont="1" applyFill="1" applyBorder="1" applyAlignment="1">
      <alignment horizontal="center" vertical="center"/>
    </xf>
    <xf numFmtId="0" fontId="10" fillId="13" borderId="9" xfId="0" applyFont="1" applyFill="1" applyBorder="1" applyAlignment="1">
      <alignment horizontal="center" vertical="center"/>
    </xf>
    <xf numFmtId="0" fontId="10" fillId="14" borderId="9" xfId="0" applyFont="1" applyFill="1" applyBorder="1" applyAlignment="1">
      <alignment horizontal="center" vertical="center"/>
    </xf>
    <xf numFmtId="0" fontId="22" fillId="4" borderId="9" xfId="2" quotePrefix="1" applyFont="1" applyFill="1" applyBorder="1" applyAlignment="1">
      <alignment horizontal="center" vertical="top" wrapText="1"/>
    </xf>
    <xf numFmtId="0" fontId="22" fillId="4" borderId="9" xfId="2" applyFont="1" applyFill="1" applyBorder="1" applyAlignment="1">
      <alignment horizontal="center" vertical="top" wrapText="1"/>
    </xf>
    <xf numFmtId="0" fontId="31" fillId="4" borderId="9" xfId="2" applyFont="1" applyFill="1" applyBorder="1" applyAlignment="1">
      <alignment horizontal="center" vertical="top" wrapText="1"/>
    </xf>
    <xf numFmtId="0" fontId="18" fillId="0" borderId="0" xfId="0" quotePrefix="1" applyFont="1" applyAlignment="1">
      <alignment horizontal="center" vertical="top" wrapText="1"/>
    </xf>
    <xf numFmtId="0" fontId="18" fillId="0" borderId="4" xfId="0" quotePrefix="1" applyFont="1" applyBorder="1" applyAlignment="1">
      <alignment horizontal="center" vertical="top" wrapText="1"/>
    </xf>
    <xf numFmtId="0" fontId="35" fillId="15" borderId="6" xfId="0" applyFont="1" applyFill="1" applyBorder="1" applyAlignment="1">
      <alignment horizontal="center" vertical="top"/>
    </xf>
    <xf numFmtId="0" fontId="35" fillId="15" borderId="7" xfId="0" applyFont="1" applyFill="1" applyBorder="1" applyAlignment="1">
      <alignment horizontal="center" vertical="top"/>
    </xf>
    <xf numFmtId="0" fontId="35" fillId="15" borderId="8" xfId="0" applyFont="1" applyFill="1" applyBorder="1" applyAlignment="1">
      <alignment horizontal="center" vertical="top"/>
    </xf>
    <xf numFmtId="0" fontId="10" fillId="16" borderId="9" xfId="0" applyFont="1" applyFill="1" applyBorder="1" applyAlignment="1">
      <alignment horizontal="center" vertical="top"/>
    </xf>
    <xf numFmtId="0" fontId="33" fillId="0" borderId="0" xfId="0" quotePrefix="1" applyFont="1" applyAlignment="1">
      <alignment horizontal="left" vertical="top" wrapText="1"/>
    </xf>
    <xf numFmtId="0" fontId="2" fillId="4" borderId="9" xfId="0" applyFont="1" applyFill="1" applyBorder="1" applyAlignment="1">
      <alignment horizontal="center" vertical="top"/>
    </xf>
    <xf numFmtId="0" fontId="2" fillId="4" borderId="9" xfId="0" quotePrefix="1" applyFont="1" applyFill="1" applyBorder="1" applyAlignment="1">
      <alignment horizontal="center" vertical="top"/>
    </xf>
    <xf numFmtId="15" fontId="48" fillId="0" borderId="0" xfId="0" applyNumberFormat="1" applyFont="1" applyAlignment="1">
      <alignment horizontal="left" vertical="top"/>
    </xf>
    <xf numFmtId="0" fontId="51" fillId="0" borderId="0" xfId="0" applyFont="1" applyAlignment="1">
      <alignment horizontal="left" vertical="top"/>
    </xf>
    <xf numFmtId="0" fontId="34" fillId="0" borderId="0" xfId="0" quotePrefix="1" applyFont="1" applyFill="1" applyAlignment="1">
      <alignment horizontal="left" vertical="top"/>
    </xf>
    <xf numFmtId="0" fontId="34" fillId="0" borderId="0" xfId="0" applyFont="1" applyFill="1" applyAlignment="1">
      <alignment vertical="top"/>
    </xf>
    <xf numFmtId="0" fontId="0" fillId="0" borderId="0" xfId="0" applyFill="1" applyAlignment="1">
      <alignment vertical="top"/>
    </xf>
    <xf numFmtId="0" fontId="37" fillId="0" borderId="0" xfId="0" applyFont="1" applyFill="1" applyAlignment="1">
      <alignment vertical="top"/>
    </xf>
    <xf numFmtId="49" fontId="37" fillId="0" borderId="0" xfId="0" applyNumberFormat="1" applyFont="1" applyFill="1" applyAlignment="1">
      <alignment vertical="top"/>
    </xf>
    <xf numFmtId="0" fontId="37" fillId="0" borderId="0" xfId="0" quotePrefix="1" applyFont="1" applyFill="1" applyAlignment="1">
      <alignment horizontal="left" vertical="top"/>
    </xf>
    <xf numFmtId="0" fontId="36" fillId="0" borderId="0" xfId="0" quotePrefix="1" applyFont="1" applyFill="1" applyAlignment="1">
      <alignment horizontal="left" vertical="top"/>
    </xf>
    <xf numFmtId="0" fontId="54" fillId="0" borderId="0" xfId="0" quotePrefix="1" applyFont="1" applyFill="1" applyAlignment="1">
      <alignment horizontal="left" vertical="top"/>
    </xf>
    <xf numFmtId="0" fontId="36" fillId="0" borderId="0" xfId="0" applyFont="1" applyFill="1" applyAlignment="1">
      <alignment vertical="top"/>
    </xf>
    <xf numFmtId="49" fontId="36" fillId="0" borderId="0" xfId="0" applyNumberFormat="1" applyFont="1" applyFill="1" applyAlignment="1">
      <alignment vertical="top"/>
    </xf>
    <xf numFmtId="0" fontId="36" fillId="0" borderId="0" xfId="0" applyFont="1" applyFill="1" applyAlignment="1">
      <alignment horizontal="right" vertical="top"/>
    </xf>
    <xf numFmtId="0" fontId="18" fillId="0" borderId="0" xfId="0" applyFont="1" applyAlignment="1">
      <alignment vertical="top" wrapText="1"/>
    </xf>
    <xf numFmtId="0" fontId="18" fillId="0" borderId="0" xfId="0" applyFont="1" applyBorder="1" applyAlignment="1"/>
    <xf numFmtId="0" fontId="18" fillId="0" borderId="0" xfId="0" quotePrefix="1" applyFont="1" applyBorder="1" applyAlignment="1">
      <alignment horizontal="left"/>
    </xf>
    <xf numFmtId="0" fontId="18" fillId="0" borderId="0" xfId="0" quotePrefix="1" applyFont="1" applyAlignment="1">
      <alignment horizontal="left" vertical="top"/>
    </xf>
    <xf numFmtId="0" fontId="54" fillId="0" borderId="0" xfId="0" applyFont="1" applyFill="1" applyAlignment="1">
      <alignment vertical="top"/>
    </xf>
    <xf numFmtId="0" fontId="55" fillId="4" borderId="1" xfId="0" applyFont="1" applyFill="1" applyBorder="1" applyAlignment="1">
      <alignment horizontal="center" vertical="top"/>
    </xf>
    <xf numFmtId="0" fontId="55" fillId="4" borderId="13" xfId="0" applyFont="1" applyFill="1" applyBorder="1" applyAlignment="1">
      <alignment horizontal="center" vertical="top"/>
    </xf>
    <xf numFmtId="0" fontId="55" fillId="4" borderId="2" xfId="0" applyFont="1" applyFill="1" applyBorder="1" applyAlignment="1">
      <alignment horizontal="center" vertical="top"/>
    </xf>
    <xf numFmtId="0" fontId="55" fillId="4" borderId="6" xfId="0" quotePrefix="1" applyFont="1" applyFill="1" applyBorder="1" applyAlignment="1">
      <alignment horizontal="center" vertical="top"/>
    </xf>
    <xf numFmtId="0" fontId="55" fillId="4" borderId="7" xfId="0" applyFont="1" applyFill="1" applyBorder="1" applyAlignment="1">
      <alignment horizontal="center" vertical="top"/>
    </xf>
    <xf numFmtId="0" fontId="55" fillId="4" borderId="8" xfId="0" applyFont="1" applyFill="1" applyBorder="1" applyAlignment="1">
      <alignment horizontal="center" vertical="top"/>
    </xf>
    <xf numFmtId="0" fontId="56" fillId="4" borderId="6" xfId="0" quotePrefix="1" applyFont="1" applyFill="1" applyBorder="1" applyAlignment="1">
      <alignment horizontal="center" vertical="top"/>
    </xf>
    <xf numFmtId="0" fontId="56" fillId="4" borderId="7" xfId="0" applyFont="1" applyFill="1" applyBorder="1" applyAlignment="1">
      <alignment horizontal="center" vertical="top"/>
    </xf>
    <xf numFmtId="0" fontId="56" fillId="4" borderId="8" xfId="0" applyFont="1" applyFill="1" applyBorder="1" applyAlignment="1">
      <alignment horizontal="center" vertical="top"/>
    </xf>
    <xf numFmtId="0" fontId="57" fillId="0" borderId="0" xfId="0" applyFont="1" applyFill="1" applyAlignment="1">
      <alignment vertical="top"/>
    </xf>
    <xf numFmtId="0" fontId="2" fillId="4" borderId="12" xfId="0" applyFont="1" applyFill="1" applyBorder="1" applyAlignment="1">
      <alignment horizontal="center" vertical="top"/>
    </xf>
    <xf numFmtId="0" fontId="2" fillId="4" borderId="14" xfId="0" applyFont="1" applyFill="1" applyBorder="1" applyAlignment="1">
      <alignment horizontal="center" vertical="top"/>
    </xf>
    <xf numFmtId="0" fontId="2" fillId="4" borderId="0" xfId="0" applyFont="1" applyFill="1" applyBorder="1" applyAlignment="1">
      <alignment horizontal="center" vertical="top"/>
    </xf>
    <xf numFmtId="0" fontId="46" fillId="4" borderId="6" xfId="8" applyFill="1" applyBorder="1" applyAlignment="1">
      <alignment horizontal="center" vertical="top"/>
    </xf>
    <xf numFmtId="0" fontId="46" fillId="4" borderId="7" xfId="8" applyFill="1" applyBorder="1" applyAlignment="1">
      <alignment horizontal="center" vertical="top"/>
    </xf>
    <xf numFmtId="0" fontId="46" fillId="4" borderId="8" xfId="8" applyFill="1" applyBorder="1" applyAlignment="1">
      <alignment horizontal="center" vertical="top"/>
    </xf>
    <xf numFmtId="0" fontId="58" fillId="4" borderId="6" xfId="0" applyFont="1" applyFill="1" applyBorder="1" applyAlignment="1">
      <alignment horizontal="center"/>
    </xf>
    <xf numFmtId="0" fontId="58" fillId="4" borderId="7" xfId="0" applyFont="1" applyFill="1" applyBorder="1" applyAlignment="1">
      <alignment horizontal="center"/>
    </xf>
    <xf numFmtId="0" fontId="58" fillId="4" borderId="8" xfId="0" applyFont="1" applyFill="1" applyBorder="1" applyAlignment="1">
      <alignment horizontal="center"/>
    </xf>
    <xf numFmtId="0" fontId="13" fillId="4" borderId="3" xfId="0" quotePrefix="1" applyNumberFormat="1" applyFont="1" applyFill="1" applyBorder="1" applyAlignment="1">
      <alignment horizontal="center" vertical="top"/>
    </xf>
    <xf numFmtId="0" fontId="13" fillId="4" borderId="15" xfId="0" quotePrefix="1" applyNumberFormat="1" applyFont="1" applyFill="1" applyBorder="1" applyAlignment="1">
      <alignment horizontal="center" vertical="top"/>
    </xf>
    <xf numFmtId="0" fontId="13" fillId="4" borderId="15" xfId="0" quotePrefix="1" applyNumberFormat="1" applyFont="1" applyFill="1" applyBorder="1" applyAlignment="1">
      <alignment horizontal="center" vertical="top"/>
    </xf>
    <xf numFmtId="0" fontId="13" fillId="4" borderId="9" xfId="0" quotePrefix="1" applyNumberFormat="1" applyFont="1" applyFill="1" applyBorder="1" applyAlignment="1">
      <alignment horizontal="center" vertical="top"/>
    </xf>
    <xf numFmtId="0" fontId="11" fillId="4" borderId="9" xfId="0" quotePrefix="1" applyNumberFormat="1" applyFont="1" applyFill="1" applyBorder="1" applyAlignment="1">
      <alignment horizontal="center" vertical="top"/>
    </xf>
    <xf numFmtId="0" fontId="0" fillId="0" borderId="0" xfId="0" applyFill="1" applyAlignment="1">
      <alignment horizontal="center" vertical="top"/>
    </xf>
    <xf numFmtId="3" fontId="14" fillId="0" borderId="6" xfId="0" applyNumberFormat="1" applyFont="1" applyFill="1" applyBorder="1" applyAlignment="1">
      <alignment horizontal="left" vertical="top"/>
    </xf>
    <xf numFmtId="3" fontId="14" fillId="0" borderId="8" xfId="0" applyNumberFormat="1" applyFont="1" applyFill="1" applyBorder="1" applyAlignment="1">
      <alignment horizontal="left" vertical="top"/>
    </xf>
    <xf numFmtId="41" fontId="1" fillId="0" borderId="9" xfId="9" applyNumberFormat="1" applyFont="1" applyFill="1" applyBorder="1" applyAlignment="1">
      <alignment vertical="top"/>
    </xf>
    <xf numFmtId="165" fontId="8" fillId="2" borderId="9" xfId="0" quotePrefix="1" applyNumberFormat="1" applyFont="1" applyFill="1" applyBorder="1" applyAlignment="1">
      <alignment horizontal="right" vertical="top"/>
    </xf>
    <xf numFmtId="3" fontId="14" fillId="0" borderId="6" xfId="0" quotePrefix="1" applyNumberFormat="1" applyFont="1" applyFill="1" applyBorder="1" applyAlignment="1">
      <alignment horizontal="left" vertical="top"/>
    </xf>
    <xf numFmtId="3" fontId="13" fillId="0" borderId="6" xfId="0" quotePrefix="1" applyNumberFormat="1" applyFont="1" applyFill="1" applyBorder="1" applyAlignment="1">
      <alignment horizontal="left" vertical="top"/>
    </xf>
    <xf numFmtId="3" fontId="13" fillId="0" borderId="8" xfId="0" applyNumberFormat="1" applyFont="1" applyFill="1" applyBorder="1" applyAlignment="1">
      <alignment horizontal="left" vertical="top"/>
    </xf>
    <xf numFmtId="3" fontId="13" fillId="0" borderId="8" xfId="0" applyNumberFormat="1" applyFont="1" applyFill="1" applyBorder="1" applyAlignment="1">
      <alignment horizontal="left" vertical="top"/>
    </xf>
    <xf numFmtId="41" fontId="2" fillId="0" borderId="9" xfId="9" applyNumberFormat="1" applyFont="1" applyFill="1" applyBorder="1" applyAlignment="1">
      <alignment vertical="top"/>
    </xf>
    <xf numFmtId="165" fontId="11" fillId="2" borderId="9" xfId="0" quotePrefix="1" applyNumberFormat="1" applyFont="1" applyFill="1" applyBorder="1" applyAlignment="1">
      <alignment horizontal="right" vertical="top"/>
    </xf>
    <xf numFmtId="0" fontId="2" fillId="0" borderId="0" xfId="0" applyFont="1" applyFill="1" applyAlignment="1">
      <alignment vertical="top"/>
    </xf>
    <xf numFmtId="3" fontId="19" fillId="0" borderId="1" xfId="0" quotePrefix="1" applyNumberFormat="1" applyFont="1" applyFill="1" applyBorder="1" applyAlignment="1">
      <alignment horizontal="left" vertical="top"/>
    </xf>
    <xf numFmtId="3" fontId="19" fillId="0" borderId="13" xfId="0" quotePrefix="1" applyNumberFormat="1" applyFont="1" applyFill="1" applyBorder="1" applyAlignment="1">
      <alignment horizontal="left" vertical="top"/>
    </xf>
    <xf numFmtId="3" fontId="19" fillId="0" borderId="13" xfId="0" quotePrefix="1" applyNumberFormat="1" applyFont="1" applyFill="1" applyBorder="1" applyAlignment="1">
      <alignment horizontal="left" vertical="top"/>
    </xf>
    <xf numFmtId="3" fontId="19" fillId="0" borderId="5" xfId="0" applyNumberFormat="1" applyFont="1" applyFill="1" applyBorder="1" applyAlignment="1">
      <alignment horizontal="right" vertical="top"/>
    </xf>
    <xf numFmtId="3" fontId="19" fillId="2" borderId="5" xfId="0" applyNumberFormat="1" applyFont="1" applyFill="1" applyBorder="1" applyAlignment="1">
      <alignment horizontal="right" vertical="top"/>
    </xf>
    <xf numFmtId="0" fontId="59" fillId="0" borderId="0" xfId="0" applyFont="1" applyFill="1" applyBorder="1" applyAlignment="1">
      <alignment vertical="top"/>
    </xf>
    <xf numFmtId="3" fontId="19" fillId="0" borderId="3" xfId="0" quotePrefix="1" applyNumberFormat="1" applyFont="1" applyFill="1" applyBorder="1" applyAlignment="1">
      <alignment horizontal="left" vertical="top"/>
    </xf>
    <xf numFmtId="3" fontId="19" fillId="0" borderId="15" xfId="0" quotePrefix="1" applyNumberFormat="1" applyFont="1" applyFill="1" applyBorder="1" applyAlignment="1">
      <alignment horizontal="left" vertical="top"/>
    </xf>
    <xf numFmtId="3" fontId="19" fillId="0" borderId="15" xfId="0" quotePrefix="1" applyNumberFormat="1" applyFont="1" applyFill="1" applyBorder="1" applyAlignment="1">
      <alignment horizontal="left" vertical="top"/>
    </xf>
    <xf numFmtId="3" fontId="19" fillId="0" borderId="10" xfId="0" applyNumberFormat="1" applyFont="1" applyFill="1" applyBorder="1" applyAlignment="1">
      <alignment horizontal="right" vertical="top"/>
    </xf>
    <xf numFmtId="165" fontId="19" fillId="2" borderId="10" xfId="0" applyNumberFormat="1" applyFont="1" applyFill="1" applyBorder="1" applyAlignment="1">
      <alignment horizontal="right" vertical="top"/>
    </xf>
    <xf numFmtId="0" fontId="55" fillId="4" borderId="13" xfId="0" applyFont="1" applyFill="1" applyBorder="1" applyAlignment="1">
      <alignment horizontal="center" vertical="top"/>
    </xf>
    <xf numFmtId="0" fontId="55" fillId="4" borderId="9" xfId="0" quotePrefix="1" applyFont="1" applyFill="1" applyBorder="1" applyAlignment="1">
      <alignment horizontal="center" vertical="top"/>
    </xf>
    <xf numFmtId="0" fontId="55" fillId="4" borderId="9" xfId="0" applyFont="1" applyFill="1" applyBorder="1" applyAlignment="1">
      <alignment horizontal="center" vertical="top"/>
    </xf>
    <xf numFmtId="0" fontId="56" fillId="4" borderId="9" xfId="0" quotePrefix="1" applyFont="1" applyFill="1" applyBorder="1" applyAlignment="1">
      <alignment horizontal="center" vertical="top"/>
    </xf>
    <xf numFmtId="0" fontId="56" fillId="4" borderId="9" xfId="0" applyFont="1" applyFill="1" applyBorder="1" applyAlignment="1">
      <alignment horizontal="center" vertical="top"/>
    </xf>
    <xf numFmtId="0" fontId="13" fillId="4" borderId="9" xfId="0" applyNumberFormat="1" applyFont="1" applyFill="1" applyBorder="1" applyAlignment="1">
      <alignment horizontal="center" vertical="top"/>
    </xf>
    <xf numFmtId="0" fontId="13" fillId="4" borderId="9" xfId="0" applyFont="1" applyFill="1" applyBorder="1" applyAlignment="1">
      <alignment horizontal="center" vertical="top"/>
    </xf>
    <xf numFmtId="0" fontId="11" fillId="4" borderId="9" xfId="0" applyNumberFormat="1" applyFont="1" applyFill="1" applyBorder="1" applyAlignment="1">
      <alignment horizontal="center" vertical="top"/>
    </xf>
    <xf numFmtId="0" fontId="11" fillId="4" borderId="9" xfId="0" applyFont="1" applyFill="1" applyBorder="1" applyAlignment="1">
      <alignment horizontal="center" vertical="top"/>
    </xf>
    <xf numFmtId="168" fontId="59" fillId="0" borderId="5" xfId="0" applyNumberFormat="1" applyFont="1" applyFill="1" applyBorder="1" applyAlignment="1">
      <alignment vertical="top"/>
    </xf>
    <xf numFmtId="168" fontId="59" fillId="2" borderId="5" xfId="0" applyNumberFormat="1" applyFont="1" applyFill="1" applyBorder="1" applyAlignment="1">
      <alignment vertical="top"/>
    </xf>
    <xf numFmtId="0" fontId="46" fillId="4" borderId="6" xfId="8" quotePrefix="1" applyFill="1" applyBorder="1" applyAlignment="1">
      <alignment horizontal="center" vertical="top"/>
    </xf>
    <xf numFmtId="0" fontId="46" fillId="4" borderId="7" xfId="8" quotePrefix="1" applyFill="1" applyBorder="1" applyAlignment="1">
      <alignment horizontal="center" vertical="top"/>
    </xf>
    <xf numFmtId="0" fontId="46" fillId="4" borderId="8" xfId="8" quotePrefix="1" applyFill="1" applyBorder="1" applyAlignment="1">
      <alignment horizontal="center" vertical="top"/>
    </xf>
    <xf numFmtId="0" fontId="60" fillId="4" borderId="9" xfId="0" applyFont="1" applyFill="1" applyBorder="1" applyAlignment="1">
      <alignment horizontal="center" vertical="top"/>
    </xf>
    <xf numFmtId="0" fontId="0" fillId="0" borderId="9" xfId="0" applyFill="1" applyBorder="1" applyAlignment="1">
      <alignment horizontal="center" vertical="top"/>
    </xf>
    <xf numFmtId="168" fontId="1" fillId="0" borderId="9" xfId="9" applyNumberFormat="1" applyFont="1" applyBorder="1" applyAlignment="1">
      <alignment vertical="top"/>
    </xf>
    <xf numFmtId="0" fontId="58" fillId="2" borderId="9" xfId="0" applyFont="1" applyFill="1" applyBorder="1" applyAlignment="1">
      <alignment horizontal="center" vertical="top"/>
    </xf>
    <xf numFmtId="175" fontId="58" fillId="2" borderId="9" xfId="9" applyNumberFormat="1" applyFont="1" applyFill="1" applyBorder="1" applyAlignment="1">
      <alignment vertical="top"/>
    </xf>
    <xf numFmtId="168" fontId="0" fillId="0" borderId="9" xfId="9" applyNumberFormat="1" applyFont="1" applyBorder="1"/>
    <xf numFmtId="168" fontId="0" fillId="0" borderId="0" xfId="9" applyNumberFormat="1" applyFont="1" applyBorder="1"/>
    <xf numFmtId="0" fontId="59" fillId="0" borderId="5" xfId="0" applyFont="1" applyFill="1" applyBorder="1" applyAlignment="1">
      <alignment horizontal="center" vertical="top"/>
    </xf>
    <xf numFmtId="0" fontId="59" fillId="2" borderId="5" xfId="0" applyFont="1" applyFill="1" applyBorder="1" applyAlignment="1">
      <alignment horizontal="center" vertical="top"/>
    </xf>
    <xf numFmtId="0" fontId="59" fillId="0" borderId="10" xfId="0" applyFont="1" applyFill="1" applyBorder="1" applyAlignment="1">
      <alignment horizontal="center" vertical="top"/>
    </xf>
    <xf numFmtId="0" fontId="59" fillId="2" borderId="10" xfId="0" applyFont="1" applyFill="1" applyBorder="1" applyAlignment="1">
      <alignment horizontal="center" vertical="top"/>
    </xf>
    <xf numFmtId="3" fontId="19" fillId="2" borderId="10" xfId="0" applyNumberFormat="1" applyFont="1" applyFill="1" applyBorder="1" applyAlignment="1">
      <alignment horizontal="right" vertical="top"/>
    </xf>
    <xf numFmtId="0" fontId="61" fillId="4" borderId="9" xfId="2" quotePrefix="1" applyFont="1" applyFill="1" applyBorder="1" applyAlignment="1">
      <alignment horizontal="center" vertical="top" wrapText="1"/>
    </xf>
    <xf numFmtId="0" fontId="61" fillId="4" borderId="6" xfId="2" quotePrefix="1" applyFont="1" applyFill="1" applyBorder="1" applyAlignment="1">
      <alignment horizontal="center" vertical="top" wrapText="1"/>
    </xf>
    <xf numFmtId="0" fontId="61" fillId="4" borderId="7" xfId="2" quotePrefix="1" applyFont="1" applyFill="1" applyBorder="1" applyAlignment="1">
      <alignment horizontal="center" vertical="top" wrapText="1"/>
    </xf>
    <xf numFmtId="0" fontId="61" fillId="4" borderId="8" xfId="2" quotePrefix="1" applyFont="1" applyFill="1" applyBorder="1" applyAlignment="1">
      <alignment horizontal="center" vertical="top" wrapText="1"/>
    </xf>
    <xf numFmtId="0" fontId="19" fillId="4" borderId="6" xfId="2" quotePrefix="1" applyFont="1" applyFill="1" applyBorder="1" applyAlignment="1">
      <alignment horizontal="center" vertical="top" wrapText="1"/>
    </xf>
    <xf numFmtId="0" fontId="19" fillId="4" borderId="7" xfId="2" quotePrefix="1" applyFont="1" applyFill="1" applyBorder="1" applyAlignment="1">
      <alignment horizontal="center" vertical="top" wrapText="1"/>
    </xf>
    <xf numFmtId="0" fontId="19" fillId="4" borderId="8" xfId="2" quotePrefix="1" applyFont="1" applyFill="1" applyBorder="1" applyAlignment="1">
      <alignment horizontal="center" vertical="top" wrapText="1"/>
    </xf>
    <xf numFmtId="168" fontId="58" fillId="2" borderId="9" xfId="9" applyNumberFormat="1" applyFont="1" applyFill="1" applyBorder="1" applyAlignment="1">
      <alignment vertical="top"/>
    </xf>
    <xf numFmtId="168" fontId="59" fillId="2" borderId="5" xfId="9" applyNumberFormat="1" applyFont="1" applyFill="1" applyBorder="1" applyAlignment="1">
      <alignment vertical="top"/>
    </xf>
    <xf numFmtId="175" fontId="59" fillId="2" borderId="5" xfId="9" applyNumberFormat="1" applyFont="1" applyFill="1" applyBorder="1" applyAlignment="1">
      <alignment vertical="top"/>
    </xf>
    <xf numFmtId="0" fontId="0" fillId="0" borderId="0" xfId="0" applyFill="1" applyBorder="1" applyAlignment="1">
      <alignment vertical="top"/>
    </xf>
    <xf numFmtId="168" fontId="59" fillId="2" borderId="10" xfId="9" applyNumberFormat="1" applyFont="1" applyFill="1" applyBorder="1" applyAlignment="1">
      <alignment vertical="top"/>
    </xf>
    <xf numFmtId="175" fontId="58" fillId="2" borderId="10" xfId="9" applyNumberFormat="1" applyFont="1" applyFill="1" applyBorder="1" applyAlignment="1">
      <alignment vertical="top"/>
    </xf>
    <xf numFmtId="3" fontId="19" fillId="0" borderId="0" xfId="0" quotePrefix="1" applyNumberFormat="1" applyFont="1" applyFill="1" applyBorder="1" applyAlignment="1">
      <alignment horizontal="left" vertical="top"/>
    </xf>
    <xf numFmtId="0" fontId="59" fillId="0" borderId="0" xfId="0" applyFont="1" applyFill="1" applyBorder="1" applyAlignment="1">
      <alignment horizontal="center" vertical="top"/>
    </xf>
    <xf numFmtId="168" fontId="59" fillId="0" borderId="0" xfId="9" applyNumberFormat="1" applyFont="1" applyFill="1" applyBorder="1" applyAlignment="1">
      <alignment vertical="top"/>
    </xf>
    <xf numFmtId="175" fontId="58" fillId="0" borderId="0" xfId="9" applyNumberFormat="1" applyFont="1" applyFill="1" applyBorder="1" applyAlignment="1">
      <alignment vertical="top"/>
    </xf>
    <xf numFmtId="0" fontId="59" fillId="0" borderId="0" xfId="0" applyFont="1" applyFill="1" applyAlignment="1">
      <alignment vertical="top"/>
    </xf>
    <xf numFmtId="0" fontId="33" fillId="0" borderId="9" xfId="0" applyFont="1" applyFill="1" applyBorder="1" applyAlignment="1">
      <alignment horizontal="center" vertical="top"/>
    </xf>
    <xf numFmtId="0" fontId="33" fillId="0" borderId="0" xfId="0" applyFont="1" applyFill="1" applyAlignment="1">
      <alignment vertical="top"/>
    </xf>
    <xf numFmtId="0" fontId="61" fillId="4" borderId="9" xfId="0" quotePrefix="1" applyFont="1" applyFill="1" applyBorder="1" applyAlignment="1">
      <alignment horizontal="center" vertical="top"/>
    </xf>
    <xf numFmtId="0" fontId="56" fillId="4" borderId="6" xfId="0" quotePrefix="1" applyFont="1" applyFill="1" applyBorder="1" applyAlignment="1">
      <alignment horizontal="center" vertical="top" wrapText="1"/>
    </xf>
    <xf numFmtId="0" fontId="56" fillId="4" borderId="7" xfId="0" quotePrefix="1" applyFont="1" applyFill="1" applyBorder="1" applyAlignment="1">
      <alignment horizontal="center" vertical="top" wrapText="1"/>
    </xf>
    <xf numFmtId="0" fontId="56" fillId="4" borderId="8" xfId="0" quotePrefix="1" applyFont="1" applyFill="1" applyBorder="1" applyAlignment="1">
      <alignment horizontal="center" vertical="top" wrapText="1"/>
    </xf>
    <xf numFmtId="0" fontId="2" fillId="4" borderId="14" xfId="0" applyFont="1" applyFill="1" applyBorder="1" applyAlignment="1">
      <alignment horizontal="center" vertical="top"/>
    </xf>
    <xf numFmtId="0" fontId="19" fillId="4" borderId="9" xfId="2" quotePrefix="1" applyFont="1" applyFill="1" applyBorder="1" applyAlignment="1">
      <alignment horizontal="center" vertical="top" wrapText="1"/>
    </xf>
    <xf numFmtId="0" fontId="60" fillId="4" borderId="9" xfId="0" applyFont="1" applyFill="1" applyBorder="1" applyAlignment="1">
      <alignment horizontal="center" vertical="top" wrapText="1"/>
    </xf>
    <xf numFmtId="3" fontId="14" fillId="2" borderId="8" xfId="0" applyNumberFormat="1" applyFont="1" applyFill="1" applyBorder="1" applyAlignment="1">
      <alignment horizontal="left" vertical="top"/>
    </xf>
    <xf numFmtId="0" fontId="58" fillId="2" borderId="9" xfId="0" applyFont="1" applyFill="1" applyBorder="1" applyAlignment="1">
      <alignment vertical="top"/>
    </xf>
    <xf numFmtId="167" fontId="58" fillId="2" borderId="9" xfId="0" applyNumberFormat="1" applyFont="1" applyFill="1" applyBorder="1" applyAlignment="1">
      <alignment vertical="top"/>
    </xf>
    <xf numFmtId="166" fontId="58" fillId="2" borderId="9" xfId="1" applyNumberFormat="1" applyFont="1" applyFill="1" applyBorder="1" applyAlignment="1">
      <alignment vertical="top"/>
    </xf>
    <xf numFmtId="3" fontId="19" fillId="2" borderId="13" xfId="0" quotePrefix="1" applyNumberFormat="1" applyFont="1" applyFill="1" applyBorder="1" applyAlignment="1">
      <alignment horizontal="left" vertical="top"/>
    </xf>
    <xf numFmtId="0" fontId="59" fillId="2" borderId="5" xfId="0" applyFont="1" applyFill="1" applyBorder="1" applyAlignment="1">
      <alignment vertical="top"/>
    </xf>
    <xf numFmtId="166" fontId="58" fillId="2" borderId="5" xfId="1" applyNumberFormat="1" applyFont="1" applyFill="1" applyBorder="1" applyAlignment="1">
      <alignment vertical="top"/>
    </xf>
    <xf numFmtId="3" fontId="19" fillId="2" borderId="15" xfId="0" quotePrefix="1" applyNumberFormat="1" applyFont="1" applyFill="1" applyBorder="1" applyAlignment="1">
      <alignment horizontal="left" vertical="top"/>
    </xf>
    <xf numFmtId="0" fontId="58" fillId="2" borderId="10" xfId="0" applyFont="1" applyFill="1" applyBorder="1" applyAlignment="1">
      <alignment vertical="top"/>
    </xf>
    <xf numFmtId="167" fontId="58" fillId="2" borderId="10" xfId="0" applyNumberFormat="1" applyFont="1" applyFill="1" applyBorder="1" applyAlignment="1">
      <alignment vertical="top"/>
    </xf>
    <xf numFmtId="166" fontId="58" fillId="2" borderId="10" xfId="1" applyNumberFormat="1" applyFont="1" applyFill="1" applyBorder="1" applyAlignment="1">
      <alignment vertical="top"/>
    </xf>
    <xf numFmtId="168" fontId="36" fillId="0" borderId="0" xfId="0" applyNumberFormat="1" applyFont="1" applyFill="1" applyAlignment="1">
      <alignment vertical="top"/>
    </xf>
    <xf numFmtId="168" fontId="36" fillId="0" borderId="0" xfId="9" applyNumberFormat="1" applyFont="1" applyFill="1" applyAlignment="1">
      <alignment vertical="top"/>
    </xf>
    <xf numFmtId="0" fontId="37" fillId="0" borderId="0" xfId="0" quotePrefix="1" applyFont="1" applyAlignment="1">
      <alignment horizontal="left"/>
    </xf>
    <xf numFmtId="0" fontId="4" fillId="0" borderId="0" xfId="0" quotePrefix="1" applyFont="1" applyAlignment="1">
      <alignment horizontal="left"/>
    </xf>
    <xf numFmtId="0" fontId="62" fillId="8" borderId="13" xfId="2" applyFont="1" applyFill="1" applyBorder="1" applyAlignment="1">
      <alignment horizontal="center" vertical="center"/>
    </xf>
    <xf numFmtId="0" fontId="62" fillId="8" borderId="15" xfId="2" applyFont="1" applyFill="1" applyBorder="1" applyAlignment="1">
      <alignment horizontal="center" vertical="center"/>
    </xf>
    <xf numFmtId="3" fontId="14" fillId="0" borderId="6" xfId="0" quotePrefix="1" applyNumberFormat="1" applyFont="1" applyFill="1" applyBorder="1" applyAlignment="1">
      <alignment vertical="top"/>
    </xf>
    <xf numFmtId="176" fontId="14" fillId="2" borderId="9" xfId="0" applyNumberFormat="1" applyFont="1" applyFill="1" applyBorder="1" applyAlignment="1">
      <alignment vertical="top"/>
    </xf>
    <xf numFmtId="176" fontId="7" fillId="2" borderId="9" xfId="4" applyNumberFormat="1" applyFont="1" applyFill="1" applyBorder="1" applyAlignment="1">
      <alignment vertical="top"/>
    </xf>
    <xf numFmtId="164" fontId="7" fillId="2" borderId="9" xfId="2" applyNumberFormat="1" applyFont="1" applyFill="1" applyBorder="1"/>
    <xf numFmtId="3" fontId="14" fillId="0" borderId="6" xfId="0" quotePrefix="1" applyNumberFormat="1" applyFont="1" applyFill="1" applyBorder="1" applyAlignment="1">
      <alignment horizontal="left" vertical="top"/>
    </xf>
    <xf numFmtId="176" fontId="13" fillId="2" borderId="9" xfId="0" applyNumberFormat="1" applyFont="1" applyFill="1" applyBorder="1" applyAlignment="1">
      <alignment vertical="top"/>
    </xf>
    <xf numFmtId="176" fontId="10" fillId="2" borderId="9" xfId="4" applyNumberFormat="1" applyFont="1" applyFill="1" applyBorder="1" applyAlignment="1">
      <alignment vertical="top"/>
    </xf>
    <xf numFmtId="164" fontId="10" fillId="2" borderId="9" xfId="2" applyNumberFormat="1" applyFont="1" applyFill="1" applyBorder="1"/>
    <xf numFmtId="164" fontId="18" fillId="0" borderId="0" xfId="2" applyNumberFormat="1" applyFont="1" applyAlignment="1">
      <alignment vertical="top"/>
    </xf>
    <xf numFmtId="164" fontId="18" fillId="0" borderId="0" xfId="9" applyNumberFormat="1" applyFont="1" applyAlignment="1">
      <alignment vertical="top"/>
    </xf>
    <xf numFmtId="176" fontId="18" fillId="0" borderId="0" xfId="2" applyNumberFormat="1" applyFont="1" applyAlignment="1">
      <alignment vertical="top"/>
    </xf>
    <xf numFmtId="0" fontId="22" fillId="4" borderId="6" xfId="2" quotePrefix="1" applyFont="1" applyFill="1" applyBorder="1" applyAlignment="1">
      <alignment horizontal="center" vertical="top" wrapText="1"/>
    </xf>
    <xf numFmtId="0" fontId="22" fillId="4" borderId="8" xfId="2" quotePrefix="1" applyFont="1" applyFill="1" applyBorder="1" applyAlignment="1">
      <alignment horizontal="center" vertical="top" wrapText="1"/>
    </xf>
    <xf numFmtId="0" fontId="63" fillId="4" borderId="9" xfId="2" quotePrefix="1" applyFont="1" applyFill="1" applyBorder="1" applyAlignment="1">
      <alignment horizontal="center" vertical="top" wrapText="1"/>
    </xf>
    <xf numFmtId="166" fontId="63" fillId="4" borderId="9" xfId="2" quotePrefix="1" applyNumberFormat="1" applyFont="1" applyFill="1" applyBorder="1" applyAlignment="1">
      <alignment horizontal="center" vertical="top" wrapText="1"/>
    </xf>
    <xf numFmtId="10" fontId="23" fillId="2" borderId="9" xfId="4" applyNumberFormat="1" applyFont="1" applyFill="1" applyBorder="1"/>
    <xf numFmtId="0" fontId="0" fillId="0" borderId="0" xfId="0" applyBorder="1"/>
    <xf numFmtId="0" fontId="14" fillId="0" borderId="4" xfId="0" quotePrefix="1" applyFont="1" applyFill="1" applyBorder="1" applyAlignment="1">
      <alignment horizontal="center" vertical="top" wrapText="1"/>
    </xf>
    <xf numFmtId="10" fontId="23" fillId="0" borderId="4" xfId="4" applyNumberFormat="1" applyFont="1" applyFill="1" applyBorder="1"/>
    <xf numFmtId="0" fontId="62" fillId="0" borderId="0" xfId="2" applyFont="1" applyFill="1" applyBorder="1" applyAlignment="1">
      <alignment vertical="center"/>
    </xf>
    <xf numFmtId="0" fontId="62" fillId="8" borderId="9" xfId="2" applyFont="1" applyFill="1" applyBorder="1" applyAlignment="1">
      <alignment horizontal="center" vertical="center"/>
    </xf>
    <xf numFmtId="166" fontId="14" fillId="2" borderId="9" xfId="4" applyNumberFormat="1" applyFont="1" applyFill="1" applyBorder="1"/>
    <xf numFmtId="10" fontId="4" fillId="2" borderId="9" xfId="4" applyNumberFormat="1" applyFont="1" applyFill="1" applyBorder="1"/>
    <xf numFmtId="0" fontId="13" fillId="0" borderId="9" xfId="2" quotePrefix="1" applyFont="1" applyFill="1" applyBorder="1" applyAlignment="1">
      <alignment horizontal="left" vertical="top"/>
    </xf>
    <xf numFmtId="166" fontId="13" fillId="2" borderId="9" xfId="4" applyNumberFormat="1" applyFont="1" applyFill="1" applyBorder="1"/>
    <xf numFmtId="0" fontId="2" fillId="0" borderId="0" xfId="0" applyFont="1"/>
    <xf numFmtId="0" fontId="62" fillId="8" borderId="9" xfId="0" quotePrefix="1" applyFont="1" applyFill="1" applyBorder="1" applyAlignment="1">
      <alignment horizontal="center" vertical="top" wrapText="1"/>
    </xf>
    <xf numFmtId="166" fontId="13" fillId="0" borderId="9" xfId="4" applyNumberFormat="1" applyFont="1" applyBorder="1"/>
    <xf numFmtId="0" fontId="0" fillId="0" borderId="0" xfId="0" applyAlignment="1">
      <alignment horizontal="center"/>
    </xf>
    <xf numFmtId="4" fontId="7" fillId="2" borderId="9" xfId="0" applyNumberFormat="1" applyFont="1" applyFill="1" applyBorder="1" applyAlignment="1">
      <alignment horizontal="right" vertical="top"/>
    </xf>
    <xf numFmtId="165" fontId="7" fillId="2" borderId="9" xfId="0" applyNumberFormat="1" applyFont="1" applyFill="1" applyBorder="1" applyAlignment="1">
      <alignment horizontal="right" vertical="top"/>
    </xf>
    <xf numFmtId="2" fontId="0" fillId="0" borderId="0" xfId="0" applyNumberFormat="1"/>
    <xf numFmtId="0" fontId="32" fillId="0" borderId="0" xfId="0" applyFont="1" applyFill="1"/>
    <xf numFmtId="0" fontId="2" fillId="0" borderId="0" xfId="0" applyFont="1" applyFill="1"/>
    <xf numFmtId="0" fontId="33" fillId="0" borderId="0" xfId="0" applyFont="1"/>
    <xf numFmtId="0" fontId="53" fillId="8" borderId="9" xfId="0" applyFont="1" applyFill="1" applyBorder="1" applyAlignment="1">
      <alignment horizontal="center"/>
    </xf>
    <xf numFmtId="0" fontId="2" fillId="18" borderId="9" xfId="0" applyFont="1" applyFill="1" applyBorder="1" applyAlignment="1">
      <alignment horizontal="center"/>
    </xf>
    <xf numFmtId="0" fontId="0" fillId="0" borderId="6" xfId="0" quotePrefix="1" applyBorder="1" applyAlignment="1">
      <alignment horizontal="left" wrapText="1"/>
    </xf>
    <xf numFmtId="0" fontId="0" fillId="0" borderId="6" xfId="0" quotePrefix="1" applyBorder="1" applyAlignment="1">
      <alignment horizontal="left"/>
    </xf>
  </cellXfs>
  <cellStyles count="10">
    <cellStyle name="Comma" xfId="9" builtinId="3"/>
    <cellStyle name="Comma 2" xfId="3"/>
    <cellStyle name="Comma 3" xfId="7"/>
    <cellStyle name="Hyperlink" xfId="6" builtinId="8"/>
    <cellStyle name="Hyperlink 2" xfId="8"/>
    <cellStyle name="Normal" xfId="0" builtinId="0"/>
    <cellStyle name="Normal 2" xfId="2"/>
    <cellStyle name="Normal 3" xfId="5"/>
    <cellStyle name="Percent" xfId="1" builtinId="5"/>
    <cellStyle name="Percent 2" xfId="4"/>
  </cellStyles>
  <dxfs count="0"/>
  <tableStyles count="0" defaultTableStyle="TableStyleMedium2" defaultPivotStyle="PivotStyleLight16"/>
  <colors>
    <mruColors>
      <color rgb="FFCC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1990-2000</a:t>
            </a:r>
          </a:p>
        </c:rich>
      </c:tx>
      <c:layout/>
      <c:overlay val="0"/>
    </c:title>
    <c:autoTitleDeleted val="0"/>
    <c:plotArea>
      <c:layout/>
      <c:bubbleChart>
        <c:varyColors val="0"/>
        <c:ser>
          <c:idx val="0"/>
          <c:order val="0"/>
          <c:tx>
            <c:v>Agriculture</c:v>
          </c:tx>
          <c:spPr>
            <a:solidFill>
              <a:srgbClr val="0000FF"/>
            </a:solidFill>
          </c:spPr>
          <c:invertIfNegative val="0"/>
          <c:xVal>
            <c:numRef>
              <c:f>'Rel. prod. cf employment1'!$B$5</c:f>
              <c:numCache>
                <c:formatCode>0.0</c:formatCode>
                <c:ptCount val="1"/>
                <c:pt idx="0">
                  <c:v>-3.6899983529566924</c:v>
                </c:pt>
              </c:numCache>
            </c:numRef>
          </c:xVal>
          <c:yVal>
            <c:numRef>
              <c:f>'Rel. prod. cf employment1'!$C$5</c:f>
              <c:numCache>
                <c:formatCode>0.0</c:formatCode>
                <c:ptCount val="1"/>
                <c:pt idx="0">
                  <c:v>0.39106651574387508</c:v>
                </c:pt>
              </c:numCache>
            </c:numRef>
          </c:yVal>
          <c:bubbleSize>
            <c:numRef>
              <c:f>'Rel. prod. cf employment1'!$E$5</c:f>
              <c:numCache>
                <c:formatCode>#,##0</c:formatCode>
                <c:ptCount val="1"/>
                <c:pt idx="0">
                  <c:v>2014.028</c:v>
                </c:pt>
              </c:numCache>
            </c:numRef>
          </c:bubbleSize>
          <c:bubble3D val="1"/>
        </c:ser>
        <c:ser>
          <c:idx val="1"/>
          <c:order val="1"/>
          <c:tx>
            <c:v>Mining</c:v>
          </c:tx>
          <c:spPr>
            <a:solidFill>
              <a:srgbClr val="FF0000"/>
            </a:solidFill>
            <a:ln w="25400">
              <a:noFill/>
            </a:ln>
          </c:spPr>
          <c:invertIfNegative val="0"/>
          <c:xVal>
            <c:numRef>
              <c:f>'Rel. prod. cf employment1'!$B$6</c:f>
              <c:numCache>
                <c:formatCode>0.0</c:formatCode>
                <c:ptCount val="1"/>
                <c:pt idx="0">
                  <c:v>-1.3080407342586484</c:v>
                </c:pt>
              </c:numCache>
            </c:numRef>
          </c:xVal>
          <c:yVal>
            <c:numRef>
              <c:f>'Rel. prod. cf employment1'!$C$6</c:f>
              <c:numCache>
                <c:formatCode>0.0</c:formatCode>
                <c:ptCount val="1"/>
                <c:pt idx="0">
                  <c:v>2.0470447515541865</c:v>
                </c:pt>
              </c:numCache>
            </c:numRef>
          </c:yVal>
          <c:bubbleSize>
            <c:numRef>
              <c:f>'Rel. prod. cf employment1'!$E$6</c:f>
              <c:numCache>
                <c:formatCode>#,##0</c:formatCode>
                <c:ptCount val="1"/>
                <c:pt idx="0">
                  <c:v>36.463000000000001</c:v>
                </c:pt>
              </c:numCache>
            </c:numRef>
          </c:bubbleSize>
          <c:bubble3D val="1"/>
        </c:ser>
        <c:ser>
          <c:idx val="2"/>
          <c:order val="2"/>
          <c:tx>
            <c:v>Manufacturing</c:v>
          </c:tx>
          <c:spPr>
            <a:solidFill>
              <a:srgbClr val="00B050"/>
            </a:solidFill>
            <a:ln w="25400">
              <a:noFill/>
            </a:ln>
          </c:spPr>
          <c:invertIfNegative val="0"/>
          <c:xVal>
            <c:numRef>
              <c:f>'Rel. prod. cf employment1'!$B$7</c:f>
              <c:numCache>
                <c:formatCode>0.0</c:formatCode>
                <c:ptCount val="1"/>
                <c:pt idx="0">
                  <c:v>-1.2322839114701298</c:v>
                </c:pt>
              </c:numCache>
            </c:numRef>
          </c:xVal>
          <c:yVal>
            <c:numRef>
              <c:f>'Rel. prod. cf employment1'!$C$7</c:f>
              <c:numCache>
                <c:formatCode>0.0</c:formatCode>
                <c:ptCount val="1"/>
                <c:pt idx="0">
                  <c:v>4.231588140402283</c:v>
                </c:pt>
              </c:numCache>
            </c:numRef>
          </c:yVal>
          <c:bubbleSize>
            <c:numRef>
              <c:f>'Rel. prod. cf employment1'!$E$7</c:f>
              <c:numCache>
                <c:formatCode>#,##0</c:formatCode>
                <c:ptCount val="1"/>
                <c:pt idx="0">
                  <c:v>77.515000000000001</c:v>
                </c:pt>
              </c:numCache>
            </c:numRef>
          </c:bubbleSize>
          <c:bubble3D val="1"/>
        </c:ser>
        <c:ser>
          <c:idx val="3"/>
          <c:order val="3"/>
          <c:tx>
            <c:v>Utilities</c:v>
          </c:tx>
          <c:spPr>
            <a:solidFill>
              <a:srgbClr val="FFFF00"/>
            </a:solidFill>
            <a:ln w="25400">
              <a:noFill/>
            </a:ln>
          </c:spPr>
          <c:invertIfNegative val="0"/>
          <c:xVal>
            <c:numRef>
              <c:f>'Rel. prod. cf employment1'!$B$8</c:f>
              <c:numCache>
                <c:formatCode>0.0</c:formatCode>
                <c:ptCount val="1"/>
                <c:pt idx="0">
                  <c:v>-5.4965167932391923E-2</c:v>
                </c:pt>
              </c:numCache>
            </c:numRef>
          </c:xVal>
          <c:yVal>
            <c:numRef>
              <c:f>'Rel. prod. cf employment1'!$C$8</c:f>
              <c:numCache>
                <c:formatCode>0.0</c:formatCode>
                <c:ptCount val="1"/>
                <c:pt idx="0">
                  <c:v>9.2097694403500281</c:v>
                </c:pt>
              </c:numCache>
            </c:numRef>
          </c:yVal>
          <c:bubbleSize>
            <c:numRef>
              <c:f>'Rel. prod. cf employment1'!$E$8</c:f>
              <c:numCache>
                <c:formatCode>#,##0</c:formatCode>
                <c:ptCount val="1"/>
                <c:pt idx="0">
                  <c:v>11.016</c:v>
                </c:pt>
              </c:numCache>
            </c:numRef>
          </c:bubbleSize>
          <c:bubble3D val="1"/>
        </c:ser>
        <c:ser>
          <c:idx val="4"/>
          <c:order val="4"/>
          <c:tx>
            <c:v>Construction</c:v>
          </c:tx>
          <c:spPr>
            <a:solidFill>
              <a:srgbClr val="6600FF"/>
            </a:solidFill>
            <a:ln w="25400">
              <a:noFill/>
            </a:ln>
          </c:spPr>
          <c:invertIfNegative val="0"/>
          <c:xVal>
            <c:numRef>
              <c:f>'Rel. prod. cf employment1'!$B$9</c:f>
              <c:numCache>
                <c:formatCode>0.0</c:formatCode>
                <c:ptCount val="1"/>
                <c:pt idx="0">
                  <c:v>-0.14614223512079394</c:v>
                </c:pt>
              </c:numCache>
            </c:numRef>
          </c:xVal>
          <c:yVal>
            <c:numRef>
              <c:f>'Rel. prod. cf employment1'!$C$9</c:f>
              <c:numCache>
                <c:formatCode>0.0</c:formatCode>
                <c:ptCount val="1"/>
                <c:pt idx="0">
                  <c:v>4.5915656026862823</c:v>
                </c:pt>
              </c:numCache>
            </c:numRef>
          </c:yVal>
          <c:bubbleSize>
            <c:numRef>
              <c:f>'Rel. prod. cf employment1'!$E$9</c:f>
              <c:numCache>
                <c:formatCode>#,##0</c:formatCode>
                <c:ptCount val="1"/>
                <c:pt idx="0">
                  <c:v>36.79</c:v>
                </c:pt>
              </c:numCache>
            </c:numRef>
          </c:bubbleSize>
          <c:bubble3D val="1"/>
        </c:ser>
        <c:ser>
          <c:idx val="5"/>
          <c:order val="5"/>
          <c:tx>
            <c:v>Trade services</c:v>
          </c:tx>
          <c:spPr>
            <a:solidFill>
              <a:srgbClr val="66FFFF"/>
            </a:solidFill>
            <a:ln w="25400">
              <a:noFill/>
            </a:ln>
          </c:spPr>
          <c:invertIfNegative val="0"/>
          <c:xVal>
            <c:numRef>
              <c:f>'Rel. prod. cf employment1'!$B$10</c:f>
              <c:numCache>
                <c:formatCode>0.0</c:formatCode>
                <c:ptCount val="1"/>
                <c:pt idx="0">
                  <c:v>3.7912068514029804</c:v>
                </c:pt>
              </c:numCache>
            </c:numRef>
          </c:xVal>
          <c:yVal>
            <c:numRef>
              <c:f>'Rel. prod. cf employment1'!$C$10</c:f>
              <c:numCache>
                <c:formatCode>0.0</c:formatCode>
                <c:ptCount val="1"/>
                <c:pt idx="0">
                  <c:v>3.3388655413915105</c:v>
                </c:pt>
              </c:numCache>
            </c:numRef>
          </c:yVal>
          <c:bubbleSize>
            <c:numRef>
              <c:f>'Rel. prod. cf employment1'!$E$10</c:f>
              <c:numCache>
                <c:formatCode>#,##0</c:formatCode>
                <c:ptCount val="1"/>
                <c:pt idx="0">
                  <c:v>190.35400000000001</c:v>
                </c:pt>
              </c:numCache>
            </c:numRef>
          </c:bubbleSize>
          <c:bubble3D val="1"/>
        </c:ser>
        <c:ser>
          <c:idx val="6"/>
          <c:order val="6"/>
          <c:tx>
            <c:v>Transport services</c:v>
          </c:tx>
          <c:spPr>
            <a:solidFill>
              <a:srgbClr val="FF00FF"/>
            </a:solidFill>
            <a:ln w="25400">
              <a:noFill/>
            </a:ln>
          </c:spPr>
          <c:invertIfNegative val="0"/>
          <c:xVal>
            <c:numRef>
              <c:f>'Rel. prod. cf employment1'!$B$11</c:f>
              <c:numCache>
                <c:formatCode>0.0</c:formatCode>
                <c:ptCount val="1"/>
                <c:pt idx="0">
                  <c:v>-0.30838985086378745</c:v>
                </c:pt>
              </c:numCache>
            </c:numRef>
          </c:xVal>
          <c:yVal>
            <c:numRef>
              <c:f>'Rel. prod. cf employment1'!$C$11</c:f>
              <c:numCache>
                <c:formatCode>0.0</c:formatCode>
                <c:ptCount val="1"/>
                <c:pt idx="0">
                  <c:v>2.4480234718129013</c:v>
                </c:pt>
              </c:numCache>
            </c:numRef>
          </c:yVal>
          <c:bubbleSize>
            <c:numRef>
              <c:f>'Rel. prod. cf employment1'!$E$11</c:f>
              <c:numCache>
                <c:formatCode>#,##0</c:formatCode>
                <c:ptCount val="1"/>
                <c:pt idx="0">
                  <c:v>53.735999999999997</c:v>
                </c:pt>
              </c:numCache>
            </c:numRef>
          </c:bubbleSize>
          <c:bubble3D val="1"/>
        </c:ser>
        <c:ser>
          <c:idx val="7"/>
          <c:order val="7"/>
          <c:tx>
            <c:v>Business services</c:v>
          </c:tx>
          <c:spPr>
            <a:solidFill>
              <a:srgbClr val="99FF66"/>
            </a:solidFill>
            <a:ln w="25400">
              <a:noFill/>
            </a:ln>
          </c:spPr>
          <c:invertIfNegative val="0"/>
          <c:xVal>
            <c:numRef>
              <c:f>'Rel. prod. cf employment1'!$B$12</c:f>
              <c:numCache>
                <c:formatCode>0.0</c:formatCode>
                <c:ptCount val="1"/>
                <c:pt idx="0">
                  <c:v>-0.54666197931583205</c:v>
                </c:pt>
              </c:numCache>
            </c:numRef>
          </c:xVal>
          <c:yVal>
            <c:numRef>
              <c:f>'Rel. prod. cf employment1'!$C$12</c:f>
              <c:numCache>
                <c:formatCode>0.0</c:formatCode>
                <c:ptCount val="1"/>
                <c:pt idx="0">
                  <c:v>10.898084090391377</c:v>
                </c:pt>
              </c:numCache>
            </c:numRef>
          </c:yVal>
          <c:bubbleSize>
            <c:numRef>
              <c:f>'Rel. prod. cf employment1'!$E$12</c:f>
              <c:numCache>
                <c:formatCode>#,##0</c:formatCode>
                <c:ptCount val="1"/>
                <c:pt idx="0">
                  <c:v>29.151</c:v>
                </c:pt>
              </c:numCache>
            </c:numRef>
          </c:bubbleSize>
          <c:bubble3D val="1"/>
        </c:ser>
        <c:ser>
          <c:idx val="8"/>
          <c:order val="8"/>
          <c:tx>
            <c:v>Non-market services</c:v>
          </c:tx>
          <c:spPr>
            <a:solidFill>
              <a:srgbClr val="984807"/>
            </a:solidFill>
            <a:ln w="25400">
              <a:noFill/>
            </a:ln>
          </c:spPr>
          <c:invertIfNegative val="0"/>
          <c:xVal>
            <c:numRef>
              <c:f>'Rel. prod. cf employment1'!$B$13</c:f>
              <c:numCache>
                <c:formatCode>0.0</c:formatCode>
                <c:ptCount val="1"/>
                <c:pt idx="0">
                  <c:v>3.4952753805153041</c:v>
                </c:pt>
              </c:numCache>
            </c:numRef>
          </c:xVal>
          <c:yVal>
            <c:numRef>
              <c:f>'Rel. prod. cf employment1'!$C$13</c:f>
              <c:numCache>
                <c:formatCode>0.0</c:formatCode>
                <c:ptCount val="1"/>
                <c:pt idx="0">
                  <c:v>0.7347070420532239</c:v>
                </c:pt>
              </c:numCache>
            </c:numRef>
          </c:yVal>
          <c:bubbleSize>
            <c:numRef>
              <c:f>'Rel. prod. cf employment1'!$E$13</c:f>
              <c:numCache>
                <c:formatCode>#,##0</c:formatCode>
                <c:ptCount val="1"/>
                <c:pt idx="0">
                  <c:v>363.375</c:v>
                </c:pt>
              </c:numCache>
            </c:numRef>
          </c:bubbleSize>
          <c:bubble3D val="1"/>
        </c:ser>
        <c:dLbls>
          <c:showLegendKey val="0"/>
          <c:showVal val="0"/>
          <c:showCatName val="0"/>
          <c:showSerName val="0"/>
          <c:showPercent val="0"/>
          <c:showBubbleSize val="0"/>
        </c:dLbls>
        <c:bubbleScale val="100"/>
        <c:showNegBubbles val="0"/>
        <c:axId val="85620608"/>
        <c:axId val="87871488"/>
      </c:bubbleChart>
      <c:valAx>
        <c:axId val="85620608"/>
        <c:scaling>
          <c:orientation val="minMax"/>
        </c:scaling>
        <c:delete val="0"/>
        <c:axPos val="b"/>
        <c:title>
          <c:tx>
            <c:rich>
              <a:bodyPr/>
              <a:lstStyle/>
              <a:p>
                <a:pPr>
                  <a:defRPr sz="800" b="0"/>
                </a:pPr>
                <a:r>
                  <a:rPr lang="en-US" sz="800" b="0"/>
                  <a:t>Percentage point change in share of persons engaged, 1990-2000</a:t>
                </a:r>
              </a:p>
            </c:rich>
          </c:tx>
          <c:layout/>
          <c:overlay val="0"/>
        </c:title>
        <c:numFmt formatCode="0.0" sourceLinked="1"/>
        <c:majorTickMark val="out"/>
        <c:minorTickMark val="none"/>
        <c:tickLblPos val="low"/>
        <c:crossAx val="87871488"/>
        <c:crosses val="autoZero"/>
        <c:crossBetween val="midCat"/>
      </c:valAx>
      <c:valAx>
        <c:axId val="87871488"/>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0.0" sourceLinked="1"/>
        <c:majorTickMark val="out"/>
        <c:minorTickMark val="none"/>
        <c:tickLblPos val="low"/>
        <c:crossAx val="8562060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Utilities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1965</c:v>
                </c:pt>
                <c:pt idx="1">
                  <c:v>1975</c:v>
                </c:pt>
                <c:pt idx="2">
                  <c:v>1990</c:v>
                </c:pt>
                <c:pt idx="3">
                  <c:v>2000</c:v>
                </c:pt>
                <c:pt idx="4">
                  <c:v>2005</c:v>
                </c:pt>
                <c:pt idx="5">
                  <c:v>2010</c:v>
                </c:pt>
              </c:numCache>
            </c:numRef>
          </c:cat>
          <c:val>
            <c:numRef>
              <c:f>'Sector emp1'!$C$8:$H$8</c:f>
              <c:numCache>
                <c:formatCode>0%</c:formatCode>
                <c:ptCount val="6"/>
                <c:pt idx="0">
                  <c:v>0.97420693164249794</c:v>
                </c:pt>
                <c:pt idx="1">
                  <c:v>0.97197004137775533</c:v>
                </c:pt>
                <c:pt idx="2">
                  <c:v>0.93915268694910436</c:v>
                </c:pt>
                <c:pt idx="3">
                  <c:v>0.89996368917937541</c:v>
                </c:pt>
                <c:pt idx="4">
                  <c:v>0.89784330340372531</c:v>
                </c:pt>
                <c:pt idx="5">
                  <c:v>0.89657347067479587</c:v>
                </c:pt>
              </c:numCache>
            </c:numRef>
          </c:val>
        </c:ser>
        <c:ser>
          <c:idx val="1"/>
          <c:order val="1"/>
          <c:tx>
            <c:v>Female</c:v>
          </c:tx>
          <c:spPr>
            <a:solidFill>
              <a:srgbClr val="F7941E"/>
            </a:solidFill>
          </c:spPr>
          <c:invertIfNegative val="0"/>
          <c:cat>
            <c:numRef>
              <c:f>'Sector emp1'!$C$4:$H$4</c:f>
              <c:numCache>
                <c:formatCode>General</c:formatCode>
                <c:ptCount val="6"/>
                <c:pt idx="0">
                  <c:v>1965</c:v>
                </c:pt>
                <c:pt idx="1">
                  <c:v>1975</c:v>
                </c:pt>
                <c:pt idx="2">
                  <c:v>1990</c:v>
                </c:pt>
                <c:pt idx="3">
                  <c:v>2000</c:v>
                </c:pt>
                <c:pt idx="4">
                  <c:v>2005</c:v>
                </c:pt>
                <c:pt idx="5">
                  <c:v>2010</c:v>
                </c:pt>
              </c:numCache>
            </c:numRef>
          </c:cat>
          <c:val>
            <c:numRef>
              <c:f>'Sector emp1'!$J$8:$O$8</c:f>
              <c:numCache>
                <c:formatCode>0%</c:formatCode>
                <c:ptCount val="6"/>
                <c:pt idx="0">
                  <c:v>2.5793068357502041E-2</c:v>
                </c:pt>
                <c:pt idx="1">
                  <c:v>2.8029958622244684E-2</c:v>
                </c:pt>
                <c:pt idx="2">
                  <c:v>6.08473130508956E-2</c:v>
                </c:pt>
                <c:pt idx="3">
                  <c:v>0.10003631082062457</c:v>
                </c:pt>
                <c:pt idx="4">
                  <c:v>0.10215669659627472</c:v>
                </c:pt>
                <c:pt idx="5">
                  <c:v>0.10342652932520417</c:v>
                </c:pt>
              </c:numCache>
            </c:numRef>
          </c:val>
        </c:ser>
        <c:dLbls>
          <c:showLegendKey val="0"/>
          <c:showVal val="0"/>
          <c:showCatName val="0"/>
          <c:showSerName val="0"/>
          <c:showPercent val="0"/>
          <c:showBubbleSize val="0"/>
        </c:dLbls>
        <c:gapWidth val="150"/>
        <c:axId val="85594112"/>
        <c:axId val="85595648"/>
      </c:barChart>
      <c:catAx>
        <c:axId val="85594112"/>
        <c:scaling>
          <c:orientation val="minMax"/>
        </c:scaling>
        <c:delete val="0"/>
        <c:axPos val="b"/>
        <c:numFmt formatCode="General" sourceLinked="1"/>
        <c:majorTickMark val="out"/>
        <c:minorTickMark val="none"/>
        <c:tickLblPos val="nextTo"/>
        <c:crossAx val="85595648"/>
        <c:crosses val="autoZero"/>
        <c:auto val="1"/>
        <c:lblAlgn val="ctr"/>
        <c:lblOffset val="100"/>
        <c:noMultiLvlLbl val="0"/>
      </c:catAx>
      <c:valAx>
        <c:axId val="85595648"/>
        <c:scaling>
          <c:orientation val="minMax"/>
          <c:max val="1"/>
        </c:scaling>
        <c:delete val="0"/>
        <c:axPos val="l"/>
        <c:majorGridlines/>
        <c:numFmt formatCode="0%" sourceLinked="1"/>
        <c:majorTickMark val="out"/>
        <c:minorTickMark val="none"/>
        <c:tickLblPos val="nextTo"/>
        <c:crossAx val="85594112"/>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Government</a:t>
            </a:r>
            <a:r>
              <a:rPr lang="en-US" sz="800" b="1" baseline="0"/>
              <a:t> &amp; personal services</a:t>
            </a:r>
            <a:endParaRPr lang="en-US" sz="800" b="1"/>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1965</c:v>
                </c:pt>
                <c:pt idx="1">
                  <c:v>1975</c:v>
                </c:pt>
                <c:pt idx="2">
                  <c:v>1990</c:v>
                </c:pt>
                <c:pt idx="3">
                  <c:v>2000</c:v>
                </c:pt>
                <c:pt idx="4">
                  <c:v>2005</c:v>
                </c:pt>
                <c:pt idx="5">
                  <c:v>2010</c:v>
                </c:pt>
              </c:numCache>
            </c:numRef>
          </c:cat>
          <c:val>
            <c:numRef>
              <c:f>'Sector emp1'!$C$14:$H$14</c:f>
              <c:numCache>
                <c:formatCode>0%</c:formatCode>
                <c:ptCount val="6"/>
                <c:pt idx="0">
                  <c:v>0.86412283070276641</c:v>
                </c:pt>
                <c:pt idx="1">
                  <c:v>0.82741787612236095</c:v>
                </c:pt>
                <c:pt idx="2">
                  <c:v>0.69078471620231674</c:v>
                </c:pt>
                <c:pt idx="3">
                  <c:v>0.62999931200550396</c:v>
                </c:pt>
                <c:pt idx="4">
                  <c:v>0.58429718250298479</c:v>
                </c:pt>
                <c:pt idx="5">
                  <c:v>0.55848308282432424</c:v>
                </c:pt>
              </c:numCache>
            </c:numRef>
          </c:val>
        </c:ser>
        <c:ser>
          <c:idx val="1"/>
          <c:order val="1"/>
          <c:tx>
            <c:v>Female</c:v>
          </c:tx>
          <c:spPr>
            <a:solidFill>
              <a:srgbClr val="F7941E"/>
            </a:solidFill>
          </c:spPr>
          <c:invertIfNegative val="0"/>
          <c:cat>
            <c:numRef>
              <c:f>'Sector emp1'!$C$4:$H$4</c:f>
              <c:numCache>
                <c:formatCode>General</c:formatCode>
                <c:ptCount val="6"/>
                <c:pt idx="0">
                  <c:v>1965</c:v>
                </c:pt>
                <c:pt idx="1">
                  <c:v>1975</c:v>
                </c:pt>
                <c:pt idx="2">
                  <c:v>1990</c:v>
                </c:pt>
                <c:pt idx="3">
                  <c:v>2000</c:v>
                </c:pt>
                <c:pt idx="4">
                  <c:v>2005</c:v>
                </c:pt>
                <c:pt idx="5">
                  <c:v>2010</c:v>
                </c:pt>
              </c:numCache>
            </c:numRef>
          </c:cat>
          <c:val>
            <c:numRef>
              <c:f>'Sector emp1'!$J$14:$O$14</c:f>
              <c:numCache>
                <c:formatCode>0%</c:formatCode>
                <c:ptCount val="6"/>
                <c:pt idx="0">
                  <c:v>0.13587716929723362</c:v>
                </c:pt>
                <c:pt idx="1">
                  <c:v>0.17258212387763908</c:v>
                </c:pt>
                <c:pt idx="2">
                  <c:v>0.30921528379768326</c:v>
                </c:pt>
                <c:pt idx="3">
                  <c:v>0.37000068799449609</c:v>
                </c:pt>
                <c:pt idx="4">
                  <c:v>0.41570281749701521</c:v>
                </c:pt>
                <c:pt idx="5">
                  <c:v>0.44151691717567582</c:v>
                </c:pt>
              </c:numCache>
            </c:numRef>
          </c:val>
        </c:ser>
        <c:dLbls>
          <c:showLegendKey val="0"/>
          <c:showVal val="0"/>
          <c:showCatName val="0"/>
          <c:showSerName val="0"/>
          <c:showPercent val="0"/>
          <c:showBubbleSize val="0"/>
        </c:dLbls>
        <c:gapWidth val="150"/>
        <c:axId val="85637376"/>
        <c:axId val="85639168"/>
      </c:barChart>
      <c:catAx>
        <c:axId val="85637376"/>
        <c:scaling>
          <c:orientation val="minMax"/>
        </c:scaling>
        <c:delete val="0"/>
        <c:axPos val="b"/>
        <c:numFmt formatCode="General" sourceLinked="1"/>
        <c:majorTickMark val="out"/>
        <c:minorTickMark val="none"/>
        <c:tickLblPos val="nextTo"/>
        <c:txPr>
          <a:bodyPr/>
          <a:lstStyle/>
          <a:p>
            <a:pPr>
              <a:defRPr sz="700"/>
            </a:pPr>
            <a:endParaRPr lang="en-US"/>
          </a:p>
        </c:txPr>
        <c:crossAx val="85639168"/>
        <c:crosses val="autoZero"/>
        <c:auto val="1"/>
        <c:lblAlgn val="ctr"/>
        <c:lblOffset val="100"/>
        <c:noMultiLvlLbl val="0"/>
      </c:catAx>
      <c:valAx>
        <c:axId val="85639168"/>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85637376"/>
        <c:crosses val="autoZero"/>
        <c:crossBetween val="between"/>
      </c:valAx>
    </c:plotArea>
    <c:legend>
      <c:legendPos val="r"/>
      <c:layout/>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Construction</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1965</c:v>
                </c:pt>
                <c:pt idx="1">
                  <c:v>1975</c:v>
                </c:pt>
                <c:pt idx="2">
                  <c:v>1990</c:v>
                </c:pt>
                <c:pt idx="3">
                  <c:v>2000</c:v>
                </c:pt>
                <c:pt idx="4">
                  <c:v>2005</c:v>
                </c:pt>
                <c:pt idx="5">
                  <c:v>2010</c:v>
                </c:pt>
              </c:numCache>
            </c:numRef>
          </c:cat>
          <c:val>
            <c:numRef>
              <c:f>'Sector emp1'!$C$9:$H$9</c:f>
              <c:numCache>
                <c:formatCode>0%</c:formatCode>
                <c:ptCount val="6"/>
                <c:pt idx="0">
                  <c:v>0.8540986375408175</c:v>
                </c:pt>
                <c:pt idx="1">
                  <c:v>0.92332848305648541</c:v>
                </c:pt>
                <c:pt idx="2">
                  <c:v>0.97173463744068922</c:v>
                </c:pt>
                <c:pt idx="3">
                  <c:v>0.95998912748029352</c:v>
                </c:pt>
                <c:pt idx="4">
                  <c:v>0.96380493436432924</c:v>
                </c:pt>
                <c:pt idx="5">
                  <c:v>0.96610169491525555</c:v>
                </c:pt>
              </c:numCache>
            </c:numRef>
          </c:val>
        </c:ser>
        <c:ser>
          <c:idx val="1"/>
          <c:order val="1"/>
          <c:tx>
            <c:v>Female</c:v>
          </c:tx>
          <c:spPr>
            <a:solidFill>
              <a:srgbClr val="F7941E"/>
            </a:solidFill>
          </c:spPr>
          <c:invertIfNegative val="0"/>
          <c:cat>
            <c:numRef>
              <c:f>'Sector emp1'!$C$4:$H$4</c:f>
              <c:numCache>
                <c:formatCode>General</c:formatCode>
                <c:ptCount val="6"/>
                <c:pt idx="0">
                  <c:v>1965</c:v>
                </c:pt>
                <c:pt idx="1">
                  <c:v>1975</c:v>
                </c:pt>
                <c:pt idx="2">
                  <c:v>1990</c:v>
                </c:pt>
                <c:pt idx="3">
                  <c:v>2000</c:v>
                </c:pt>
                <c:pt idx="4">
                  <c:v>2005</c:v>
                </c:pt>
                <c:pt idx="5">
                  <c:v>2010</c:v>
                </c:pt>
              </c:numCache>
            </c:numRef>
          </c:cat>
          <c:val>
            <c:numRef>
              <c:f>'Sector emp1'!$J$9:$O$9</c:f>
              <c:numCache>
                <c:formatCode>0%</c:formatCode>
                <c:ptCount val="6"/>
                <c:pt idx="0">
                  <c:v>0.14590136245918253</c:v>
                </c:pt>
                <c:pt idx="1">
                  <c:v>7.667151694351465E-2</c:v>
                </c:pt>
                <c:pt idx="2">
                  <c:v>2.8265362559310791E-2</c:v>
                </c:pt>
                <c:pt idx="3">
                  <c:v>4.0010872519706475E-2</c:v>
                </c:pt>
                <c:pt idx="4">
                  <c:v>3.6195065635670765E-2</c:v>
                </c:pt>
                <c:pt idx="5">
                  <c:v>3.3898305084744416E-2</c:v>
                </c:pt>
              </c:numCache>
            </c:numRef>
          </c:val>
        </c:ser>
        <c:dLbls>
          <c:showLegendKey val="0"/>
          <c:showVal val="0"/>
          <c:showCatName val="0"/>
          <c:showSerName val="0"/>
          <c:showPercent val="0"/>
          <c:showBubbleSize val="0"/>
        </c:dLbls>
        <c:gapWidth val="150"/>
        <c:axId val="85656320"/>
        <c:axId val="85657856"/>
      </c:barChart>
      <c:catAx>
        <c:axId val="85656320"/>
        <c:scaling>
          <c:orientation val="minMax"/>
        </c:scaling>
        <c:delete val="0"/>
        <c:axPos val="b"/>
        <c:numFmt formatCode="General" sourceLinked="1"/>
        <c:majorTickMark val="out"/>
        <c:minorTickMark val="none"/>
        <c:tickLblPos val="nextTo"/>
        <c:crossAx val="85657856"/>
        <c:crosses val="autoZero"/>
        <c:auto val="1"/>
        <c:lblAlgn val="ctr"/>
        <c:lblOffset val="100"/>
        <c:noMultiLvlLbl val="0"/>
      </c:catAx>
      <c:valAx>
        <c:axId val="85657856"/>
        <c:scaling>
          <c:orientation val="minMax"/>
          <c:max val="1"/>
        </c:scaling>
        <c:delete val="0"/>
        <c:axPos val="l"/>
        <c:majorGridlines/>
        <c:numFmt formatCode="0%" sourceLinked="1"/>
        <c:majorTickMark val="out"/>
        <c:minorTickMark val="none"/>
        <c:tickLblPos val="nextTo"/>
        <c:crossAx val="85656320"/>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Trade services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1965</c:v>
                </c:pt>
                <c:pt idx="1">
                  <c:v>1975</c:v>
                </c:pt>
                <c:pt idx="2">
                  <c:v>1990</c:v>
                </c:pt>
                <c:pt idx="3">
                  <c:v>2000</c:v>
                </c:pt>
                <c:pt idx="4">
                  <c:v>2005</c:v>
                </c:pt>
                <c:pt idx="5">
                  <c:v>2010</c:v>
                </c:pt>
              </c:numCache>
            </c:numRef>
          </c:cat>
          <c:val>
            <c:numRef>
              <c:f>'Sector emp1'!$C$10:$H$10</c:f>
              <c:numCache>
                <c:formatCode>0%</c:formatCode>
                <c:ptCount val="6"/>
                <c:pt idx="0">
                  <c:v>0.96491695059625227</c:v>
                </c:pt>
                <c:pt idx="1">
                  <c:v>0.68225282731303749</c:v>
                </c:pt>
                <c:pt idx="2">
                  <c:v>0.59764525211159469</c:v>
                </c:pt>
                <c:pt idx="3">
                  <c:v>0.55999873919119114</c:v>
                </c:pt>
                <c:pt idx="4">
                  <c:v>0.49943723016923358</c:v>
                </c:pt>
                <c:pt idx="5">
                  <c:v>0.46629121340565804</c:v>
                </c:pt>
              </c:numCache>
            </c:numRef>
          </c:val>
        </c:ser>
        <c:ser>
          <c:idx val="1"/>
          <c:order val="1"/>
          <c:tx>
            <c:v>Female</c:v>
          </c:tx>
          <c:spPr>
            <a:solidFill>
              <a:srgbClr val="F7941E"/>
            </a:solidFill>
          </c:spPr>
          <c:invertIfNegative val="0"/>
          <c:cat>
            <c:numRef>
              <c:f>'Sector emp1'!$C$4:$H$4</c:f>
              <c:numCache>
                <c:formatCode>General</c:formatCode>
                <c:ptCount val="6"/>
                <c:pt idx="0">
                  <c:v>1965</c:v>
                </c:pt>
                <c:pt idx="1">
                  <c:v>1975</c:v>
                </c:pt>
                <c:pt idx="2">
                  <c:v>1990</c:v>
                </c:pt>
                <c:pt idx="3">
                  <c:v>2000</c:v>
                </c:pt>
                <c:pt idx="4">
                  <c:v>2005</c:v>
                </c:pt>
                <c:pt idx="5">
                  <c:v>2010</c:v>
                </c:pt>
              </c:numCache>
            </c:numRef>
          </c:cat>
          <c:val>
            <c:numRef>
              <c:f>'Sector emp1'!$J$10:$O$10</c:f>
              <c:numCache>
                <c:formatCode>0%</c:formatCode>
                <c:ptCount val="6"/>
                <c:pt idx="0">
                  <c:v>3.5083049403747756E-2</c:v>
                </c:pt>
                <c:pt idx="1">
                  <c:v>0.31774717268696245</c:v>
                </c:pt>
                <c:pt idx="2">
                  <c:v>0.40235474788840536</c:v>
                </c:pt>
                <c:pt idx="3">
                  <c:v>0.44000126080880891</c:v>
                </c:pt>
                <c:pt idx="4">
                  <c:v>0.50056276983076642</c:v>
                </c:pt>
                <c:pt idx="5">
                  <c:v>0.53370878659434196</c:v>
                </c:pt>
              </c:numCache>
            </c:numRef>
          </c:val>
        </c:ser>
        <c:dLbls>
          <c:showLegendKey val="0"/>
          <c:showVal val="0"/>
          <c:showCatName val="0"/>
          <c:showSerName val="0"/>
          <c:showPercent val="0"/>
          <c:showBubbleSize val="0"/>
        </c:dLbls>
        <c:gapWidth val="150"/>
        <c:axId val="85670912"/>
        <c:axId val="85672704"/>
      </c:barChart>
      <c:catAx>
        <c:axId val="85670912"/>
        <c:scaling>
          <c:orientation val="minMax"/>
        </c:scaling>
        <c:delete val="0"/>
        <c:axPos val="b"/>
        <c:numFmt formatCode="General" sourceLinked="1"/>
        <c:majorTickMark val="out"/>
        <c:minorTickMark val="none"/>
        <c:tickLblPos val="nextTo"/>
        <c:crossAx val="85672704"/>
        <c:crosses val="autoZero"/>
        <c:auto val="1"/>
        <c:lblAlgn val="ctr"/>
        <c:lblOffset val="100"/>
        <c:noMultiLvlLbl val="0"/>
      </c:catAx>
      <c:valAx>
        <c:axId val="85672704"/>
        <c:scaling>
          <c:orientation val="minMax"/>
          <c:max val="1"/>
        </c:scaling>
        <c:delete val="0"/>
        <c:axPos val="l"/>
        <c:majorGridlines/>
        <c:numFmt formatCode="0%" sourceLinked="1"/>
        <c:majorTickMark val="out"/>
        <c:minorTickMark val="none"/>
        <c:tickLblPos val="nextTo"/>
        <c:crossAx val="85670912"/>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Transport services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1965</c:v>
                </c:pt>
                <c:pt idx="1">
                  <c:v>1975</c:v>
                </c:pt>
                <c:pt idx="2">
                  <c:v>1990</c:v>
                </c:pt>
                <c:pt idx="3">
                  <c:v>2000</c:v>
                </c:pt>
                <c:pt idx="4">
                  <c:v>2005</c:v>
                </c:pt>
                <c:pt idx="5">
                  <c:v>2010</c:v>
                </c:pt>
              </c:numCache>
            </c:numRef>
          </c:cat>
          <c:val>
            <c:numRef>
              <c:f>'Sector emp1'!$C$11:$H$11</c:f>
              <c:numCache>
                <c:formatCode>0%</c:formatCode>
                <c:ptCount val="6"/>
                <c:pt idx="0">
                  <c:v>0.86412283070276641</c:v>
                </c:pt>
                <c:pt idx="1">
                  <c:v>0.90841118442785562</c:v>
                </c:pt>
                <c:pt idx="2">
                  <c:v>0.9331158549380949</c:v>
                </c:pt>
                <c:pt idx="3">
                  <c:v>0.92999106744082183</c:v>
                </c:pt>
                <c:pt idx="4">
                  <c:v>0.87883245910809338</c:v>
                </c:pt>
                <c:pt idx="5">
                  <c:v>0.84949822543140374</c:v>
                </c:pt>
              </c:numCache>
            </c:numRef>
          </c:val>
        </c:ser>
        <c:ser>
          <c:idx val="1"/>
          <c:order val="1"/>
          <c:tx>
            <c:v>Female</c:v>
          </c:tx>
          <c:spPr>
            <a:solidFill>
              <a:srgbClr val="F7941E"/>
            </a:solidFill>
          </c:spPr>
          <c:invertIfNegative val="0"/>
          <c:cat>
            <c:numRef>
              <c:f>'Sector emp1'!$C$4:$H$4</c:f>
              <c:numCache>
                <c:formatCode>General</c:formatCode>
                <c:ptCount val="6"/>
                <c:pt idx="0">
                  <c:v>1965</c:v>
                </c:pt>
                <c:pt idx="1">
                  <c:v>1975</c:v>
                </c:pt>
                <c:pt idx="2">
                  <c:v>1990</c:v>
                </c:pt>
                <c:pt idx="3">
                  <c:v>2000</c:v>
                </c:pt>
                <c:pt idx="4">
                  <c:v>2005</c:v>
                </c:pt>
                <c:pt idx="5">
                  <c:v>2010</c:v>
                </c:pt>
              </c:numCache>
            </c:numRef>
          </c:cat>
          <c:val>
            <c:numRef>
              <c:f>'Sector emp1'!$J$11:$O$11</c:f>
              <c:numCache>
                <c:formatCode>0%</c:formatCode>
                <c:ptCount val="6"/>
                <c:pt idx="0">
                  <c:v>0.13587716929723354</c:v>
                </c:pt>
                <c:pt idx="1">
                  <c:v>9.1588815572144419E-2</c:v>
                </c:pt>
                <c:pt idx="2">
                  <c:v>6.6884145061905043E-2</c:v>
                </c:pt>
                <c:pt idx="3">
                  <c:v>7.0008932559178214E-2</c:v>
                </c:pt>
                <c:pt idx="4">
                  <c:v>0.12116754089190668</c:v>
                </c:pt>
                <c:pt idx="5">
                  <c:v>0.15050177456859629</c:v>
                </c:pt>
              </c:numCache>
            </c:numRef>
          </c:val>
        </c:ser>
        <c:dLbls>
          <c:showLegendKey val="0"/>
          <c:showVal val="0"/>
          <c:showCatName val="0"/>
          <c:showSerName val="0"/>
          <c:showPercent val="0"/>
          <c:showBubbleSize val="0"/>
        </c:dLbls>
        <c:gapWidth val="150"/>
        <c:axId val="85682048"/>
        <c:axId val="85683584"/>
      </c:barChart>
      <c:catAx>
        <c:axId val="85682048"/>
        <c:scaling>
          <c:orientation val="minMax"/>
        </c:scaling>
        <c:delete val="0"/>
        <c:axPos val="b"/>
        <c:numFmt formatCode="General" sourceLinked="1"/>
        <c:majorTickMark val="out"/>
        <c:minorTickMark val="none"/>
        <c:tickLblPos val="nextTo"/>
        <c:crossAx val="85683584"/>
        <c:crosses val="autoZero"/>
        <c:auto val="1"/>
        <c:lblAlgn val="ctr"/>
        <c:lblOffset val="100"/>
        <c:noMultiLvlLbl val="0"/>
      </c:catAx>
      <c:valAx>
        <c:axId val="85683584"/>
        <c:scaling>
          <c:orientation val="minMax"/>
          <c:max val="1"/>
        </c:scaling>
        <c:delete val="0"/>
        <c:axPos val="l"/>
        <c:majorGridlines/>
        <c:numFmt formatCode="0%" sourceLinked="1"/>
        <c:majorTickMark val="out"/>
        <c:minorTickMark val="none"/>
        <c:tickLblPos val="nextTo"/>
        <c:crossAx val="85682048"/>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Business services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1965</c:v>
                </c:pt>
                <c:pt idx="1">
                  <c:v>1975</c:v>
                </c:pt>
                <c:pt idx="2">
                  <c:v>1990</c:v>
                </c:pt>
                <c:pt idx="3">
                  <c:v>2000</c:v>
                </c:pt>
                <c:pt idx="4">
                  <c:v>2005</c:v>
                </c:pt>
                <c:pt idx="5">
                  <c:v>2010</c:v>
                </c:pt>
              </c:numCache>
            </c:numRef>
          </c:cat>
          <c:val>
            <c:numRef>
              <c:f>'Sector emp1'!$C$12:$H$12</c:f>
              <c:numCache>
                <c:formatCode>0%</c:formatCode>
                <c:ptCount val="6"/>
                <c:pt idx="0">
                  <c:v>0.84251581327365488</c:v>
                </c:pt>
                <c:pt idx="1">
                  <c:v>0.80562602188843258</c:v>
                </c:pt>
                <c:pt idx="2">
                  <c:v>0.68142681426814267</c:v>
                </c:pt>
                <c:pt idx="3">
                  <c:v>0.68001097732496318</c:v>
                </c:pt>
                <c:pt idx="4">
                  <c:v>0.66901704007172125</c:v>
                </c:pt>
                <c:pt idx="5">
                  <c:v>0.66250617894216479</c:v>
                </c:pt>
              </c:numCache>
            </c:numRef>
          </c:val>
        </c:ser>
        <c:ser>
          <c:idx val="1"/>
          <c:order val="1"/>
          <c:tx>
            <c:v>Female</c:v>
          </c:tx>
          <c:spPr>
            <a:solidFill>
              <a:srgbClr val="F7941E"/>
            </a:solidFill>
          </c:spPr>
          <c:invertIfNegative val="0"/>
          <c:cat>
            <c:numRef>
              <c:f>'Sector emp1'!$C$4:$H$4</c:f>
              <c:numCache>
                <c:formatCode>General</c:formatCode>
                <c:ptCount val="6"/>
                <c:pt idx="0">
                  <c:v>1965</c:v>
                </c:pt>
                <c:pt idx="1">
                  <c:v>1975</c:v>
                </c:pt>
                <c:pt idx="2">
                  <c:v>1990</c:v>
                </c:pt>
                <c:pt idx="3">
                  <c:v>2000</c:v>
                </c:pt>
                <c:pt idx="4">
                  <c:v>2005</c:v>
                </c:pt>
                <c:pt idx="5">
                  <c:v>2010</c:v>
                </c:pt>
              </c:numCache>
            </c:numRef>
          </c:cat>
          <c:val>
            <c:numRef>
              <c:f>'Sector emp1'!$J$12:$O$12</c:f>
              <c:numCache>
                <c:formatCode>0%</c:formatCode>
                <c:ptCount val="6"/>
                <c:pt idx="0">
                  <c:v>0.15748418672634515</c:v>
                </c:pt>
                <c:pt idx="1">
                  <c:v>0.19437397811156742</c:v>
                </c:pt>
                <c:pt idx="2">
                  <c:v>0.31857318573185733</c:v>
                </c:pt>
                <c:pt idx="3">
                  <c:v>0.31998902267503687</c:v>
                </c:pt>
                <c:pt idx="4">
                  <c:v>0.33098295992827875</c:v>
                </c:pt>
                <c:pt idx="5">
                  <c:v>0.33749382105783521</c:v>
                </c:pt>
              </c:numCache>
            </c:numRef>
          </c:val>
        </c:ser>
        <c:dLbls>
          <c:showLegendKey val="0"/>
          <c:showVal val="0"/>
          <c:showCatName val="0"/>
          <c:showSerName val="0"/>
          <c:showPercent val="0"/>
          <c:showBubbleSize val="0"/>
        </c:dLbls>
        <c:gapWidth val="150"/>
        <c:axId val="85705856"/>
        <c:axId val="85707392"/>
      </c:barChart>
      <c:catAx>
        <c:axId val="85705856"/>
        <c:scaling>
          <c:orientation val="minMax"/>
        </c:scaling>
        <c:delete val="0"/>
        <c:axPos val="b"/>
        <c:numFmt formatCode="General" sourceLinked="1"/>
        <c:majorTickMark val="out"/>
        <c:minorTickMark val="none"/>
        <c:tickLblPos val="nextTo"/>
        <c:crossAx val="85707392"/>
        <c:crosses val="autoZero"/>
        <c:auto val="1"/>
        <c:lblAlgn val="ctr"/>
        <c:lblOffset val="100"/>
        <c:noMultiLvlLbl val="0"/>
      </c:catAx>
      <c:valAx>
        <c:axId val="85707392"/>
        <c:scaling>
          <c:orientation val="minMax"/>
          <c:max val="1"/>
        </c:scaling>
        <c:delete val="0"/>
        <c:axPos val="l"/>
        <c:majorGridlines/>
        <c:numFmt formatCode="0%" sourceLinked="1"/>
        <c:majorTickMark val="out"/>
        <c:minorTickMark val="none"/>
        <c:tickLblPos val="nextTo"/>
        <c:crossAx val="85705856"/>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employment2'!$B$6</c:f>
              <c:numCache>
                <c:formatCode>#,##0.0_ ;\-#,##0.0\ </c:formatCode>
                <c:ptCount val="1"/>
                <c:pt idx="0">
                  <c:v>7.548228745780861</c:v>
                </c:pt>
              </c:numCache>
            </c:numRef>
          </c:xVal>
          <c:yVal>
            <c:numRef>
              <c:f>'Rel. prod. cf employment2'!$C$6</c:f>
              <c:numCache>
                <c:formatCode>#,##0.0_ ;\-#,##0.0\ </c:formatCode>
                <c:ptCount val="1"/>
                <c:pt idx="0">
                  <c:v>0.36502575348551453</c:v>
                </c:pt>
              </c:numCache>
            </c:numRef>
          </c:yVal>
          <c:bubbleSize>
            <c:numRef>
              <c:f>'Rel. prod. cf employment2'!$E$6</c:f>
              <c:numCache>
                <c:formatCode>#,##0_ ;\-#,##0\ </c:formatCode>
                <c:ptCount val="1"/>
                <c:pt idx="0">
                  <c:v>2772</c:v>
                </c:pt>
              </c:numCache>
            </c:numRef>
          </c:bubbleSize>
          <c:bubble3D val="1"/>
        </c:ser>
        <c:ser>
          <c:idx val="1"/>
          <c:order val="1"/>
          <c:tx>
            <c:v>Mining &amp; utilities</c:v>
          </c:tx>
          <c:spPr>
            <a:solidFill>
              <a:srgbClr val="000000"/>
            </a:solidFill>
            <a:ln w="25400">
              <a:noFill/>
            </a:ln>
          </c:spPr>
          <c:invertIfNegative val="0"/>
          <c:xVal>
            <c:numRef>
              <c:f>'Rel. prod. cf employment2'!$B$7</c:f>
              <c:numCache>
                <c:formatCode>#,##0.0_ ;\-#,##0.0\ </c:formatCode>
                <c:ptCount val="1"/>
                <c:pt idx="0">
                  <c:v>-0.56119810211248744</c:v>
                </c:pt>
              </c:numCache>
            </c:numRef>
          </c:xVal>
          <c:yVal>
            <c:numRef>
              <c:f>'Rel. prod. cf employment2'!$C$7</c:f>
              <c:numCache>
                <c:formatCode>#,##0.0_ ;\-#,##0.0\ </c:formatCode>
                <c:ptCount val="1"/>
                <c:pt idx="0">
                  <c:v>2.265614557035482</c:v>
                </c:pt>
              </c:numCache>
            </c:numRef>
          </c:yVal>
          <c:bubbleSize>
            <c:numRef>
              <c:f>'Rel. prod. cf employment2'!$E$7</c:f>
              <c:numCache>
                <c:formatCode>#,##0_ ;\-#,##0\ </c:formatCode>
                <c:ptCount val="1"/>
                <c:pt idx="0">
                  <c:v>83</c:v>
                </c:pt>
              </c:numCache>
            </c:numRef>
          </c:bubbleSize>
          <c:bubble3D val="1"/>
        </c:ser>
        <c:ser>
          <c:idx val="2"/>
          <c:order val="2"/>
          <c:tx>
            <c:v>Manufacturing</c:v>
          </c:tx>
          <c:spPr>
            <a:solidFill>
              <a:srgbClr val="CC6600"/>
            </a:solidFill>
            <a:ln w="25400">
              <a:noFill/>
            </a:ln>
          </c:spPr>
          <c:invertIfNegative val="0"/>
          <c:xVal>
            <c:numRef>
              <c:f>'Rel. prod. cf employment2'!$B$8</c:f>
              <c:numCache>
                <c:formatCode>#,##0.0_ ;\-#,##0.0\ </c:formatCode>
                <c:ptCount val="1"/>
                <c:pt idx="0">
                  <c:v>-6.1914719925394088</c:v>
                </c:pt>
              </c:numCache>
            </c:numRef>
          </c:xVal>
          <c:yVal>
            <c:numRef>
              <c:f>'Rel. prod. cf employment2'!$C$8</c:f>
              <c:numCache>
                <c:formatCode>#,##0.0_ ;\-#,##0.0\ </c:formatCode>
                <c:ptCount val="1"/>
                <c:pt idx="0">
                  <c:v>2.8186157178437377</c:v>
                </c:pt>
              </c:numCache>
            </c:numRef>
          </c:yVal>
          <c:bubbleSize>
            <c:numRef>
              <c:f>'Rel. prod. cf employment2'!$E$8</c:f>
              <c:numCache>
                <c:formatCode>#,##0_ ;\-#,##0\ </c:formatCode>
                <c:ptCount val="1"/>
                <c:pt idx="0">
                  <c:v>150</c:v>
                </c:pt>
              </c:numCache>
            </c:numRef>
          </c:bubbleSize>
          <c:bubble3D val="1"/>
        </c:ser>
        <c:ser>
          <c:idx val="3"/>
          <c:order val="3"/>
          <c:tx>
            <c:v>Construction</c:v>
          </c:tx>
          <c:spPr>
            <a:solidFill>
              <a:srgbClr val="FFFF00"/>
            </a:solidFill>
            <a:ln w="25400">
              <a:noFill/>
            </a:ln>
          </c:spPr>
          <c:invertIfNegative val="0"/>
          <c:xVal>
            <c:numRef>
              <c:f>'Rel. prod. cf employment2'!$B$9</c:f>
              <c:numCache>
                <c:formatCode>#,##0.0_ ;\-#,##0.0\ </c:formatCode>
                <c:ptCount val="1"/>
                <c:pt idx="0">
                  <c:v>9.7707519781429442E-2</c:v>
                </c:pt>
              </c:numCache>
            </c:numRef>
          </c:xVal>
          <c:yVal>
            <c:numRef>
              <c:f>'Rel. prod. cf employment2'!$C$9</c:f>
              <c:numCache>
                <c:formatCode>#,##0.0_ ;\-#,##0.0\ </c:formatCode>
                <c:ptCount val="1"/>
                <c:pt idx="0">
                  <c:v>5.5695256440498406</c:v>
                </c:pt>
              </c:numCache>
            </c:numRef>
          </c:yVal>
          <c:bubbleSize>
            <c:numRef>
              <c:f>'Rel. prod. cf employment2'!$E$9</c:f>
              <c:numCache>
                <c:formatCode>#,##0_ ;\-#,##0\ </c:formatCode>
                <c:ptCount val="1"/>
                <c:pt idx="0">
                  <c:v>39</c:v>
                </c:pt>
              </c:numCache>
            </c:numRef>
          </c:bubbleSize>
          <c:bubble3D val="1"/>
        </c:ser>
        <c:ser>
          <c:idx val="4"/>
          <c:order val="4"/>
          <c:tx>
            <c:v>Wholesale, retail, hotels</c:v>
          </c:tx>
          <c:spPr>
            <a:solidFill>
              <a:srgbClr val="6666FF"/>
            </a:solidFill>
            <a:ln w="25400">
              <a:noFill/>
            </a:ln>
          </c:spPr>
          <c:invertIfNegative val="0"/>
          <c:xVal>
            <c:numRef>
              <c:f>'Rel. prod. cf employment2'!$B$10</c:f>
              <c:numCache>
                <c:formatCode>#,##0.0_ ;\-#,##0.0\ </c:formatCode>
                <c:ptCount val="1"/>
                <c:pt idx="0">
                  <c:v>0.21294609307883938</c:v>
                </c:pt>
              </c:numCache>
            </c:numRef>
          </c:xVal>
          <c:yVal>
            <c:numRef>
              <c:f>'Rel. prod. cf employment2'!$C$10</c:f>
              <c:numCache>
                <c:formatCode>#,##0.0_ ;\-#,##0.0\ </c:formatCode>
                <c:ptCount val="1"/>
                <c:pt idx="0">
                  <c:v>2.0820007320427978</c:v>
                </c:pt>
              </c:numCache>
            </c:numRef>
          </c:yVal>
          <c:bubbleSize>
            <c:numRef>
              <c:f>'Rel. prod. cf employment2'!$E$10</c:f>
              <c:numCache>
                <c:formatCode>#,##0_ ;\-#,##0\ </c:formatCode>
                <c:ptCount val="1"/>
                <c:pt idx="0">
                  <c:v>392</c:v>
                </c:pt>
              </c:numCache>
            </c:numRef>
          </c:bubbleSize>
          <c:bubble3D val="1"/>
        </c:ser>
        <c:ser>
          <c:idx val="5"/>
          <c:order val="5"/>
          <c:tx>
            <c:v>Transport, storage, comms</c:v>
          </c:tx>
          <c:spPr>
            <a:solidFill>
              <a:srgbClr val="66FFFF"/>
            </a:solidFill>
            <a:ln w="25400">
              <a:noFill/>
            </a:ln>
          </c:spPr>
          <c:invertIfNegative val="0"/>
          <c:xVal>
            <c:numRef>
              <c:f>'Rel. prod. cf employment2'!$B$11</c:f>
              <c:numCache>
                <c:formatCode>#,##0.0_ ;\-#,##0.0\ </c:formatCode>
                <c:ptCount val="1"/>
                <c:pt idx="0">
                  <c:v>-0.23057005095897276</c:v>
                </c:pt>
              </c:numCache>
            </c:numRef>
          </c:xVal>
          <c:yVal>
            <c:numRef>
              <c:f>'Rel. prod. cf employment2'!$C$11</c:f>
              <c:numCache>
                <c:formatCode>#,##0.0_ ;\-#,##0.0\ </c:formatCode>
                <c:ptCount val="1"/>
                <c:pt idx="0">
                  <c:v>2.1673155380888312</c:v>
                </c:pt>
              </c:numCache>
            </c:numRef>
          </c:yVal>
          <c:bubbleSize>
            <c:numRef>
              <c:f>'Rel. prod. cf employment2'!$E$11</c:f>
              <c:numCache>
                <c:formatCode>#,##0_ ;\-#,##0\ </c:formatCode>
                <c:ptCount val="1"/>
                <c:pt idx="0">
                  <c:v>78</c:v>
                </c:pt>
              </c:numCache>
            </c:numRef>
          </c:bubbleSize>
          <c:bubble3D val="1"/>
        </c:ser>
        <c:ser>
          <c:idx val="6"/>
          <c:order val="6"/>
          <c:tx>
            <c:v>Other</c:v>
          </c:tx>
          <c:spPr>
            <a:solidFill>
              <a:srgbClr val="FF00FF"/>
            </a:solidFill>
            <a:ln w="25400">
              <a:noFill/>
            </a:ln>
          </c:spPr>
          <c:invertIfNegative val="0"/>
          <c:xVal>
            <c:numRef>
              <c:f>'Rel. prod. cf employment2'!$B$12</c:f>
              <c:numCache>
                <c:formatCode>#,##0.0_ ;\-#,##0.0\ </c:formatCode>
                <c:ptCount val="1"/>
                <c:pt idx="0">
                  <c:v>-0.87564221303026457</c:v>
                </c:pt>
              </c:numCache>
            </c:numRef>
          </c:xVal>
          <c:yVal>
            <c:numRef>
              <c:f>'Rel. prod. cf employment2'!$C$12</c:f>
              <c:numCache>
                <c:formatCode>#,##0.0_ ;\-#,##0.0\ </c:formatCode>
                <c:ptCount val="1"/>
                <c:pt idx="0">
                  <c:v>3.2439864702866417</c:v>
                </c:pt>
              </c:numCache>
            </c:numRef>
          </c:yVal>
          <c:bubbleSize>
            <c:numRef>
              <c:f>'Rel. prod. cf employment2'!$E$12</c:f>
              <c:numCache>
                <c:formatCode>#,##0_ ;\-#,##0\ </c:formatCode>
                <c:ptCount val="1"/>
                <c:pt idx="0">
                  <c:v>307</c:v>
                </c:pt>
              </c:numCache>
            </c:numRef>
          </c:bubbleSize>
          <c:bubble3D val="1"/>
        </c:ser>
        <c:dLbls>
          <c:showLegendKey val="0"/>
          <c:showVal val="0"/>
          <c:showCatName val="0"/>
          <c:showSerName val="0"/>
          <c:showPercent val="0"/>
          <c:showBubbleSize val="0"/>
        </c:dLbls>
        <c:bubbleScale val="100"/>
        <c:showNegBubbles val="0"/>
        <c:axId val="231167872"/>
        <c:axId val="231186432"/>
      </c:bubbleChart>
      <c:valAx>
        <c:axId val="231167872"/>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231186432"/>
        <c:crosses val="autoZero"/>
        <c:crossBetween val="midCat"/>
      </c:valAx>
      <c:valAx>
        <c:axId val="231186432"/>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23116787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employment2'!$B$23</c:f>
              <c:numCache>
                <c:formatCode>#,##0.0_ ;\-#,##0.0\ </c:formatCode>
                <c:ptCount val="1"/>
                <c:pt idx="0">
                  <c:v>-0.3729645291512611</c:v>
                </c:pt>
              </c:numCache>
            </c:numRef>
          </c:xVal>
          <c:yVal>
            <c:numRef>
              <c:f>'Rel. prod. cf employment2'!$C$23</c:f>
              <c:numCache>
                <c:formatCode>#,##0.0_ ;\-#,##0.0\ </c:formatCode>
                <c:ptCount val="1"/>
                <c:pt idx="0">
                  <c:v>0.30012520022276645</c:v>
                </c:pt>
              </c:numCache>
            </c:numRef>
          </c:yVal>
          <c:bubbleSize>
            <c:numRef>
              <c:f>'Rel. prod. cf employment2'!$E$23</c:f>
              <c:numCache>
                <c:formatCode>#,##0_ ;\-#,##0\ </c:formatCode>
                <c:ptCount val="1"/>
                <c:pt idx="0">
                  <c:v>2962</c:v>
                </c:pt>
              </c:numCache>
            </c:numRef>
          </c:bubbleSize>
          <c:bubble3D val="1"/>
        </c:ser>
        <c:ser>
          <c:idx val="1"/>
          <c:order val="1"/>
          <c:tx>
            <c:v>Mining &amp; utilities</c:v>
          </c:tx>
          <c:spPr>
            <a:solidFill>
              <a:srgbClr val="000000"/>
            </a:solidFill>
            <a:ln w="25400">
              <a:noFill/>
            </a:ln>
          </c:spPr>
          <c:invertIfNegative val="0"/>
          <c:xVal>
            <c:numRef>
              <c:f>'Rel. prod. cf employment2'!$B$24</c:f>
              <c:numCache>
                <c:formatCode>#,##0.0_ ;\-#,##0.0\ </c:formatCode>
                <c:ptCount val="1"/>
                <c:pt idx="0">
                  <c:v>-0.39345379208875952</c:v>
                </c:pt>
              </c:numCache>
            </c:numRef>
          </c:xVal>
          <c:yVal>
            <c:numRef>
              <c:f>'Rel. prod. cf employment2'!$C$24</c:f>
              <c:numCache>
                <c:formatCode>#,##0.0_ ;\-#,##0.0\ </c:formatCode>
                <c:ptCount val="1"/>
                <c:pt idx="0">
                  <c:v>3.538300393269818</c:v>
                </c:pt>
              </c:numCache>
            </c:numRef>
          </c:yVal>
          <c:bubbleSize>
            <c:numRef>
              <c:f>'Rel. prod. cf employment2'!$E$24</c:f>
              <c:numCache>
                <c:formatCode>#,##0_ ;\-#,##0\ </c:formatCode>
                <c:ptCount val="1"/>
                <c:pt idx="0">
                  <c:v>73</c:v>
                </c:pt>
              </c:numCache>
            </c:numRef>
          </c:bubbleSize>
          <c:bubble3D val="1"/>
        </c:ser>
        <c:ser>
          <c:idx val="2"/>
          <c:order val="2"/>
          <c:tx>
            <c:v>Manufacturing</c:v>
          </c:tx>
          <c:spPr>
            <a:solidFill>
              <a:srgbClr val="CC6600"/>
            </a:solidFill>
            <a:ln w="25400">
              <a:noFill/>
            </a:ln>
          </c:spPr>
          <c:invertIfNegative val="0"/>
          <c:xVal>
            <c:numRef>
              <c:f>'Rel. prod. cf employment2'!$B$25</c:f>
              <c:numCache>
                <c:formatCode>#,##0.0_ ;\-#,##0.0\ </c:formatCode>
                <c:ptCount val="1"/>
                <c:pt idx="0">
                  <c:v>7.0427457168321439E-2</c:v>
                </c:pt>
              </c:numCache>
            </c:numRef>
          </c:xVal>
          <c:yVal>
            <c:numRef>
              <c:f>'Rel. prod. cf employment2'!$C$25</c:f>
              <c:numCache>
                <c:formatCode>#,##0.0_ ;\-#,##0.0\ </c:formatCode>
                <c:ptCount val="1"/>
                <c:pt idx="0">
                  <c:v>2.7653768976291282</c:v>
                </c:pt>
              </c:numCache>
            </c:numRef>
          </c:yVal>
          <c:bubbleSize>
            <c:numRef>
              <c:f>'Rel. prod. cf employment2'!$E$25</c:f>
              <c:numCache>
                <c:formatCode>#,##0_ ;\-#,##0\ </c:formatCode>
                <c:ptCount val="1"/>
                <c:pt idx="0">
                  <c:v>164</c:v>
                </c:pt>
              </c:numCache>
            </c:numRef>
          </c:bubbleSize>
          <c:bubble3D val="1"/>
        </c:ser>
        <c:ser>
          <c:idx val="3"/>
          <c:order val="3"/>
          <c:tx>
            <c:v>Construction</c:v>
          </c:tx>
          <c:spPr>
            <a:solidFill>
              <a:srgbClr val="FFFF00"/>
            </a:solidFill>
            <a:ln w="25400">
              <a:noFill/>
            </a:ln>
          </c:spPr>
          <c:invertIfNegative val="0"/>
          <c:xVal>
            <c:numRef>
              <c:f>'Rel. prod. cf employment2'!$B$26</c:f>
              <c:numCache>
                <c:formatCode>#,##0.0_ ;\-#,##0.0\ </c:formatCode>
                <c:ptCount val="1"/>
                <c:pt idx="0">
                  <c:v>0.27074778603725269</c:v>
                </c:pt>
              </c:numCache>
            </c:numRef>
          </c:xVal>
          <c:yVal>
            <c:numRef>
              <c:f>'Rel. prod. cf employment2'!$C$26</c:f>
              <c:numCache>
                <c:formatCode>#,##0.0_ ;\-#,##0.0\ </c:formatCode>
                <c:ptCount val="1"/>
                <c:pt idx="0">
                  <c:v>8.0236722054115539</c:v>
                </c:pt>
              </c:numCache>
            </c:numRef>
          </c:yVal>
          <c:bubbleSize>
            <c:numRef>
              <c:f>'Rel. prod. cf employment2'!$E$26</c:f>
              <c:numCache>
                <c:formatCode>#,##0_ ;\-#,##0\ </c:formatCode>
                <c:ptCount val="1"/>
                <c:pt idx="0">
                  <c:v>53</c:v>
                </c:pt>
              </c:numCache>
            </c:numRef>
          </c:bubbleSize>
          <c:bubble3D val="1"/>
        </c:ser>
        <c:ser>
          <c:idx val="4"/>
          <c:order val="4"/>
          <c:tx>
            <c:v>Wholesale, retail, hotels</c:v>
          </c:tx>
          <c:spPr>
            <a:solidFill>
              <a:srgbClr val="6666FF"/>
            </a:solidFill>
            <a:ln w="25400">
              <a:noFill/>
            </a:ln>
          </c:spPr>
          <c:invertIfNegative val="0"/>
          <c:xVal>
            <c:numRef>
              <c:f>'Rel. prod. cf employment2'!$B$27</c:f>
              <c:numCache>
                <c:formatCode>#,##0.0_ ;\-#,##0.0\ </c:formatCode>
                <c:ptCount val="1"/>
                <c:pt idx="0">
                  <c:v>-2.5176349230401129E-2</c:v>
                </c:pt>
              </c:numCache>
            </c:numRef>
          </c:xVal>
          <c:yVal>
            <c:numRef>
              <c:f>'Rel. prod. cf employment2'!$C$27</c:f>
              <c:numCache>
                <c:formatCode>#,##0.0_ ;\-#,##0.0\ </c:formatCode>
                <c:ptCount val="1"/>
                <c:pt idx="0">
                  <c:v>2.1289679278758271</c:v>
                </c:pt>
              </c:numCache>
            </c:numRef>
          </c:yVal>
          <c:bubbleSize>
            <c:numRef>
              <c:f>'Rel. prod. cf employment2'!$E$27</c:f>
              <c:numCache>
                <c:formatCode>#,##0_ ;\-#,##0\ </c:formatCode>
                <c:ptCount val="1"/>
                <c:pt idx="0">
                  <c:v>420</c:v>
                </c:pt>
              </c:numCache>
            </c:numRef>
          </c:bubbleSize>
          <c:bubble3D val="1"/>
        </c:ser>
        <c:ser>
          <c:idx val="5"/>
          <c:order val="5"/>
          <c:tx>
            <c:v>Transport, storage, comms</c:v>
          </c:tx>
          <c:spPr>
            <a:solidFill>
              <a:srgbClr val="66FFFF"/>
            </a:solidFill>
            <a:ln w="25400">
              <a:noFill/>
            </a:ln>
          </c:spPr>
          <c:invertIfNegative val="0"/>
          <c:xVal>
            <c:numRef>
              <c:f>'Rel. prod. cf employment2'!$B$28</c:f>
              <c:numCache>
                <c:formatCode>#,##0.0_ ;\-#,##0.0\ </c:formatCode>
                <c:ptCount val="1"/>
                <c:pt idx="0">
                  <c:v>5.4166137376649992E-2</c:v>
                </c:pt>
              </c:numCache>
            </c:numRef>
          </c:xVal>
          <c:yVal>
            <c:numRef>
              <c:f>'Rel. prod. cf employment2'!$C$28</c:f>
              <c:numCache>
                <c:formatCode>#,##0.0_ ;\-#,##0.0\ </c:formatCode>
                <c:ptCount val="1"/>
                <c:pt idx="0">
                  <c:v>2.1455669331697846</c:v>
                </c:pt>
              </c:numCache>
            </c:numRef>
          </c:yVal>
          <c:bubbleSize>
            <c:numRef>
              <c:f>'Rel. prod. cf employment2'!$E$28</c:f>
              <c:numCache>
                <c:formatCode>#,##0_ ;\-#,##0\ </c:formatCode>
                <c:ptCount val="1"/>
                <c:pt idx="0">
                  <c:v>86</c:v>
                </c:pt>
              </c:numCache>
            </c:numRef>
          </c:bubbleSize>
          <c:bubble3D val="1"/>
        </c:ser>
        <c:ser>
          <c:idx val="6"/>
          <c:order val="6"/>
          <c:tx>
            <c:v>Other</c:v>
          </c:tx>
          <c:spPr>
            <a:solidFill>
              <a:srgbClr val="FF00FF"/>
            </a:solidFill>
            <a:ln w="25400">
              <a:noFill/>
            </a:ln>
          </c:spPr>
          <c:invertIfNegative val="0"/>
          <c:xVal>
            <c:numRef>
              <c:f>'Rel. prod. cf employment2'!$B$29</c:f>
              <c:numCache>
                <c:formatCode>#,##0.0_ ;\-#,##0.0\ </c:formatCode>
                <c:ptCount val="1"/>
                <c:pt idx="0">
                  <c:v>0.39625328988818787</c:v>
                </c:pt>
              </c:numCache>
            </c:numRef>
          </c:xVal>
          <c:yVal>
            <c:numRef>
              <c:f>'Rel. prod. cf employment2'!$C$29</c:f>
              <c:numCache>
                <c:formatCode>#,##0.0_ ;\-#,##0.0\ </c:formatCode>
                <c:ptCount val="1"/>
                <c:pt idx="0">
                  <c:v>2.8880679311359274</c:v>
                </c:pt>
              </c:numCache>
            </c:numRef>
          </c:yVal>
          <c:bubbleSize>
            <c:numRef>
              <c:f>'Rel. prod. cf employment2'!$E$29</c:f>
              <c:numCache>
                <c:formatCode>#,##0_ ;\-#,##0\ </c:formatCode>
                <c:ptCount val="1"/>
                <c:pt idx="0">
                  <c:v>346</c:v>
                </c:pt>
              </c:numCache>
            </c:numRef>
          </c:bubbleSize>
          <c:bubble3D val="1"/>
        </c:ser>
        <c:dLbls>
          <c:showLegendKey val="0"/>
          <c:showVal val="0"/>
          <c:showCatName val="0"/>
          <c:showSerName val="0"/>
          <c:showPercent val="0"/>
          <c:showBubbleSize val="0"/>
        </c:dLbls>
        <c:bubbleScale val="100"/>
        <c:showNegBubbles val="0"/>
        <c:axId val="231417344"/>
        <c:axId val="231419264"/>
      </c:bubbleChart>
      <c:valAx>
        <c:axId val="231417344"/>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231419264"/>
        <c:crosses val="autoZero"/>
        <c:crossBetween val="midCat"/>
      </c:valAx>
      <c:valAx>
        <c:axId val="231419264"/>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23141734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employment2'!$B$40</c:f>
              <c:numCache>
                <c:formatCode>#,##0.0_ ;\-#,##0.0\ </c:formatCode>
                <c:ptCount val="1"/>
                <c:pt idx="0">
                  <c:v>-6.6484222269678099</c:v>
                </c:pt>
              </c:numCache>
            </c:numRef>
          </c:xVal>
          <c:yVal>
            <c:numRef>
              <c:f>'Rel. prod. cf employment2'!$C$40</c:f>
              <c:numCache>
                <c:formatCode>#,##0.0_ ;\-#,##0.0\ </c:formatCode>
                <c:ptCount val="1"/>
                <c:pt idx="0">
                  <c:v>0.29500711051135226</c:v>
                </c:pt>
              </c:numCache>
            </c:numRef>
          </c:yVal>
          <c:bubbleSize>
            <c:numRef>
              <c:f>'Rel. prod. cf employment2'!$E$40</c:f>
              <c:numCache>
                <c:formatCode>#,##0_ ;\-#,##0\ </c:formatCode>
                <c:ptCount val="1"/>
                <c:pt idx="0">
                  <c:v>3176</c:v>
                </c:pt>
              </c:numCache>
            </c:numRef>
          </c:bubbleSize>
          <c:bubble3D val="1"/>
        </c:ser>
        <c:ser>
          <c:idx val="1"/>
          <c:order val="1"/>
          <c:tx>
            <c:v>Mining &amp; utilities</c:v>
          </c:tx>
          <c:spPr>
            <a:solidFill>
              <a:srgbClr val="000000"/>
            </a:solidFill>
            <a:ln w="25400">
              <a:noFill/>
            </a:ln>
          </c:spPr>
          <c:invertIfNegative val="0"/>
          <c:xVal>
            <c:numRef>
              <c:f>'Rel. prod. cf employment2'!$B$41</c:f>
              <c:numCache>
                <c:formatCode>#,##0.0_ ;\-#,##0.0\ </c:formatCode>
                <c:ptCount val="1"/>
                <c:pt idx="0">
                  <c:v>0.57321785425441529</c:v>
                </c:pt>
              </c:numCache>
            </c:numRef>
          </c:xVal>
          <c:yVal>
            <c:numRef>
              <c:f>'Rel. prod. cf employment2'!$C$41</c:f>
              <c:numCache>
                <c:formatCode>#,##0.0_ ;\-#,##0.0\ </c:formatCode>
                <c:ptCount val="1"/>
                <c:pt idx="0">
                  <c:v>3.2572951667428671</c:v>
                </c:pt>
              </c:numCache>
            </c:numRef>
          </c:yVal>
          <c:bubbleSize>
            <c:numRef>
              <c:f>'Rel. prod. cf employment2'!$E$41</c:f>
              <c:numCache>
                <c:formatCode>#,##0_ ;\-#,##0\ </c:formatCode>
                <c:ptCount val="1"/>
                <c:pt idx="0">
                  <c:v>114</c:v>
                </c:pt>
              </c:numCache>
            </c:numRef>
          </c:bubbleSize>
          <c:bubble3D val="1"/>
        </c:ser>
        <c:ser>
          <c:idx val="2"/>
          <c:order val="2"/>
          <c:tx>
            <c:v>Manufacturing</c:v>
          </c:tx>
          <c:spPr>
            <a:solidFill>
              <a:srgbClr val="CC6600"/>
            </a:solidFill>
            <a:ln w="25400">
              <a:noFill/>
            </a:ln>
          </c:spPr>
          <c:invertIfNegative val="0"/>
          <c:xVal>
            <c:numRef>
              <c:f>'Rel. prod. cf employment2'!$B$42</c:f>
              <c:numCache>
                <c:formatCode>#,##0.0_ ;\-#,##0.0\ </c:formatCode>
                <c:ptCount val="1"/>
                <c:pt idx="0">
                  <c:v>-0.17930747139264591</c:v>
                </c:pt>
              </c:numCache>
            </c:numRef>
          </c:xVal>
          <c:yVal>
            <c:numRef>
              <c:f>'Rel. prod. cf employment2'!$C$42</c:f>
              <c:numCache>
                <c:formatCode>#,##0.0_ ;\-#,##0.0\ </c:formatCode>
                <c:ptCount val="1"/>
                <c:pt idx="0">
                  <c:v>2.5356377836909849</c:v>
                </c:pt>
              </c:numCache>
            </c:numRef>
          </c:yVal>
          <c:bubbleSize>
            <c:numRef>
              <c:f>'Rel. prod. cf employment2'!$E$42</c:f>
              <c:numCache>
                <c:formatCode>#,##0_ ;\-#,##0\ </c:formatCode>
                <c:ptCount val="1"/>
                <c:pt idx="0">
                  <c:v>185</c:v>
                </c:pt>
              </c:numCache>
            </c:numRef>
          </c:bubbleSize>
          <c:bubble3D val="1"/>
        </c:ser>
        <c:ser>
          <c:idx val="3"/>
          <c:order val="3"/>
          <c:tx>
            <c:v>Construction</c:v>
          </c:tx>
          <c:spPr>
            <a:solidFill>
              <a:srgbClr val="FFFF00"/>
            </a:solidFill>
            <a:ln w="25400">
              <a:noFill/>
            </a:ln>
          </c:spPr>
          <c:invertIfNegative val="0"/>
          <c:xVal>
            <c:numRef>
              <c:f>'Rel. prod. cf employment2'!$B$43</c:f>
              <c:numCache>
                <c:formatCode>#,##0.0_ ;\-#,##0.0\ </c:formatCode>
                <c:ptCount val="1"/>
                <c:pt idx="0">
                  <c:v>1.2049665173409649</c:v>
                </c:pt>
              </c:numCache>
            </c:numRef>
          </c:xVal>
          <c:yVal>
            <c:numRef>
              <c:f>'Rel. prod. cf employment2'!$C$43</c:f>
              <c:numCache>
                <c:formatCode>#,##0.0_ ;\-#,##0.0\ </c:formatCode>
                <c:ptCount val="1"/>
                <c:pt idx="0">
                  <c:v>5.4365243603217834</c:v>
                </c:pt>
              </c:numCache>
            </c:numRef>
          </c:yVal>
          <c:bubbleSize>
            <c:numRef>
              <c:f>'Rel. prod. cf employment2'!$E$43</c:f>
              <c:numCache>
                <c:formatCode>#,##0_ ;\-#,##0\ </c:formatCode>
                <c:ptCount val="1"/>
                <c:pt idx="0">
                  <c:v>121</c:v>
                </c:pt>
              </c:numCache>
            </c:numRef>
          </c:bubbleSize>
          <c:bubble3D val="1"/>
        </c:ser>
        <c:ser>
          <c:idx val="4"/>
          <c:order val="4"/>
          <c:tx>
            <c:v>Wholesale, retail, hotels</c:v>
          </c:tx>
          <c:spPr>
            <a:solidFill>
              <a:srgbClr val="6666FF"/>
            </a:solidFill>
            <a:ln w="25400">
              <a:noFill/>
            </a:ln>
          </c:spPr>
          <c:invertIfNegative val="0"/>
          <c:xVal>
            <c:numRef>
              <c:f>'Rel. prod. cf employment2'!$B$44</c:f>
              <c:numCache>
                <c:formatCode>#,##0.0_ ;\-#,##0.0\ </c:formatCode>
                <c:ptCount val="1"/>
                <c:pt idx="0">
                  <c:v>1.7116151909241513</c:v>
                </c:pt>
              </c:numCache>
            </c:numRef>
          </c:xVal>
          <c:yVal>
            <c:numRef>
              <c:f>'Rel. prod. cf employment2'!$C$44</c:f>
              <c:numCache>
                <c:formatCode>#,##0.0_ ;\-#,##0.0\ </c:formatCode>
                <c:ptCount val="1"/>
                <c:pt idx="0">
                  <c:v>1.5687403608030355</c:v>
                </c:pt>
              </c:numCache>
            </c:numRef>
          </c:yVal>
          <c:bubbleSize>
            <c:numRef>
              <c:f>'Rel. prod. cf employment2'!$E$44</c:f>
              <c:numCache>
                <c:formatCode>#,##0_ ;\-#,##0\ </c:formatCode>
                <c:ptCount val="1"/>
                <c:pt idx="0">
                  <c:v>579</c:v>
                </c:pt>
              </c:numCache>
            </c:numRef>
          </c:bubbleSize>
          <c:bubble3D val="1"/>
        </c:ser>
        <c:ser>
          <c:idx val="5"/>
          <c:order val="5"/>
          <c:tx>
            <c:v>Transport, storage, comms</c:v>
          </c:tx>
          <c:spPr>
            <a:solidFill>
              <a:srgbClr val="66FFFF"/>
            </a:solidFill>
            <a:ln w="25400">
              <a:noFill/>
            </a:ln>
          </c:spPr>
          <c:invertIfNegative val="0"/>
          <c:xVal>
            <c:numRef>
              <c:f>'Rel. prod. cf employment2'!$B$45</c:f>
              <c:numCache>
                <c:formatCode>#,##0.0_ ;\-#,##0.0\ </c:formatCode>
                <c:ptCount val="1"/>
                <c:pt idx="0">
                  <c:v>0.5865548151606812</c:v>
                </c:pt>
              </c:numCache>
            </c:numRef>
          </c:xVal>
          <c:yVal>
            <c:numRef>
              <c:f>'Rel. prod. cf employment2'!$C$45</c:f>
              <c:numCache>
                <c:formatCode>#,##0.0_ ;\-#,##0.0\ </c:formatCode>
                <c:ptCount val="1"/>
                <c:pt idx="0">
                  <c:v>2.5886468192745649</c:v>
                </c:pt>
              </c:numCache>
            </c:numRef>
          </c:yVal>
          <c:bubbleSize>
            <c:numRef>
              <c:f>'Rel. prod. cf employment2'!$E$45</c:f>
              <c:numCache>
                <c:formatCode>#,##0_ ;\-#,##0\ </c:formatCode>
                <c:ptCount val="1"/>
                <c:pt idx="0">
                  <c:v>130</c:v>
                </c:pt>
              </c:numCache>
            </c:numRef>
          </c:bubbleSize>
          <c:bubble3D val="1"/>
        </c:ser>
        <c:ser>
          <c:idx val="6"/>
          <c:order val="6"/>
          <c:tx>
            <c:v>Other</c:v>
          </c:tx>
          <c:spPr>
            <a:solidFill>
              <a:srgbClr val="FF00FF"/>
            </a:solidFill>
            <a:ln w="25400">
              <a:noFill/>
            </a:ln>
          </c:spPr>
          <c:invertIfNegative val="0"/>
          <c:xVal>
            <c:numRef>
              <c:f>'Rel. prod. cf employment2'!$B$46</c:f>
              <c:numCache>
                <c:formatCode>#,##0.0_ ;\-#,##0.0\ </c:formatCode>
                <c:ptCount val="1"/>
                <c:pt idx="0">
                  <c:v>2.7513753206802622</c:v>
                </c:pt>
              </c:numCache>
            </c:numRef>
          </c:xVal>
          <c:yVal>
            <c:numRef>
              <c:f>'Rel. prod. cf employment2'!$C$46</c:f>
              <c:numCache>
                <c:formatCode>#,##0.0_ ;\-#,##0.0\ </c:formatCode>
                <c:ptCount val="1"/>
                <c:pt idx="0">
                  <c:v>2.1531154520568987</c:v>
                </c:pt>
              </c:numCache>
            </c:numRef>
          </c:yVal>
          <c:bubbleSize>
            <c:numRef>
              <c:f>'Rel. prod. cf employment2'!$E$46</c:f>
              <c:numCache>
                <c:formatCode>#,##0_ ;\-#,##0\ </c:formatCode>
                <c:ptCount val="1"/>
                <c:pt idx="0">
                  <c:v>542</c:v>
                </c:pt>
              </c:numCache>
            </c:numRef>
          </c:bubbleSize>
          <c:bubble3D val="1"/>
        </c:ser>
        <c:dLbls>
          <c:showLegendKey val="0"/>
          <c:showVal val="0"/>
          <c:showCatName val="0"/>
          <c:showSerName val="0"/>
          <c:showPercent val="0"/>
          <c:showBubbleSize val="0"/>
        </c:dLbls>
        <c:bubbleScale val="100"/>
        <c:showNegBubbles val="0"/>
        <c:axId val="231572608"/>
        <c:axId val="231574528"/>
      </c:bubbleChart>
      <c:valAx>
        <c:axId val="231572608"/>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231574528"/>
        <c:crosses val="autoZero"/>
        <c:crossBetween val="midCat"/>
      </c:valAx>
      <c:valAx>
        <c:axId val="231574528"/>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23157260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employment2'!$B$57</c:f>
              <c:numCache>
                <c:formatCode>#,##0.0_ ;\-#,##0.0\ </c:formatCode>
                <c:ptCount val="1"/>
                <c:pt idx="0">
                  <c:v>-10.245680021323025</c:v>
                </c:pt>
              </c:numCache>
            </c:numRef>
          </c:xVal>
          <c:yVal>
            <c:numRef>
              <c:f>'Rel. prod. cf employment2'!$C$57</c:f>
              <c:numCache>
                <c:formatCode>#,##0.0_ ;\-#,##0.0\ </c:formatCode>
                <c:ptCount val="1"/>
                <c:pt idx="0">
                  <c:v>0.30850688647828889</c:v>
                </c:pt>
              </c:numCache>
            </c:numRef>
          </c:yVal>
          <c:bubbleSize>
            <c:numRef>
              <c:f>'Rel. prod. cf employment2'!$E$57</c:f>
              <c:numCache>
                <c:formatCode>#,##0_ ;\-#,##0\ </c:formatCode>
                <c:ptCount val="1"/>
                <c:pt idx="0">
                  <c:v>2958</c:v>
                </c:pt>
              </c:numCache>
            </c:numRef>
          </c:bubbleSize>
          <c:bubble3D val="1"/>
        </c:ser>
        <c:ser>
          <c:idx val="1"/>
          <c:order val="1"/>
          <c:tx>
            <c:v>Mining &amp; utilities</c:v>
          </c:tx>
          <c:spPr>
            <a:solidFill>
              <a:srgbClr val="000000"/>
            </a:solidFill>
            <a:ln w="25400">
              <a:noFill/>
            </a:ln>
          </c:spPr>
          <c:invertIfNegative val="0"/>
          <c:xVal>
            <c:numRef>
              <c:f>'Rel. prod. cf employment2'!$B$58</c:f>
              <c:numCache>
                <c:formatCode>#,##0.0_ ;\-#,##0.0\ </c:formatCode>
                <c:ptCount val="1"/>
                <c:pt idx="0">
                  <c:v>-9.0710713252551312E-2</c:v>
                </c:pt>
              </c:numCache>
            </c:numRef>
          </c:xVal>
          <c:yVal>
            <c:numRef>
              <c:f>'Rel. prod. cf employment2'!$C$58</c:f>
              <c:numCache>
                <c:formatCode>#,##0.0_ ;\-#,##0.0\ </c:formatCode>
                <c:ptCount val="1"/>
                <c:pt idx="0">
                  <c:v>2.5808713207760983</c:v>
                </c:pt>
              </c:numCache>
            </c:numRef>
          </c:yVal>
          <c:bubbleSize>
            <c:numRef>
              <c:f>'Rel. prod. cf employment2'!$E$58</c:f>
              <c:numCache>
                <c:formatCode>#,##0_ ;\-#,##0\ </c:formatCode>
                <c:ptCount val="1"/>
                <c:pt idx="0">
                  <c:v>121</c:v>
                </c:pt>
              </c:numCache>
            </c:numRef>
          </c:bubbleSize>
          <c:bubble3D val="1"/>
        </c:ser>
        <c:ser>
          <c:idx val="2"/>
          <c:order val="2"/>
          <c:tx>
            <c:v>Manufacturing</c:v>
          </c:tx>
          <c:spPr>
            <a:solidFill>
              <a:srgbClr val="CC6600"/>
            </a:solidFill>
            <a:ln w="25400">
              <a:noFill/>
            </a:ln>
          </c:spPr>
          <c:invertIfNegative val="0"/>
          <c:xVal>
            <c:numRef>
              <c:f>'Rel. prod. cf employment2'!$B$59</c:f>
              <c:numCache>
                <c:formatCode>#,##0.0_ ;\-#,##0.0\ </c:formatCode>
                <c:ptCount val="1"/>
                <c:pt idx="0">
                  <c:v>0.25721096577510627</c:v>
                </c:pt>
              </c:numCache>
            </c:numRef>
          </c:xVal>
          <c:yVal>
            <c:numRef>
              <c:f>'Rel. prod. cf employment2'!$C$59</c:f>
              <c:numCache>
                <c:formatCode>#,##0.0_ ;\-#,##0.0\ </c:formatCode>
                <c:ptCount val="1"/>
                <c:pt idx="0">
                  <c:v>2.4311679897962257</c:v>
                </c:pt>
              </c:numCache>
            </c:numRef>
          </c:yVal>
          <c:bubbleSize>
            <c:numRef>
              <c:f>'Rel. prod. cf employment2'!$E$59</c:f>
              <c:numCache>
                <c:formatCode>#,##0_ ;\-#,##0\ </c:formatCode>
                <c:ptCount val="1"/>
                <c:pt idx="0">
                  <c:v>218</c:v>
                </c:pt>
              </c:numCache>
            </c:numRef>
          </c:bubbleSize>
          <c:bubble3D val="1"/>
        </c:ser>
        <c:ser>
          <c:idx val="3"/>
          <c:order val="3"/>
          <c:tx>
            <c:v>Construction</c:v>
          </c:tx>
          <c:spPr>
            <a:solidFill>
              <a:srgbClr val="FFFF00"/>
            </a:solidFill>
            <a:ln w="25400">
              <a:noFill/>
            </a:ln>
          </c:spPr>
          <c:invertIfNegative val="0"/>
          <c:xVal>
            <c:numRef>
              <c:f>'Rel. prod. cf employment2'!$B$60</c:f>
              <c:numCache>
                <c:formatCode>#,##0.0_ ;\-#,##0.0\ </c:formatCode>
                <c:ptCount val="1"/>
                <c:pt idx="0">
                  <c:v>1.2412296173196968</c:v>
                </c:pt>
              </c:numCache>
            </c:numRef>
          </c:xVal>
          <c:yVal>
            <c:numRef>
              <c:f>'Rel. prod. cf employment2'!$C$60</c:f>
              <c:numCache>
                <c:formatCode>#,##0.0_ ;\-#,##0.0\ </c:formatCode>
                <c:ptCount val="1"/>
                <c:pt idx="0">
                  <c:v>4.1362953289223334</c:v>
                </c:pt>
              </c:numCache>
            </c:numRef>
          </c:yVal>
          <c:bubbleSize>
            <c:numRef>
              <c:f>'Rel. prod. cf employment2'!$E$60</c:f>
              <c:numCache>
                <c:formatCode>#,##0_ ;\-#,##0\ </c:formatCode>
                <c:ptCount val="1"/>
                <c:pt idx="0">
                  <c:v>200</c:v>
                </c:pt>
              </c:numCache>
            </c:numRef>
          </c:bubbleSize>
          <c:bubble3D val="1"/>
        </c:ser>
        <c:ser>
          <c:idx val="4"/>
          <c:order val="4"/>
          <c:tx>
            <c:v>Wholesale, retail, hotels</c:v>
          </c:tx>
          <c:spPr>
            <a:solidFill>
              <a:srgbClr val="6666FF"/>
            </a:solidFill>
            <a:ln w="25400">
              <a:noFill/>
            </a:ln>
          </c:spPr>
          <c:invertIfNegative val="0"/>
          <c:xVal>
            <c:numRef>
              <c:f>'Rel. prod. cf employment2'!$B$61</c:f>
              <c:numCache>
                <c:formatCode>#,##0.0_ ;\-#,##0.0\ </c:formatCode>
                <c:ptCount val="1"/>
                <c:pt idx="0">
                  <c:v>1.7154646247303535</c:v>
                </c:pt>
              </c:numCache>
            </c:numRef>
          </c:xVal>
          <c:yVal>
            <c:numRef>
              <c:f>'Rel. prod. cf employment2'!$C$61</c:f>
              <c:numCache>
                <c:formatCode>#,##0.0_ ;\-#,##0.0\ </c:formatCode>
                <c:ptCount val="1"/>
                <c:pt idx="0">
                  <c:v>1.2979040946221065</c:v>
                </c:pt>
              </c:numCache>
            </c:numRef>
          </c:yVal>
          <c:bubbleSize>
            <c:numRef>
              <c:f>'Rel. prod. cf employment2'!$E$61</c:f>
              <c:numCache>
                <c:formatCode>#,##0_ ;\-#,##0\ </c:formatCode>
                <c:ptCount val="1"/>
                <c:pt idx="0">
                  <c:v>731</c:v>
                </c:pt>
              </c:numCache>
            </c:numRef>
          </c:bubbleSize>
          <c:bubble3D val="1"/>
        </c:ser>
        <c:ser>
          <c:idx val="5"/>
          <c:order val="5"/>
          <c:tx>
            <c:v>Transport, storage, comms</c:v>
          </c:tx>
          <c:spPr>
            <a:solidFill>
              <a:srgbClr val="66FFFF"/>
            </a:solidFill>
            <a:ln w="25400">
              <a:noFill/>
            </a:ln>
          </c:spPr>
          <c:invertIfNegative val="0"/>
          <c:xVal>
            <c:numRef>
              <c:f>'Rel. prod. cf employment2'!$B$62</c:f>
              <c:numCache>
                <c:formatCode>#,##0.0_ ;\-#,##0.0\ </c:formatCode>
                <c:ptCount val="1"/>
                <c:pt idx="0">
                  <c:v>0.83129060405191968</c:v>
                </c:pt>
              </c:numCache>
            </c:numRef>
          </c:xVal>
          <c:yVal>
            <c:numRef>
              <c:f>'Rel. prod. cf employment2'!$C$62</c:f>
              <c:numCache>
                <c:formatCode>#,##0.0_ ;\-#,##0.0\ </c:formatCode>
                <c:ptCount val="1"/>
                <c:pt idx="0">
                  <c:v>2.4212048792781049</c:v>
                </c:pt>
              </c:numCache>
            </c:numRef>
          </c:yVal>
          <c:bubbleSize>
            <c:numRef>
              <c:f>'Rel. prod. cf employment2'!$E$62</c:f>
              <c:numCache>
                <c:formatCode>#,##0_ ;\-#,##0\ </c:formatCode>
                <c:ptCount val="1"/>
                <c:pt idx="0">
                  <c:v>188</c:v>
                </c:pt>
              </c:numCache>
            </c:numRef>
          </c:bubbleSize>
          <c:bubble3D val="1"/>
        </c:ser>
        <c:ser>
          <c:idx val="6"/>
          <c:order val="6"/>
          <c:tx>
            <c:v>Other</c:v>
          </c:tx>
          <c:spPr>
            <a:solidFill>
              <a:srgbClr val="FF00FF"/>
            </a:solidFill>
            <a:ln w="25400">
              <a:noFill/>
            </a:ln>
          </c:spPr>
          <c:invertIfNegative val="0"/>
          <c:xVal>
            <c:numRef>
              <c:f>'Rel. prod. cf employment2'!$B$63</c:f>
              <c:numCache>
                <c:formatCode>#,##0.0_ ;\-#,##0.0\ </c:formatCode>
                <c:ptCount val="1"/>
                <c:pt idx="0">
                  <c:v>6.2911949226984873</c:v>
                </c:pt>
              </c:numCache>
            </c:numRef>
          </c:xVal>
          <c:yVal>
            <c:numRef>
              <c:f>'Rel. prod. cf employment2'!$C$63</c:f>
              <c:numCache>
                <c:formatCode>#,##0.0_ ;\-#,##0.0\ </c:formatCode>
                <c:ptCount val="1"/>
                <c:pt idx="0">
                  <c:v>1.4598321945991732</c:v>
                </c:pt>
              </c:numCache>
            </c:numRef>
          </c:yVal>
          <c:bubbleSize>
            <c:numRef>
              <c:f>'Rel. prod. cf employment2'!$E$63</c:f>
              <c:numCache>
                <c:formatCode>#,##0_ ;\-#,##0\ </c:formatCode>
                <c:ptCount val="1"/>
                <c:pt idx="0">
                  <c:v>935</c:v>
                </c:pt>
              </c:numCache>
            </c:numRef>
          </c:bubbleSize>
          <c:bubble3D val="1"/>
        </c:ser>
        <c:dLbls>
          <c:showLegendKey val="0"/>
          <c:showVal val="0"/>
          <c:showCatName val="0"/>
          <c:showSerName val="0"/>
          <c:showPercent val="0"/>
          <c:showBubbleSize val="0"/>
        </c:dLbls>
        <c:bubbleScale val="100"/>
        <c:showNegBubbles val="0"/>
        <c:axId val="231895808"/>
        <c:axId val="231897728"/>
      </c:bubbleChart>
      <c:valAx>
        <c:axId val="231895808"/>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231897728"/>
        <c:crosses val="autoZero"/>
        <c:crossBetween val="midCat"/>
      </c:valAx>
      <c:valAx>
        <c:axId val="231897728"/>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23189580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0000FF"/>
            </a:solidFill>
          </c:spPr>
          <c:invertIfNegative val="0"/>
          <c:xVal>
            <c:numRef>
              <c:f>'Rel. prod. cf employment1'!$B$21</c:f>
              <c:numCache>
                <c:formatCode>0.0</c:formatCode>
                <c:ptCount val="1"/>
                <c:pt idx="0">
                  <c:v>1.6616808833291401</c:v>
                </c:pt>
              </c:numCache>
            </c:numRef>
          </c:xVal>
          <c:yVal>
            <c:numRef>
              <c:f>'Rel. prod. cf employment1'!$C$21</c:f>
              <c:numCache>
                <c:formatCode>0.0</c:formatCode>
                <c:ptCount val="1"/>
                <c:pt idx="0">
                  <c:v>0.30698832682716226</c:v>
                </c:pt>
              </c:numCache>
            </c:numRef>
          </c:yVal>
          <c:bubbleSize>
            <c:numRef>
              <c:f>'Rel. prod. cf employment1'!$E$21</c:f>
              <c:numCache>
                <c:formatCode>#,##0</c:formatCode>
                <c:ptCount val="1"/>
                <c:pt idx="0">
                  <c:v>2318.5185276493762</c:v>
                </c:pt>
              </c:numCache>
            </c:numRef>
          </c:bubbleSize>
          <c:bubble3D val="1"/>
        </c:ser>
        <c:ser>
          <c:idx val="1"/>
          <c:order val="1"/>
          <c:tx>
            <c:v>Mining</c:v>
          </c:tx>
          <c:spPr>
            <a:solidFill>
              <a:srgbClr val="FF0000"/>
            </a:solidFill>
            <a:ln w="25400">
              <a:noFill/>
            </a:ln>
          </c:spPr>
          <c:invertIfNegative val="0"/>
          <c:xVal>
            <c:numRef>
              <c:f>'Rel. prod. cf employment1'!$B$22</c:f>
              <c:numCache>
                <c:formatCode>0.0</c:formatCode>
                <c:ptCount val="1"/>
                <c:pt idx="0">
                  <c:v>0.54869223164229242</c:v>
                </c:pt>
              </c:numCache>
            </c:numRef>
          </c:xVal>
          <c:yVal>
            <c:numRef>
              <c:f>'Rel. prod. cf employment1'!$C$22</c:f>
              <c:numCache>
                <c:formatCode>0.0</c:formatCode>
                <c:ptCount val="1"/>
                <c:pt idx="0">
                  <c:v>1.869142148192446</c:v>
                </c:pt>
              </c:numCache>
            </c:numRef>
          </c:yVal>
          <c:bubbleSize>
            <c:numRef>
              <c:f>'Rel. prod. cf employment1'!$E$22</c:f>
              <c:numCache>
                <c:formatCode>#,##0</c:formatCode>
                <c:ptCount val="1"/>
                <c:pt idx="0">
                  <c:v>58.385468975095485</c:v>
                </c:pt>
              </c:numCache>
            </c:numRef>
          </c:bubbleSize>
          <c:bubble3D val="1"/>
        </c:ser>
        <c:ser>
          <c:idx val="2"/>
          <c:order val="2"/>
          <c:tx>
            <c:v>Manufacturing</c:v>
          </c:tx>
          <c:spPr>
            <a:solidFill>
              <a:srgbClr val="00B050"/>
            </a:solidFill>
            <a:ln w="25400">
              <a:noFill/>
            </a:ln>
          </c:spPr>
          <c:invertIfNegative val="0"/>
          <c:xVal>
            <c:numRef>
              <c:f>'Rel. prod. cf employment1'!$B$23</c:f>
              <c:numCache>
                <c:formatCode>0.0</c:formatCode>
                <c:ptCount val="1"/>
                <c:pt idx="0">
                  <c:v>0.43755785034121342</c:v>
                </c:pt>
              </c:numCache>
            </c:numRef>
          </c:xVal>
          <c:yVal>
            <c:numRef>
              <c:f>'Rel. prod. cf employment1'!$C$23</c:f>
              <c:numCache>
                <c:formatCode>0.0</c:formatCode>
                <c:ptCount val="1"/>
                <c:pt idx="0">
                  <c:v>3.5932654457556228</c:v>
                </c:pt>
              </c:numCache>
            </c:numRef>
          </c:yVal>
          <c:bubbleSize>
            <c:numRef>
              <c:f>'Rel. prod. cf employment1'!$E$23</c:f>
              <c:numCache>
                <c:formatCode>#,##0</c:formatCode>
                <c:ptCount val="1"/>
                <c:pt idx="0">
                  <c:v>101.05567460607536</c:v>
                </c:pt>
              </c:numCache>
            </c:numRef>
          </c:bubbleSize>
          <c:bubble3D val="1"/>
        </c:ser>
        <c:ser>
          <c:idx val="3"/>
          <c:order val="3"/>
          <c:tx>
            <c:v>Utilities</c:v>
          </c:tx>
          <c:spPr>
            <a:solidFill>
              <a:srgbClr val="FFFF00"/>
            </a:solidFill>
            <a:ln w="25400">
              <a:noFill/>
            </a:ln>
          </c:spPr>
          <c:invertIfNegative val="0"/>
          <c:xVal>
            <c:numRef>
              <c:f>'Rel. prod. cf employment1'!$B$24</c:f>
              <c:numCache>
                <c:formatCode>0.0</c:formatCode>
                <c:ptCount val="1"/>
                <c:pt idx="0">
                  <c:v>-7.8854070820746192E-2</c:v>
                </c:pt>
              </c:numCache>
            </c:numRef>
          </c:xVal>
          <c:yVal>
            <c:numRef>
              <c:f>'Rel. prod. cf employment1'!$C$24</c:f>
              <c:numCache>
                <c:formatCode>0.0</c:formatCode>
                <c:ptCount val="1"/>
                <c:pt idx="0">
                  <c:v>9.8675693132236582</c:v>
                </c:pt>
              </c:numCache>
            </c:numRef>
          </c:yVal>
          <c:bubbleSize>
            <c:numRef>
              <c:f>'Rel. prod. cf employment1'!$E$24</c:f>
              <c:numCache>
                <c:formatCode>#,##0</c:formatCode>
                <c:ptCount val="1"/>
                <c:pt idx="0">
                  <c:v>9.8987623763845285</c:v>
                </c:pt>
              </c:numCache>
            </c:numRef>
          </c:bubbleSize>
          <c:bubble3D val="1"/>
        </c:ser>
        <c:ser>
          <c:idx val="4"/>
          <c:order val="4"/>
          <c:tx>
            <c:v>Construction</c:v>
          </c:tx>
          <c:spPr>
            <a:solidFill>
              <a:srgbClr val="6600FF"/>
            </a:solidFill>
            <a:ln w="25400">
              <a:noFill/>
            </a:ln>
          </c:spPr>
          <c:invertIfNegative val="0"/>
          <c:xVal>
            <c:numRef>
              <c:f>'Rel. prod. cf employment1'!$B$25</c:f>
              <c:numCache>
                <c:formatCode>0.0</c:formatCode>
                <c:ptCount val="1"/>
                <c:pt idx="0">
                  <c:v>0.35329029856288896</c:v>
                </c:pt>
              </c:numCache>
            </c:numRef>
          </c:xVal>
          <c:yVal>
            <c:numRef>
              <c:f>'Rel. prod. cf employment1'!$C$25</c:f>
              <c:numCache>
                <c:formatCode>0.0</c:formatCode>
                <c:ptCount val="1"/>
                <c:pt idx="0">
                  <c:v>6.4767757858956694</c:v>
                </c:pt>
              </c:numCache>
            </c:numRef>
          </c:yVal>
          <c:bubbleSize>
            <c:numRef>
              <c:f>'Rel. prod. cf employment1'!$E$25</c:f>
              <c:numCache>
                <c:formatCode>#,##0</c:formatCode>
                <c:ptCount val="1"/>
                <c:pt idx="0">
                  <c:v>52.570457276359036</c:v>
                </c:pt>
              </c:numCache>
            </c:numRef>
          </c:bubbleSize>
          <c:bubble3D val="1"/>
        </c:ser>
        <c:ser>
          <c:idx val="5"/>
          <c:order val="5"/>
          <c:tx>
            <c:v>Trade services</c:v>
          </c:tx>
          <c:spPr>
            <a:solidFill>
              <a:srgbClr val="66FFFF"/>
            </a:solidFill>
            <a:ln w="25400">
              <a:noFill/>
            </a:ln>
          </c:spPr>
          <c:invertIfNegative val="0"/>
          <c:xVal>
            <c:numRef>
              <c:f>'Rel. prod. cf employment1'!$B$26</c:f>
              <c:numCache>
                <c:formatCode>0.0</c:formatCode>
                <c:ptCount val="1"/>
                <c:pt idx="0">
                  <c:v>2.2068946125813245</c:v>
                </c:pt>
              </c:numCache>
            </c:numRef>
          </c:xVal>
          <c:yVal>
            <c:numRef>
              <c:f>'Rel. prod. cf employment1'!$C$26</c:f>
              <c:numCache>
                <c:formatCode>0.0</c:formatCode>
                <c:ptCount val="1"/>
                <c:pt idx="0">
                  <c:v>2.5208944999551477</c:v>
                </c:pt>
              </c:numCache>
            </c:numRef>
          </c:yVal>
          <c:bubbleSize>
            <c:numRef>
              <c:f>'Rel. prod. cf employment1'!$E$26</c:f>
              <c:numCache>
                <c:formatCode>#,##0</c:formatCode>
                <c:ptCount val="1"/>
                <c:pt idx="0">
                  <c:v>283.99380015120607</c:v>
                </c:pt>
              </c:numCache>
            </c:numRef>
          </c:bubbleSize>
          <c:bubble3D val="1"/>
        </c:ser>
        <c:ser>
          <c:idx val="6"/>
          <c:order val="6"/>
          <c:tx>
            <c:v>Transport services</c:v>
          </c:tx>
          <c:spPr>
            <a:solidFill>
              <a:srgbClr val="FF00FF"/>
            </a:solidFill>
            <a:ln w="25400">
              <a:noFill/>
            </a:ln>
          </c:spPr>
          <c:invertIfNegative val="0"/>
          <c:xVal>
            <c:numRef>
              <c:f>'Rel. prod. cf employment1'!$B$27</c:f>
              <c:numCache>
                <c:formatCode>0.0</c:formatCode>
                <c:ptCount val="1"/>
                <c:pt idx="0">
                  <c:v>-0.37443442281534822</c:v>
                </c:pt>
              </c:numCache>
            </c:numRef>
          </c:xVal>
          <c:yVal>
            <c:numRef>
              <c:f>'Rel. prod. cf employment1'!$C$27</c:f>
              <c:numCache>
                <c:formatCode>0.0</c:formatCode>
                <c:ptCount val="1"/>
                <c:pt idx="0">
                  <c:v>3.0392866543416637</c:v>
                </c:pt>
              </c:numCache>
            </c:numRef>
          </c:yVal>
          <c:bubbleSize>
            <c:numRef>
              <c:f>'Rel. prod. cf employment1'!$E$27</c:f>
              <c:numCache>
                <c:formatCode>#,##0</c:formatCode>
                <c:ptCount val="1"/>
                <c:pt idx="0">
                  <c:v>48.60935537395347</c:v>
                </c:pt>
              </c:numCache>
            </c:numRef>
          </c:bubbleSize>
          <c:bubble3D val="1"/>
        </c:ser>
        <c:ser>
          <c:idx val="7"/>
          <c:order val="7"/>
          <c:tx>
            <c:v>Business services</c:v>
          </c:tx>
          <c:spPr>
            <a:solidFill>
              <a:srgbClr val="99FF66"/>
            </a:solidFill>
            <a:ln w="25400">
              <a:noFill/>
            </a:ln>
          </c:spPr>
          <c:invertIfNegative val="0"/>
          <c:xVal>
            <c:numRef>
              <c:f>'Rel. prod. cf employment1'!$B$28</c:f>
              <c:numCache>
                <c:formatCode>0.0</c:formatCode>
                <c:ptCount val="1"/>
                <c:pt idx="0">
                  <c:v>2.4832904154608038E-2</c:v>
                </c:pt>
              </c:numCache>
            </c:numRef>
          </c:xVal>
          <c:yVal>
            <c:numRef>
              <c:f>'Rel. prod. cf employment1'!$C$28</c:f>
              <c:numCache>
                <c:formatCode>0.0</c:formatCode>
                <c:ptCount val="1"/>
                <c:pt idx="0">
                  <c:v>11.351763777822658</c:v>
                </c:pt>
              </c:numCache>
            </c:numRef>
          </c:yVal>
          <c:bubbleSize>
            <c:numRef>
              <c:f>'Rel. prod. cf employment1'!$E$28</c:f>
              <c:numCache>
                <c:formatCode>#,##0</c:formatCode>
                <c:ptCount val="1"/>
                <c:pt idx="0">
                  <c:v>33.582926412986069</c:v>
                </c:pt>
              </c:numCache>
            </c:numRef>
          </c:bubbleSize>
          <c:bubble3D val="1"/>
        </c:ser>
        <c:ser>
          <c:idx val="8"/>
          <c:order val="8"/>
          <c:tx>
            <c:v>Non-market services</c:v>
          </c:tx>
          <c:spPr>
            <a:solidFill>
              <a:srgbClr val="984807"/>
            </a:solidFill>
            <a:ln w="25400">
              <a:noFill/>
            </a:ln>
          </c:spPr>
          <c:invertIfNegative val="0"/>
          <c:xVal>
            <c:numRef>
              <c:f>'Rel. prod. cf employment1'!$B$29</c:f>
              <c:numCache>
                <c:formatCode>0.0</c:formatCode>
                <c:ptCount val="1"/>
                <c:pt idx="0">
                  <c:v>-4.7796602869753695</c:v>
                </c:pt>
              </c:numCache>
            </c:numRef>
          </c:xVal>
          <c:yVal>
            <c:numRef>
              <c:f>'Rel. prod. cf employment1'!$C$29</c:f>
              <c:numCache>
                <c:formatCode>0.0</c:formatCode>
                <c:ptCount val="1"/>
                <c:pt idx="0">
                  <c:v>1.1535822533069282</c:v>
                </c:pt>
              </c:numCache>
            </c:numRef>
          </c:yVal>
          <c:bubbleSize>
            <c:numRef>
              <c:f>'Rel. prod. cf employment1'!$E$29</c:f>
              <c:numCache>
                <c:formatCode>#,##0</c:formatCode>
                <c:ptCount val="1"/>
                <c:pt idx="0">
                  <c:v>257.58727838558201</c:v>
                </c:pt>
              </c:numCache>
            </c:numRef>
          </c:bubbleSize>
          <c:bubble3D val="1"/>
        </c:ser>
        <c:dLbls>
          <c:showLegendKey val="0"/>
          <c:showVal val="0"/>
          <c:showCatName val="0"/>
          <c:showSerName val="0"/>
          <c:showPercent val="0"/>
          <c:showBubbleSize val="0"/>
        </c:dLbls>
        <c:bubbleScale val="100"/>
        <c:showNegBubbles val="0"/>
        <c:axId val="113314816"/>
        <c:axId val="115651712"/>
      </c:bubbleChart>
      <c:valAx>
        <c:axId val="113314816"/>
        <c:scaling>
          <c:orientation val="minMax"/>
        </c:scaling>
        <c:delete val="0"/>
        <c:axPos val="b"/>
        <c:title>
          <c:tx>
            <c:rich>
              <a:bodyPr/>
              <a:lstStyle/>
              <a:p>
                <a:pPr>
                  <a:defRPr sz="800" b="0"/>
                </a:pPr>
                <a:r>
                  <a:rPr lang="en-US" sz="800" b="0"/>
                  <a:t>Percentage point change in share of persons engaged, 2000-05</a:t>
                </a:r>
              </a:p>
            </c:rich>
          </c:tx>
          <c:layout/>
          <c:overlay val="0"/>
        </c:title>
        <c:numFmt formatCode="0.0" sourceLinked="1"/>
        <c:majorTickMark val="out"/>
        <c:minorTickMark val="none"/>
        <c:tickLblPos val="low"/>
        <c:crossAx val="115651712"/>
        <c:crosses val="autoZero"/>
        <c:crossBetween val="midCat"/>
      </c:valAx>
      <c:valAx>
        <c:axId val="115651712"/>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0.0" sourceLinked="1"/>
        <c:majorTickMark val="out"/>
        <c:minorTickMark val="none"/>
        <c:tickLblPos val="low"/>
        <c:crossAx val="11331481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 of prod change2'!$B$4</c:f>
              <c:strCache>
                <c:ptCount val="1"/>
                <c:pt idx="0">
                  <c:v>Within sector</c:v>
                </c:pt>
              </c:strCache>
            </c:strRef>
          </c:tx>
          <c:invertIfNegative val="0"/>
          <c:cat>
            <c:strRef>
              <c:f>'Decomp. of prod change2'!$A$5:$A$8</c:f>
              <c:strCache>
                <c:ptCount val="4"/>
                <c:pt idx="0">
                  <c:v>1991-2000</c:v>
                </c:pt>
                <c:pt idx="1">
                  <c:v>2000-05</c:v>
                </c:pt>
                <c:pt idx="2">
                  <c:v>2005-10</c:v>
                </c:pt>
                <c:pt idx="3">
                  <c:v>2010-13</c:v>
                </c:pt>
              </c:strCache>
            </c:strRef>
          </c:cat>
          <c:val>
            <c:numRef>
              <c:f>'Decomp. of prod change2'!$B$5:$B$8</c:f>
              <c:numCache>
                <c:formatCode>0.00%</c:formatCode>
                <c:ptCount val="4"/>
                <c:pt idx="0">
                  <c:v>-6.96726690604774E-3</c:v>
                </c:pt>
                <c:pt idx="1">
                  <c:v>7.3555692814336734E-3</c:v>
                </c:pt>
                <c:pt idx="2">
                  <c:v>1.1983736548792846E-2</c:v>
                </c:pt>
                <c:pt idx="3">
                  <c:v>1.5651611688782874E-2</c:v>
                </c:pt>
              </c:numCache>
            </c:numRef>
          </c:val>
        </c:ser>
        <c:ser>
          <c:idx val="1"/>
          <c:order val="1"/>
          <c:tx>
            <c:strRef>
              <c:f>'Decomp. of prod change2'!$C$4</c:f>
              <c:strCache>
                <c:ptCount val="1"/>
                <c:pt idx="0">
                  <c:v>Structural change</c:v>
                </c:pt>
              </c:strCache>
            </c:strRef>
          </c:tx>
          <c:spPr>
            <a:solidFill>
              <a:schemeClr val="accent6"/>
            </a:solidFill>
          </c:spPr>
          <c:invertIfNegative val="0"/>
          <c:cat>
            <c:strRef>
              <c:f>'Decomp. of prod change2'!$A$5:$A$8</c:f>
              <c:strCache>
                <c:ptCount val="4"/>
                <c:pt idx="0">
                  <c:v>1991-2000</c:v>
                </c:pt>
                <c:pt idx="1">
                  <c:v>2000-05</c:v>
                </c:pt>
                <c:pt idx="2">
                  <c:v>2005-10</c:v>
                </c:pt>
                <c:pt idx="3">
                  <c:v>2010-13</c:v>
                </c:pt>
              </c:strCache>
            </c:strRef>
          </c:cat>
          <c:val>
            <c:numRef>
              <c:f>'Decomp. of prod change2'!$C$5:$C$8</c:f>
              <c:numCache>
                <c:formatCode>0.00%</c:formatCode>
                <c:ptCount val="4"/>
                <c:pt idx="0">
                  <c:v>-1.7536732253699141E-2</c:v>
                </c:pt>
                <c:pt idx="1">
                  <c:v>2.7564681690950596E-2</c:v>
                </c:pt>
                <c:pt idx="2">
                  <c:v>1.4884958175291084E-2</c:v>
                </c:pt>
                <c:pt idx="3">
                  <c:v>1.6624841375140809E-2</c:v>
                </c:pt>
              </c:numCache>
            </c:numRef>
          </c:val>
        </c:ser>
        <c:dLbls>
          <c:showLegendKey val="0"/>
          <c:showVal val="0"/>
          <c:showCatName val="0"/>
          <c:showSerName val="0"/>
          <c:showPercent val="0"/>
          <c:showBubbleSize val="0"/>
        </c:dLbls>
        <c:gapWidth val="150"/>
        <c:overlap val="100"/>
        <c:axId val="164684544"/>
        <c:axId val="164686080"/>
      </c:barChart>
      <c:catAx>
        <c:axId val="164684544"/>
        <c:scaling>
          <c:orientation val="minMax"/>
        </c:scaling>
        <c:delete val="0"/>
        <c:axPos val="b"/>
        <c:majorTickMark val="out"/>
        <c:minorTickMark val="none"/>
        <c:tickLblPos val="low"/>
        <c:crossAx val="164686080"/>
        <c:crosses val="autoZero"/>
        <c:auto val="1"/>
        <c:lblAlgn val="ctr"/>
        <c:lblOffset val="100"/>
        <c:noMultiLvlLbl val="0"/>
      </c:catAx>
      <c:valAx>
        <c:axId val="164686080"/>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16468454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gaps2'!$I$5</c:f>
              <c:strCache>
                <c:ptCount val="1"/>
                <c:pt idx="0">
                  <c:v>Agriculture</c:v>
                </c:pt>
              </c:strCache>
            </c:strRef>
          </c:tx>
          <c:spPr>
            <a:solidFill>
              <a:srgbClr val="13CF44"/>
            </a:solidFill>
            <a:ln w="3175">
              <a:solidFill>
                <a:schemeClr val="bg1">
                  <a:lumMod val="50000"/>
                </a:schemeClr>
              </a:solidFill>
            </a:ln>
          </c:spPr>
          <c:cat>
            <c:numRef>
              <c:f>'Productivity gaps2'!$H$6:$H$27</c:f>
              <c:numCache>
                <c:formatCode>0.00</c:formatCode>
                <c:ptCount val="22"/>
                <c:pt idx="0">
                  <c:v>0</c:v>
                </c:pt>
                <c:pt idx="1">
                  <c:v>0</c:v>
                </c:pt>
                <c:pt idx="2">
                  <c:v>27.639693515230796</c:v>
                </c:pt>
                <c:pt idx="3">
                  <c:v>55.279387030461592</c:v>
                </c:pt>
                <c:pt idx="4">
                  <c:v>55.279387030461592</c:v>
                </c:pt>
                <c:pt idx="5">
                  <c:v>62.109886002616328</c:v>
                </c:pt>
                <c:pt idx="6">
                  <c:v>68.940384974771064</c:v>
                </c:pt>
                <c:pt idx="7">
                  <c:v>68.940384974771064</c:v>
                </c:pt>
                <c:pt idx="8">
                  <c:v>77.677069706596882</c:v>
                </c:pt>
                <c:pt idx="9">
                  <c:v>86.413754438422714</c:v>
                </c:pt>
                <c:pt idx="10">
                  <c:v>86.413754438422714</c:v>
                </c:pt>
                <c:pt idx="11">
                  <c:v>88.170435432629404</c:v>
                </c:pt>
                <c:pt idx="12">
                  <c:v>89.927116426836093</c:v>
                </c:pt>
                <c:pt idx="13">
                  <c:v>89.927116426836093</c:v>
                </c:pt>
                <c:pt idx="14">
                  <c:v>91.964118856288536</c:v>
                </c:pt>
                <c:pt idx="15">
                  <c:v>94.001121285740979</c:v>
                </c:pt>
                <c:pt idx="16">
                  <c:v>94.001121285740979</c:v>
                </c:pt>
                <c:pt idx="17">
                  <c:v>95.1317510745655</c:v>
                </c:pt>
                <c:pt idx="18">
                  <c:v>96.262380863390007</c:v>
                </c:pt>
                <c:pt idx="19">
                  <c:v>96.262380863390007</c:v>
                </c:pt>
                <c:pt idx="20">
                  <c:v>98.131190431694989</c:v>
                </c:pt>
                <c:pt idx="21">
                  <c:v>99.999999999999986</c:v>
                </c:pt>
              </c:numCache>
            </c:numRef>
          </c:cat>
          <c:val>
            <c:numRef>
              <c:f>'Productivity gaps2'!$I$6:$I$27</c:f>
              <c:numCache>
                <c:formatCode>#,##0.0</c:formatCode>
                <c:ptCount val="22"/>
                <c:pt idx="0" formatCode="General">
                  <c:v>0</c:v>
                </c:pt>
                <c:pt idx="1">
                  <c:v>0.30850688647828889</c:v>
                </c:pt>
                <c:pt idx="2">
                  <c:v>0.30850688647828889</c:v>
                </c:pt>
                <c:pt idx="3">
                  <c:v>0.30850688647828889</c:v>
                </c:pt>
                <c:pt idx="4" formatCode="General">
                  <c:v>0</c:v>
                </c:pt>
              </c:numCache>
            </c:numRef>
          </c:val>
        </c:ser>
        <c:ser>
          <c:idx val="1"/>
          <c:order val="1"/>
          <c:tx>
            <c:strRef>
              <c:f>'Productivity gaps2'!$J$5</c:f>
              <c:strCache>
                <c:ptCount val="1"/>
                <c:pt idx="0">
                  <c:v>Wholesale, retail, hotels</c:v>
                </c:pt>
              </c:strCache>
            </c:strRef>
          </c:tx>
          <c:spPr>
            <a:solidFill>
              <a:srgbClr val="6666FF"/>
            </a:solidFill>
            <a:ln w="3175">
              <a:solidFill>
                <a:schemeClr val="bg1">
                  <a:lumMod val="50000"/>
                </a:schemeClr>
              </a:solidFill>
            </a:ln>
          </c:spPr>
          <c:cat>
            <c:numRef>
              <c:f>'Productivity gaps2'!$H$6:$H$27</c:f>
              <c:numCache>
                <c:formatCode>0.00</c:formatCode>
                <c:ptCount val="22"/>
                <c:pt idx="0">
                  <c:v>0</c:v>
                </c:pt>
                <c:pt idx="1">
                  <c:v>0</c:v>
                </c:pt>
                <c:pt idx="2">
                  <c:v>27.639693515230796</c:v>
                </c:pt>
                <c:pt idx="3">
                  <c:v>55.279387030461592</c:v>
                </c:pt>
                <c:pt idx="4">
                  <c:v>55.279387030461592</c:v>
                </c:pt>
                <c:pt idx="5">
                  <c:v>62.109886002616328</c:v>
                </c:pt>
                <c:pt idx="6">
                  <c:v>68.940384974771064</c:v>
                </c:pt>
                <c:pt idx="7">
                  <c:v>68.940384974771064</c:v>
                </c:pt>
                <c:pt idx="8">
                  <c:v>77.677069706596882</c:v>
                </c:pt>
                <c:pt idx="9">
                  <c:v>86.413754438422714</c:v>
                </c:pt>
                <c:pt idx="10">
                  <c:v>86.413754438422714</c:v>
                </c:pt>
                <c:pt idx="11">
                  <c:v>88.170435432629404</c:v>
                </c:pt>
                <c:pt idx="12">
                  <c:v>89.927116426836093</c:v>
                </c:pt>
                <c:pt idx="13">
                  <c:v>89.927116426836093</c:v>
                </c:pt>
                <c:pt idx="14">
                  <c:v>91.964118856288536</c:v>
                </c:pt>
                <c:pt idx="15">
                  <c:v>94.001121285740979</c:v>
                </c:pt>
                <c:pt idx="16">
                  <c:v>94.001121285740979</c:v>
                </c:pt>
                <c:pt idx="17">
                  <c:v>95.1317510745655</c:v>
                </c:pt>
                <c:pt idx="18">
                  <c:v>96.262380863390007</c:v>
                </c:pt>
                <c:pt idx="19">
                  <c:v>96.262380863390007</c:v>
                </c:pt>
                <c:pt idx="20">
                  <c:v>98.131190431694989</c:v>
                </c:pt>
                <c:pt idx="21">
                  <c:v>99.999999999999986</c:v>
                </c:pt>
              </c:numCache>
            </c:numRef>
          </c:cat>
          <c:val>
            <c:numRef>
              <c:f>'Productivity gaps2'!$J$6:$J$27</c:f>
              <c:numCache>
                <c:formatCode>General</c:formatCode>
                <c:ptCount val="22"/>
                <c:pt idx="3">
                  <c:v>0</c:v>
                </c:pt>
                <c:pt idx="4" formatCode="#,##0.000">
                  <c:v>1.2979040946221065</c:v>
                </c:pt>
                <c:pt idx="5" formatCode="#,##0.000">
                  <c:v>1.2979040946221065</c:v>
                </c:pt>
                <c:pt idx="6" formatCode="#,##0.000">
                  <c:v>1.2979040946221065</c:v>
                </c:pt>
                <c:pt idx="7">
                  <c:v>0</c:v>
                </c:pt>
              </c:numCache>
            </c:numRef>
          </c:val>
        </c:ser>
        <c:ser>
          <c:idx val="2"/>
          <c:order val="2"/>
          <c:tx>
            <c:strRef>
              <c:f>'Productivity gaps2'!$K$5</c:f>
              <c:strCache>
                <c:ptCount val="1"/>
                <c:pt idx="0">
                  <c:v>Other</c:v>
                </c:pt>
              </c:strCache>
            </c:strRef>
          </c:tx>
          <c:spPr>
            <a:solidFill>
              <a:srgbClr val="CC6600"/>
            </a:solidFill>
            <a:ln w="3175">
              <a:solidFill>
                <a:schemeClr val="bg1">
                  <a:lumMod val="50000"/>
                </a:schemeClr>
              </a:solidFill>
            </a:ln>
          </c:spPr>
          <c:cat>
            <c:numRef>
              <c:f>'Productivity gaps2'!$H$6:$H$27</c:f>
              <c:numCache>
                <c:formatCode>0.00</c:formatCode>
                <c:ptCount val="22"/>
                <c:pt idx="0">
                  <c:v>0</c:v>
                </c:pt>
                <c:pt idx="1">
                  <c:v>0</c:v>
                </c:pt>
                <c:pt idx="2">
                  <c:v>27.639693515230796</c:v>
                </c:pt>
                <c:pt idx="3">
                  <c:v>55.279387030461592</c:v>
                </c:pt>
                <c:pt idx="4">
                  <c:v>55.279387030461592</c:v>
                </c:pt>
                <c:pt idx="5">
                  <c:v>62.109886002616328</c:v>
                </c:pt>
                <c:pt idx="6">
                  <c:v>68.940384974771064</c:v>
                </c:pt>
                <c:pt idx="7">
                  <c:v>68.940384974771064</c:v>
                </c:pt>
                <c:pt idx="8">
                  <c:v>77.677069706596882</c:v>
                </c:pt>
                <c:pt idx="9">
                  <c:v>86.413754438422714</c:v>
                </c:pt>
                <c:pt idx="10">
                  <c:v>86.413754438422714</c:v>
                </c:pt>
                <c:pt idx="11">
                  <c:v>88.170435432629404</c:v>
                </c:pt>
                <c:pt idx="12">
                  <c:v>89.927116426836093</c:v>
                </c:pt>
                <c:pt idx="13">
                  <c:v>89.927116426836093</c:v>
                </c:pt>
                <c:pt idx="14">
                  <c:v>91.964118856288536</c:v>
                </c:pt>
                <c:pt idx="15">
                  <c:v>94.001121285740979</c:v>
                </c:pt>
                <c:pt idx="16">
                  <c:v>94.001121285740979</c:v>
                </c:pt>
                <c:pt idx="17">
                  <c:v>95.1317510745655</c:v>
                </c:pt>
                <c:pt idx="18">
                  <c:v>96.262380863390007</c:v>
                </c:pt>
                <c:pt idx="19">
                  <c:v>96.262380863390007</c:v>
                </c:pt>
                <c:pt idx="20">
                  <c:v>98.131190431694989</c:v>
                </c:pt>
                <c:pt idx="21">
                  <c:v>99.999999999999986</c:v>
                </c:pt>
              </c:numCache>
            </c:numRef>
          </c:cat>
          <c:val>
            <c:numRef>
              <c:f>'Productivity gaps2'!$K$6:$K$27</c:f>
              <c:numCache>
                <c:formatCode>General</c:formatCode>
                <c:ptCount val="22"/>
                <c:pt idx="6">
                  <c:v>0</c:v>
                </c:pt>
                <c:pt idx="7" formatCode="#,##0.000">
                  <c:v>1.4598321945991732</c:v>
                </c:pt>
                <c:pt idx="8" formatCode="#,##0.000">
                  <c:v>1.4598321945991732</c:v>
                </c:pt>
                <c:pt idx="9" formatCode="#,##0.000">
                  <c:v>1.4598321945991732</c:v>
                </c:pt>
                <c:pt idx="10">
                  <c:v>0</c:v>
                </c:pt>
              </c:numCache>
            </c:numRef>
          </c:val>
        </c:ser>
        <c:ser>
          <c:idx val="3"/>
          <c:order val="3"/>
          <c:tx>
            <c:strRef>
              <c:f>'Productivity gaps2'!$L$5</c:f>
              <c:strCache>
                <c:ptCount val="1"/>
                <c:pt idx="0">
                  <c:v>Transport, storage, comms</c:v>
                </c:pt>
              </c:strCache>
            </c:strRef>
          </c:tx>
          <c:spPr>
            <a:solidFill>
              <a:srgbClr val="FF00FF"/>
            </a:solidFill>
            <a:ln w="3175">
              <a:solidFill>
                <a:schemeClr val="bg1">
                  <a:lumMod val="50000"/>
                </a:schemeClr>
              </a:solidFill>
            </a:ln>
          </c:spPr>
          <c:cat>
            <c:numRef>
              <c:f>'Productivity gaps2'!$H$6:$H$27</c:f>
              <c:numCache>
                <c:formatCode>0.00</c:formatCode>
                <c:ptCount val="22"/>
                <c:pt idx="0">
                  <c:v>0</c:v>
                </c:pt>
                <c:pt idx="1">
                  <c:v>0</c:v>
                </c:pt>
                <c:pt idx="2">
                  <c:v>27.639693515230796</c:v>
                </c:pt>
                <c:pt idx="3">
                  <c:v>55.279387030461592</c:v>
                </c:pt>
                <c:pt idx="4">
                  <c:v>55.279387030461592</c:v>
                </c:pt>
                <c:pt idx="5">
                  <c:v>62.109886002616328</c:v>
                </c:pt>
                <c:pt idx="6">
                  <c:v>68.940384974771064</c:v>
                </c:pt>
                <c:pt idx="7">
                  <c:v>68.940384974771064</c:v>
                </c:pt>
                <c:pt idx="8">
                  <c:v>77.677069706596882</c:v>
                </c:pt>
                <c:pt idx="9">
                  <c:v>86.413754438422714</c:v>
                </c:pt>
                <c:pt idx="10">
                  <c:v>86.413754438422714</c:v>
                </c:pt>
                <c:pt idx="11">
                  <c:v>88.170435432629404</c:v>
                </c:pt>
                <c:pt idx="12">
                  <c:v>89.927116426836093</c:v>
                </c:pt>
                <c:pt idx="13">
                  <c:v>89.927116426836093</c:v>
                </c:pt>
                <c:pt idx="14">
                  <c:v>91.964118856288536</c:v>
                </c:pt>
                <c:pt idx="15">
                  <c:v>94.001121285740979</c:v>
                </c:pt>
                <c:pt idx="16">
                  <c:v>94.001121285740979</c:v>
                </c:pt>
                <c:pt idx="17">
                  <c:v>95.1317510745655</c:v>
                </c:pt>
                <c:pt idx="18">
                  <c:v>96.262380863390007</c:v>
                </c:pt>
                <c:pt idx="19">
                  <c:v>96.262380863390007</c:v>
                </c:pt>
                <c:pt idx="20">
                  <c:v>98.131190431694989</c:v>
                </c:pt>
                <c:pt idx="21">
                  <c:v>99.999999999999986</c:v>
                </c:pt>
              </c:numCache>
            </c:numRef>
          </c:cat>
          <c:val>
            <c:numRef>
              <c:f>'Productivity gaps2'!$L$6:$L$27</c:f>
              <c:numCache>
                <c:formatCode>General</c:formatCode>
                <c:ptCount val="22"/>
                <c:pt idx="9">
                  <c:v>0</c:v>
                </c:pt>
                <c:pt idx="10" formatCode="#,##0.0">
                  <c:v>2.4212048792781049</c:v>
                </c:pt>
                <c:pt idx="11" formatCode="#,##0.0">
                  <c:v>2.4212048792781049</c:v>
                </c:pt>
                <c:pt idx="12" formatCode="#,##0.0">
                  <c:v>2.4212048792781049</c:v>
                </c:pt>
                <c:pt idx="13">
                  <c:v>0</c:v>
                </c:pt>
              </c:numCache>
            </c:numRef>
          </c:val>
        </c:ser>
        <c:ser>
          <c:idx val="4"/>
          <c:order val="4"/>
          <c:tx>
            <c:strRef>
              <c:f>'Productivity gaps2'!$M$5</c:f>
              <c:strCache>
                <c:ptCount val="1"/>
                <c:pt idx="0">
                  <c:v>Manufacturing</c:v>
                </c:pt>
              </c:strCache>
            </c:strRef>
          </c:tx>
          <c:spPr>
            <a:solidFill>
              <a:srgbClr val="66FFFF"/>
            </a:solidFill>
            <a:ln w="3175">
              <a:solidFill>
                <a:schemeClr val="bg1">
                  <a:lumMod val="50000"/>
                </a:schemeClr>
              </a:solidFill>
            </a:ln>
          </c:spPr>
          <c:cat>
            <c:numRef>
              <c:f>'Productivity gaps2'!$H$6:$H$27</c:f>
              <c:numCache>
                <c:formatCode>0.00</c:formatCode>
                <c:ptCount val="22"/>
                <c:pt idx="0">
                  <c:v>0</c:v>
                </c:pt>
                <c:pt idx="1">
                  <c:v>0</c:v>
                </c:pt>
                <c:pt idx="2">
                  <c:v>27.639693515230796</c:v>
                </c:pt>
                <c:pt idx="3">
                  <c:v>55.279387030461592</c:v>
                </c:pt>
                <c:pt idx="4">
                  <c:v>55.279387030461592</c:v>
                </c:pt>
                <c:pt idx="5">
                  <c:v>62.109886002616328</c:v>
                </c:pt>
                <c:pt idx="6">
                  <c:v>68.940384974771064</c:v>
                </c:pt>
                <c:pt idx="7">
                  <c:v>68.940384974771064</c:v>
                </c:pt>
                <c:pt idx="8">
                  <c:v>77.677069706596882</c:v>
                </c:pt>
                <c:pt idx="9">
                  <c:v>86.413754438422714</c:v>
                </c:pt>
                <c:pt idx="10">
                  <c:v>86.413754438422714</c:v>
                </c:pt>
                <c:pt idx="11">
                  <c:v>88.170435432629404</c:v>
                </c:pt>
                <c:pt idx="12">
                  <c:v>89.927116426836093</c:v>
                </c:pt>
                <c:pt idx="13">
                  <c:v>89.927116426836093</c:v>
                </c:pt>
                <c:pt idx="14">
                  <c:v>91.964118856288536</c:v>
                </c:pt>
                <c:pt idx="15">
                  <c:v>94.001121285740979</c:v>
                </c:pt>
                <c:pt idx="16">
                  <c:v>94.001121285740979</c:v>
                </c:pt>
                <c:pt idx="17">
                  <c:v>95.1317510745655</c:v>
                </c:pt>
                <c:pt idx="18">
                  <c:v>96.262380863390007</c:v>
                </c:pt>
                <c:pt idx="19">
                  <c:v>96.262380863390007</c:v>
                </c:pt>
                <c:pt idx="20">
                  <c:v>98.131190431694989</c:v>
                </c:pt>
                <c:pt idx="21">
                  <c:v>99.999999999999986</c:v>
                </c:pt>
              </c:numCache>
            </c:numRef>
          </c:cat>
          <c:val>
            <c:numRef>
              <c:f>'Productivity gaps2'!$M$6:$M$27</c:f>
              <c:numCache>
                <c:formatCode>General</c:formatCode>
                <c:ptCount val="22"/>
                <c:pt idx="12">
                  <c:v>0</c:v>
                </c:pt>
                <c:pt idx="13" formatCode="#,##0.0">
                  <c:v>2.4311679897962257</c:v>
                </c:pt>
                <c:pt idx="14" formatCode="#,##0.0">
                  <c:v>2.4311679897962257</c:v>
                </c:pt>
                <c:pt idx="15" formatCode="#,##0.0">
                  <c:v>2.4311679897962257</c:v>
                </c:pt>
                <c:pt idx="16">
                  <c:v>0</c:v>
                </c:pt>
              </c:numCache>
            </c:numRef>
          </c:val>
        </c:ser>
        <c:ser>
          <c:idx val="5"/>
          <c:order val="5"/>
          <c:tx>
            <c:strRef>
              <c:f>'Productivity gaps2'!$N$5</c:f>
              <c:strCache>
                <c:ptCount val="1"/>
                <c:pt idx="0">
                  <c:v>Mining &amp; utilities</c:v>
                </c:pt>
              </c:strCache>
            </c:strRef>
          </c:tx>
          <c:spPr>
            <a:solidFill>
              <a:srgbClr val="000000"/>
            </a:solidFill>
            <a:ln w="3175">
              <a:solidFill>
                <a:schemeClr val="bg1">
                  <a:lumMod val="50000"/>
                </a:schemeClr>
              </a:solidFill>
            </a:ln>
          </c:spPr>
          <c:cat>
            <c:numRef>
              <c:f>'Productivity gaps2'!$H$6:$H$27</c:f>
              <c:numCache>
                <c:formatCode>0.00</c:formatCode>
                <c:ptCount val="22"/>
                <c:pt idx="0">
                  <c:v>0</c:v>
                </c:pt>
                <c:pt idx="1">
                  <c:v>0</c:v>
                </c:pt>
                <c:pt idx="2">
                  <c:v>27.639693515230796</c:v>
                </c:pt>
                <c:pt idx="3">
                  <c:v>55.279387030461592</c:v>
                </c:pt>
                <c:pt idx="4">
                  <c:v>55.279387030461592</c:v>
                </c:pt>
                <c:pt idx="5">
                  <c:v>62.109886002616328</c:v>
                </c:pt>
                <c:pt idx="6">
                  <c:v>68.940384974771064</c:v>
                </c:pt>
                <c:pt idx="7">
                  <c:v>68.940384974771064</c:v>
                </c:pt>
                <c:pt idx="8">
                  <c:v>77.677069706596882</c:v>
                </c:pt>
                <c:pt idx="9">
                  <c:v>86.413754438422714</c:v>
                </c:pt>
                <c:pt idx="10">
                  <c:v>86.413754438422714</c:v>
                </c:pt>
                <c:pt idx="11">
                  <c:v>88.170435432629404</c:v>
                </c:pt>
                <c:pt idx="12">
                  <c:v>89.927116426836093</c:v>
                </c:pt>
                <c:pt idx="13">
                  <c:v>89.927116426836093</c:v>
                </c:pt>
                <c:pt idx="14">
                  <c:v>91.964118856288536</c:v>
                </c:pt>
                <c:pt idx="15">
                  <c:v>94.001121285740979</c:v>
                </c:pt>
                <c:pt idx="16">
                  <c:v>94.001121285740979</c:v>
                </c:pt>
                <c:pt idx="17">
                  <c:v>95.1317510745655</c:v>
                </c:pt>
                <c:pt idx="18">
                  <c:v>96.262380863390007</c:v>
                </c:pt>
                <c:pt idx="19">
                  <c:v>96.262380863390007</c:v>
                </c:pt>
                <c:pt idx="20">
                  <c:v>98.131190431694989</c:v>
                </c:pt>
                <c:pt idx="21">
                  <c:v>99.999999999999986</c:v>
                </c:pt>
              </c:numCache>
            </c:numRef>
          </c:cat>
          <c:val>
            <c:numRef>
              <c:f>'Productivity gaps2'!$N$6:$N$27</c:f>
              <c:numCache>
                <c:formatCode>General</c:formatCode>
                <c:ptCount val="22"/>
                <c:pt idx="15">
                  <c:v>0</c:v>
                </c:pt>
                <c:pt idx="16" formatCode="#,##0.0">
                  <c:v>2.5808713207760983</c:v>
                </c:pt>
                <c:pt idx="17" formatCode="#,##0.0">
                  <c:v>2.5808713207760983</c:v>
                </c:pt>
                <c:pt idx="18" formatCode="#,##0.0">
                  <c:v>2.5808713207760983</c:v>
                </c:pt>
                <c:pt idx="19">
                  <c:v>0</c:v>
                </c:pt>
              </c:numCache>
            </c:numRef>
          </c:val>
        </c:ser>
        <c:ser>
          <c:idx val="6"/>
          <c:order val="6"/>
          <c:tx>
            <c:strRef>
              <c:f>'Productivity gaps2'!$O$5</c:f>
              <c:strCache>
                <c:ptCount val="1"/>
                <c:pt idx="0">
                  <c:v>Construction</c:v>
                </c:pt>
              </c:strCache>
            </c:strRef>
          </c:tx>
          <c:spPr>
            <a:solidFill>
              <a:srgbClr val="FFFF00"/>
            </a:solidFill>
            <a:ln w="3175">
              <a:solidFill>
                <a:schemeClr val="bg1">
                  <a:lumMod val="50000"/>
                </a:schemeClr>
              </a:solidFill>
            </a:ln>
          </c:spPr>
          <c:cat>
            <c:numRef>
              <c:f>'Productivity gaps2'!$H$6:$H$27</c:f>
              <c:numCache>
                <c:formatCode>0.00</c:formatCode>
                <c:ptCount val="22"/>
                <c:pt idx="0">
                  <c:v>0</c:v>
                </c:pt>
                <c:pt idx="1">
                  <c:v>0</c:v>
                </c:pt>
                <c:pt idx="2">
                  <c:v>27.639693515230796</c:v>
                </c:pt>
                <c:pt idx="3">
                  <c:v>55.279387030461592</c:v>
                </c:pt>
                <c:pt idx="4">
                  <c:v>55.279387030461592</c:v>
                </c:pt>
                <c:pt idx="5">
                  <c:v>62.109886002616328</c:v>
                </c:pt>
                <c:pt idx="6">
                  <c:v>68.940384974771064</c:v>
                </c:pt>
                <c:pt idx="7">
                  <c:v>68.940384974771064</c:v>
                </c:pt>
                <c:pt idx="8">
                  <c:v>77.677069706596882</c:v>
                </c:pt>
                <c:pt idx="9">
                  <c:v>86.413754438422714</c:v>
                </c:pt>
                <c:pt idx="10">
                  <c:v>86.413754438422714</c:v>
                </c:pt>
                <c:pt idx="11">
                  <c:v>88.170435432629404</c:v>
                </c:pt>
                <c:pt idx="12">
                  <c:v>89.927116426836093</c:v>
                </c:pt>
                <c:pt idx="13">
                  <c:v>89.927116426836093</c:v>
                </c:pt>
                <c:pt idx="14">
                  <c:v>91.964118856288536</c:v>
                </c:pt>
                <c:pt idx="15">
                  <c:v>94.001121285740979</c:v>
                </c:pt>
                <c:pt idx="16">
                  <c:v>94.001121285740979</c:v>
                </c:pt>
                <c:pt idx="17">
                  <c:v>95.1317510745655</c:v>
                </c:pt>
                <c:pt idx="18">
                  <c:v>96.262380863390007</c:v>
                </c:pt>
                <c:pt idx="19">
                  <c:v>96.262380863390007</c:v>
                </c:pt>
                <c:pt idx="20">
                  <c:v>98.131190431694989</c:v>
                </c:pt>
                <c:pt idx="21">
                  <c:v>99.999999999999986</c:v>
                </c:pt>
              </c:numCache>
            </c:numRef>
          </c:cat>
          <c:val>
            <c:numRef>
              <c:f>'Productivity gaps2'!$O$6:$O$27</c:f>
              <c:numCache>
                <c:formatCode>General</c:formatCode>
                <c:ptCount val="22"/>
                <c:pt idx="18">
                  <c:v>0</c:v>
                </c:pt>
                <c:pt idx="19" formatCode="#,##0.0">
                  <c:v>4.1362953289223334</c:v>
                </c:pt>
                <c:pt idx="20" formatCode="#,##0.0">
                  <c:v>4.1362953289223334</c:v>
                </c:pt>
                <c:pt idx="21" formatCode="#,##0.0">
                  <c:v>4.1362953289223334</c:v>
                </c:pt>
              </c:numCache>
            </c:numRef>
          </c:val>
        </c:ser>
        <c:dLbls>
          <c:showLegendKey val="0"/>
          <c:showVal val="0"/>
          <c:showCatName val="0"/>
          <c:showSerName val="0"/>
          <c:showPercent val="0"/>
          <c:showBubbleSize val="0"/>
        </c:dLbls>
        <c:axId val="231629184"/>
        <c:axId val="231631104"/>
      </c:areaChart>
      <c:dateAx>
        <c:axId val="231629184"/>
        <c:scaling>
          <c:orientation val="minMax"/>
          <c:max val="100"/>
        </c:scaling>
        <c:delete val="0"/>
        <c:axPos val="b"/>
        <c:title>
          <c:tx>
            <c:rich>
              <a:bodyPr/>
              <a:lstStyle/>
              <a:p>
                <a:pPr>
                  <a:defRPr b="0"/>
                </a:pPr>
                <a:r>
                  <a:rPr lang="en-GB" b="0"/>
                  <a:t>Cumulative employment share (%)</a:t>
                </a:r>
              </a:p>
            </c:rich>
          </c:tx>
          <c:layout/>
          <c:overlay val="0"/>
        </c:title>
        <c:numFmt formatCode="0" sourceLinked="0"/>
        <c:majorTickMark val="out"/>
        <c:minorTickMark val="none"/>
        <c:tickLblPos val="nextTo"/>
        <c:crossAx val="231631104"/>
        <c:crosses val="autoZero"/>
        <c:auto val="0"/>
        <c:lblOffset val="100"/>
        <c:baseTimeUnit val="days"/>
        <c:majorUnit val="10"/>
        <c:majorTimeUnit val="days"/>
      </c:dateAx>
      <c:valAx>
        <c:axId val="231631104"/>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231629184"/>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'Sectoral employ by sex2'!$A$6</c:f>
              <c:strCache>
                <c:ptCount val="1"/>
                <c:pt idx="0">
                  <c:v>Agriculture</c:v>
                </c:pt>
              </c:strCache>
            </c:strRef>
          </c:tx>
          <c:spPr>
            <a:solidFill>
              <a:schemeClr val="accent1"/>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sex2'!$B$6:$F$6</c:f>
              <c:numCache>
                <c:formatCode>General</c:formatCode>
                <c:ptCount val="5"/>
                <c:pt idx="0">
                  <c:v>57.400000000000006</c:v>
                </c:pt>
                <c:pt idx="1">
                  <c:v>68.400000000000006</c:v>
                </c:pt>
                <c:pt idx="2">
                  <c:v>68.5</c:v>
                </c:pt>
                <c:pt idx="3">
                  <c:v>57.400000000000006</c:v>
                </c:pt>
                <c:pt idx="4">
                  <c:v>40.1</c:v>
                </c:pt>
              </c:numCache>
            </c:numRef>
          </c:val>
        </c:ser>
        <c:ser>
          <c:idx val="1"/>
          <c:order val="1"/>
          <c:tx>
            <c:strRef>
              <c:f>'Sectoral employ by sex2'!$A$7</c:f>
              <c:strCache>
                <c:ptCount val="1"/>
                <c:pt idx="0">
                  <c:v>Mining and utilities</c:v>
                </c:pt>
              </c:strCache>
            </c:strRef>
          </c:tx>
          <c:spPr>
            <a:solidFill>
              <a:schemeClr val="tx1"/>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sex2'!$B$7:$F$7</c:f>
              <c:numCache>
                <c:formatCode>General</c:formatCode>
                <c:ptCount val="5"/>
                <c:pt idx="0">
                  <c:v>3.8000000000000003</c:v>
                </c:pt>
                <c:pt idx="1">
                  <c:v>3.7</c:v>
                </c:pt>
                <c:pt idx="2">
                  <c:v>3.2</c:v>
                </c:pt>
                <c:pt idx="3">
                  <c:v>4.2</c:v>
                </c:pt>
                <c:pt idx="4">
                  <c:v>4</c:v>
                </c:pt>
              </c:numCache>
            </c:numRef>
          </c:val>
        </c:ser>
        <c:ser>
          <c:idx val="2"/>
          <c:order val="2"/>
          <c:tx>
            <c:strRef>
              <c:f>'Sectoral employ by sex2'!$A$8</c:f>
              <c:strCache>
                <c:ptCount val="1"/>
                <c:pt idx="0">
                  <c:v>Manufacturing</c:v>
                </c:pt>
              </c:strCache>
            </c:strRef>
          </c:tx>
          <c:spPr>
            <a:solidFill>
              <a:schemeClr val="accent4"/>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sex2'!$B$8:$F$8</c:f>
              <c:numCache>
                <c:formatCode>General</c:formatCode>
                <c:ptCount val="5"/>
                <c:pt idx="0">
                  <c:v>14.9</c:v>
                </c:pt>
                <c:pt idx="1">
                  <c:v>5.7</c:v>
                </c:pt>
                <c:pt idx="2">
                  <c:v>5.3000000000000007</c:v>
                </c:pt>
                <c:pt idx="3">
                  <c:v>5.3000000000000007</c:v>
                </c:pt>
                <c:pt idx="4">
                  <c:v>5.9</c:v>
                </c:pt>
              </c:numCache>
            </c:numRef>
          </c:val>
        </c:ser>
        <c:ser>
          <c:idx val="3"/>
          <c:order val="3"/>
          <c:tx>
            <c:strRef>
              <c:f>'Sectoral employ by sex2'!$A$9</c:f>
              <c:strCache>
                <c:ptCount val="1"/>
                <c:pt idx="0">
                  <c:v>Construction</c:v>
                </c:pt>
              </c:strCache>
            </c:strRef>
          </c:tx>
          <c:spPr>
            <a:solidFill>
              <a:schemeClr val="accent5">
                <a:lumMod val="50000"/>
              </a:schemeClr>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sex2'!$B$9:$F$9</c:f>
              <c:numCache>
                <c:formatCode>General</c:formatCode>
                <c:ptCount val="5"/>
                <c:pt idx="0">
                  <c:v>1.7000000000000002</c:v>
                </c:pt>
                <c:pt idx="1">
                  <c:v>1.9000000000000001</c:v>
                </c:pt>
                <c:pt idx="2">
                  <c:v>2.3000000000000003</c:v>
                </c:pt>
                <c:pt idx="3">
                  <c:v>4.4000000000000004</c:v>
                </c:pt>
                <c:pt idx="4">
                  <c:v>6.7</c:v>
                </c:pt>
              </c:numCache>
            </c:numRef>
          </c:val>
        </c:ser>
        <c:ser>
          <c:idx val="4"/>
          <c:order val="4"/>
          <c:tx>
            <c:strRef>
              <c:f>'Sectoral employ by sex2'!$A$10</c:f>
              <c:strCache>
                <c:ptCount val="1"/>
                <c:pt idx="0">
                  <c:v>Wholesale, retail, hotels</c:v>
                </c:pt>
              </c:strCache>
            </c:strRef>
          </c:tx>
          <c:spPr>
            <a:solidFill>
              <a:schemeClr val="accent2"/>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sex2'!$B$10:$F$10</c:f>
              <c:numCache>
                <c:formatCode>General</c:formatCode>
                <c:ptCount val="5"/>
                <c:pt idx="0">
                  <c:v>7.5000000000000009</c:v>
                </c:pt>
                <c:pt idx="1">
                  <c:v>7.1000000000000005</c:v>
                </c:pt>
                <c:pt idx="2">
                  <c:v>7.5</c:v>
                </c:pt>
                <c:pt idx="3">
                  <c:v>8.9</c:v>
                </c:pt>
                <c:pt idx="4">
                  <c:v>10.4</c:v>
                </c:pt>
              </c:numCache>
            </c:numRef>
          </c:val>
        </c:ser>
        <c:ser>
          <c:idx val="5"/>
          <c:order val="5"/>
          <c:tx>
            <c:strRef>
              <c:f>'Sectoral employ by sex2'!$A$11</c:f>
              <c:strCache>
                <c:ptCount val="1"/>
                <c:pt idx="0">
                  <c:v>Transport, storage, comms</c:v>
                </c:pt>
              </c:strCache>
            </c:strRef>
          </c:tx>
          <c:spPr>
            <a:solidFill>
              <a:schemeClr val="bg1">
                <a:lumMod val="50000"/>
              </a:schemeClr>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sex2'!$B$11:$F$11</c:f>
              <c:numCache>
                <c:formatCode>General</c:formatCode>
                <c:ptCount val="5"/>
                <c:pt idx="0">
                  <c:v>3.3000000000000003</c:v>
                </c:pt>
                <c:pt idx="1">
                  <c:v>3.3000000000000003</c:v>
                </c:pt>
                <c:pt idx="2">
                  <c:v>3.6</c:v>
                </c:pt>
                <c:pt idx="3">
                  <c:v>4.7</c:v>
                </c:pt>
                <c:pt idx="4">
                  <c:v>6.2</c:v>
                </c:pt>
              </c:numCache>
            </c:numRef>
          </c:val>
        </c:ser>
        <c:ser>
          <c:idx val="6"/>
          <c:order val="6"/>
          <c:tx>
            <c:strRef>
              <c:f>'Sectoral employ by sex2'!$A$12</c:f>
              <c:strCache>
                <c:ptCount val="1"/>
                <c:pt idx="0">
                  <c:v>Other</c:v>
                </c:pt>
              </c:strCache>
            </c:strRef>
          </c:tx>
          <c:spPr>
            <a:solidFill>
              <a:schemeClr val="accent5"/>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sex2'!$B$12:$F$12</c:f>
              <c:numCache>
                <c:formatCode>General</c:formatCode>
                <c:ptCount val="5"/>
                <c:pt idx="0">
                  <c:v>11.2</c:v>
                </c:pt>
                <c:pt idx="1">
                  <c:v>10.000000000000002</c:v>
                </c:pt>
                <c:pt idx="2">
                  <c:v>9.6000000000000014</c:v>
                </c:pt>
                <c:pt idx="3">
                  <c:v>15.200000000000001</c:v>
                </c:pt>
                <c:pt idx="4">
                  <c:v>26.6</c:v>
                </c:pt>
              </c:numCache>
            </c:numRef>
          </c:val>
        </c:ser>
        <c:dLbls>
          <c:showLegendKey val="0"/>
          <c:showVal val="0"/>
          <c:showCatName val="0"/>
          <c:showSerName val="0"/>
          <c:showPercent val="0"/>
          <c:showBubbleSize val="0"/>
        </c:dLbls>
        <c:gapWidth val="150"/>
        <c:overlap val="100"/>
        <c:axId val="240100864"/>
        <c:axId val="240102400"/>
      </c:barChart>
      <c:catAx>
        <c:axId val="240100864"/>
        <c:scaling>
          <c:orientation val="minMax"/>
        </c:scaling>
        <c:delete val="0"/>
        <c:axPos val="b"/>
        <c:numFmt formatCode="General" sourceLinked="1"/>
        <c:majorTickMark val="out"/>
        <c:minorTickMark val="none"/>
        <c:tickLblPos val="nextTo"/>
        <c:crossAx val="240102400"/>
        <c:crosses val="autoZero"/>
        <c:auto val="1"/>
        <c:lblAlgn val="ctr"/>
        <c:lblOffset val="100"/>
        <c:noMultiLvlLbl val="0"/>
      </c:catAx>
      <c:valAx>
        <c:axId val="240102400"/>
        <c:scaling>
          <c:orientation val="minMax"/>
          <c:max val="1"/>
          <c:min val="0"/>
        </c:scaling>
        <c:delete val="0"/>
        <c:axPos val="l"/>
        <c:majorGridlines/>
        <c:numFmt formatCode="0%" sourceLinked="1"/>
        <c:majorTickMark val="out"/>
        <c:minorTickMark val="none"/>
        <c:tickLblPos val="nextTo"/>
        <c:crossAx val="24010086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'Sectoral employ by sex2'!$A$6</c:f>
              <c:strCache>
                <c:ptCount val="1"/>
                <c:pt idx="0">
                  <c:v>Agriculture</c:v>
                </c:pt>
              </c:strCache>
            </c:strRef>
          </c:tx>
          <c:spPr>
            <a:solidFill>
              <a:schemeClr val="accent1"/>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sex2'!$G$6:$K$6</c:f>
              <c:numCache>
                <c:formatCode>General</c:formatCode>
                <c:ptCount val="5"/>
                <c:pt idx="0">
                  <c:v>72.900000000000006</c:v>
                </c:pt>
                <c:pt idx="1">
                  <c:v>76.900000000000006</c:v>
                </c:pt>
                <c:pt idx="2">
                  <c:v>76.2</c:v>
                </c:pt>
                <c:pt idx="3">
                  <c:v>74.7</c:v>
                </c:pt>
                <c:pt idx="4">
                  <c:v>72.3</c:v>
                </c:pt>
              </c:numCache>
            </c:numRef>
          </c:val>
        </c:ser>
        <c:ser>
          <c:idx val="1"/>
          <c:order val="1"/>
          <c:tx>
            <c:strRef>
              <c:f>'Sectoral employ by sex2'!$A$7</c:f>
              <c:strCache>
                <c:ptCount val="1"/>
                <c:pt idx="0">
                  <c:v>Mining and utilities</c:v>
                </c:pt>
              </c:strCache>
            </c:strRef>
          </c:tx>
          <c:spPr>
            <a:solidFill>
              <a:schemeClr val="tx1"/>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sex2'!$G$7:$K$7</c:f>
              <c:numCache>
                <c:formatCode>General</c:formatCode>
                <c:ptCount val="5"/>
                <c:pt idx="0">
                  <c:v>1.7000000000000002</c:v>
                </c:pt>
                <c:pt idx="1">
                  <c:v>0.5</c:v>
                </c:pt>
                <c:pt idx="2">
                  <c:v>0.30000000000000004</c:v>
                </c:pt>
                <c:pt idx="3">
                  <c:v>0.30000000000000004</c:v>
                </c:pt>
                <c:pt idx="4">
                  <c:v>0.30000000000000004</c:v>
                </c:pt>
              </c:numCache>
            </c:numRef>
          </c:val>
        </c:ser>
        <c:ser>
          <c:idx val="2"/>
          <c:order val="2"/>
          <c:tx>
            <c:strRef>
              <c:f>'Sectoral employ by sex2'!$A$8</c:f>
              <c:strCache>
                <c:ptCount val="1"/>
                <c:pt idx="0">
                  <c:v>Manufacturing</c:v>
                </c:pt>
              </c:strCache>
            </c:strRef>
          </c:tx>
          <c:spPr>
            <a:solidFill>
              <a:schemeClr val="accent4"/>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sex2'!$G$8:$K$8</c:f>
              <c:numCache>
                <c:formatCode>General</c:formatCode>
                <c:ptCount val="5"/>
                <c:pt idx="0">
                  <c:v>5</c:v>
                </c:pt>
                <c:pt idx="1">
                  <c:v>2</c:v>
                </c:pt>
                <c:pt idx="2">
                  <c:v>2.5</c:v>
                </c:pt>
                <c:pt idx="3">
                  <c:v>2.1</c:v>
                </c:pt>
                <c:pt idx="4">
                  <c:v>2</c:v>
                </c:pt>
              </c:numCache>
            </c:numRef>
          </c:val>
        </c:ser>
        <c:ser>
          <c:idx val="3"/>
          <c:order val="3"/>
          <c:tx>
            <c:strRef>
              <c:f>'Sectoral employ by sex2'!$A$9</c:f>
              <c:strCache>
                <c:ptCount val="1"/>
                <c:pt idx="0">
                  <c:v>Construction</c:v>
                </c:pt>
              </c:strCache>
            </c:strRef>
          </c:tx>
          <c:spPr>
            <a:solidFill>
              <a:schemeClr val="accent5">
                <a:lumMod val="50000"/>
              </a:schemeClr>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sex2'!$G$9:$K$9</c:f>
              <c:numCache>
                <c:formatCode>General</c:formatCode>
                <c:ptCount val="5"/>
                <c:pt idx="0">
                  <c:v>0.1</c:v>
                </c:pt>
                <c:pt idx="1">
                  <c:v>0.1</c:v>
                </c:pt>
                <c:pt idx="2">
                  <c:v>0.2</c:v>
                </c:pt>
                <c:pt idx="3">
                  <c:v>0.30000000000000004</c:v>
                </c:pt>
                <c:pt idx="4">
                  <c:v>0.4</c:v>
                </c:pt>
              </c:numCache>
            </c:numRef>
          </c:val>
        </c:ser>
        <c:ser>
          <c:idx val="4"/>
          <c:order val="4"/>
          <c:tx>
            <c:strRef>
              <c:f>'Sectoral employ by sex2'!$A$10</c:f>
              <c:strCache>
                <c:ptCount val="1"/>
                <c:pt idx="0">
                  <c:v>Wholesale, retail, hotels</c:v>
                </c:pt>
              </c:strCache>
            </c:strRef>
          </c:tx>
          <c:spPr>
            <a:solidFill>
              <a:schemeClr val="accent2"/>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sex2'!$G$10:$K$10</c:f>
              <c:numCache>
                <c:formatCode>General</c:formatCode>
                <c:ptCount val="5"/>
                <c:pt idx="0">
                  <c:v>12.700000000000001</c:v>
                </c:pt>
                <c:pt idx="1">
                  <c:v>13.700000000000001</c:v>
                </c:pt>
                <c:pt idx="2">
                  <c:v>13.3</c:v>
                </c:pt>
                <c:pt idx="3">
                  <c:v>15.4</c:v>
                </c:pt>
                <c:pt idx="4">
                  <c:v>17.3</c:v>
                </c:pt>
              </c:numCache>
            </c:numRef>
          </c:val>
        </c:ser>
        <c:ser>
          <c:idx val="5"/>
          <c:order val="5"/>
          <c:tx>
            <c:strRef>
              <c:f>'Sectoral employ by sex2'!$A$11</c:f>
              <c:strCache>
                <c:ptCount val="1"/>
                <c:pt idx="0">
                  <c:v>Transport, storage, comms</c:v>
                </c:pt>
              </c:strCache>
            </c:strRef>
          </c:tx>
          <c:spPr>
            <a:solidFill>
              <a:schemeClr val="bg1">
                <a:lumMod val="50000"/>
              </a:schemeClr>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sex2'!$G$11:$K$11</c:f>
              <c:numCache>
                <c:formatCode>General</c:formatCode>
                <c:ptCount val="5"/>
                <c:pt idx="0">
                  <c:v>1.2000000000000002</c:v>
                </c:pt>
                <c:pt idx="1">
                  <c:v>0.70000000000000007</c:v>
                </c:pt>
                <c:pt idx="2">
                  <c:v>0.4</c:v>
                </c:pt>
                <c:pt idx="3">
                  <c:v>0.4</c:v>
                </c:pt>
                <c:pt idx="4">
                  <c:v>0.5</c:v>
                </c:pt>
              </c:numCache>
            </c:numRef>
          </c:val>
        </c:ser>
        <c:ser>
          <c:idx val="6"/>
          <c:order val="6"/>
          <c:tx>
            <c:strRef>
              <c:f>'Sectoral employ by sex2'!$A$12</c:f>
              <c:strCache>
                <c:ptCount val="1"/>
                <c:pt idx="0">
                  <c:v>Other</c:v>
                </c:pt>
              </c:strCache>
            </c:strRef>
          </c:tx>
          <c:spPr>
            <a:solidFill>
              <a:schemeClr val="accent5"/>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sex2'!$G$12:$K$12</c:f>
              <c:numCache>
                <c:formatCode>General</c:formatCode>
                <c:ptCount val="5"/>
                <c:pt idx="0">
                  <c:v>6.4</c:v>
                </c:pt>
                <c:pt idx="1">
                  <c:v>5.9</c:v>
                </c:pt>
                <c:pt idx="2">
                  <c:v>7.2</c:v>
                </c:pt>
                <c:pt idx="3">
                  <c:v>6.8999999999999995</c:v>
                </c:pt>
                <c:pt idx="4">
                  <c:v>7.3</c:v>
                </c:pt>
              </c:numCache>
            </c:numRef>
          </c:val>
        </c:ser>
        <c:dLbls>
          <c:showLegendKey val="0"/>
          <c:showVal val="0"/>
          <c:showCatName val="0"/>
          <c:showSerName val="0"/>
          <c:showPercent val="0"/>
          <c:showBubbleSize val="0"/>
        </c:dLbls>
        <c:gapWidth val="150"/>
        <c:overlap val="100"/>
        <c:axId val="240205824"/>
        <c:axId val="240207360"/>
      </c:barChart>
      <c:catAx>
        <c:axId val="240205824"/>
        <c:scaling>
          <c:orientation val="minMax"/>
        </c:scaling>
        <c:delete val="0"/>
        <c:axPos val="b"/>
        <c:numFmt formatCode="General" sourceLinked="1"/>
        <c:majorTickMark val="out"/>
        <c:minorTickMark val="none"/>
        <c:tickLblPos val="nextTo"/>
        <c:crossAx val="240207360"/>
        <c:crosses val="autoZero"/>
        <c:auto val="1"/>
        <c:lblAlgn val="ctr"/>
        <c:lblOffset val="100"/>
        <c:noMultiLvlLbl val="0"/>
      </c:catAx>
      <c:valAx>
        <c:axId val="240207360"/>
        <c:scaling>
          <c:orientation val="minMax"/>
          <c:max val="1"/>
          <c:min val="0"/>
        </c:scaling>
        <c:delete val="1"/>
        <c:axPos val="l"/>
        <c:majorGridlines/>
        <c:numFmt formatCode="0%" sourceLinked="1"/>
        <c:majorTickMark val="out"/>
        <c:minorTickMark val="none"/>
        <c:tickLblPos val="nextTo"/>
        <c:crossAx val="24020582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'Emp by sex (ILO)'!$C$6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(ILO)'!$C$7:$C$11</c:f>
              <c:numCache>
                <c:formatCode>0.0</c:formatCode>
                <c:ptCount val="5"/>
                <c:pt idx="0">
                  <c:v>56.659645080566406</c:v>
                </c:pt>
                <c:pt idx="1">
                  <c:v>65.177848815917969</c:v>
                </c:pt>
                <c:pt idx="2">
                  <c:v>65.549690246582031</c:v>
                </c:pt>
                <c:pt idx="3">
                  <c:v>65.234413146972656</c:v>
                </c:pt>
                <c:pt idx="4">
                  <c:v>64.755447387695312</c:v>
                </c:pt>
              </c:numCache>
            </c:numRef>
          </c:val>
        </c:ser>
        <c:ser>
          <c:idx val="1"/>
          <c:order val="1"/>
          <c:tx>
            <c:strRef>
              <c:f>'Emp by sex (ILO)'!$D$6</c:f>
              <c:strCache>
                <c:ptCount val="1"/>
                <c:pt idx="0">
                  <c:v>Industry</c:v>
                </c:pt>
              </c:strCache>
            </c:strRef>
          </c:tx>
          <c:spPr>
            <a:solidFill>
              <a:srgbClr val="E0E0E0"/>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(ILO)'!$D$7:$D$11</c:f>
              <c:numCache>
                <c:formatCode>0.0</c:formatCode>
                <c:ptCount val="5"/>
                <c:pt idx="0">
                  <c:v>16.579730987548828</c:v>
                </c:pt>
                <c:pt idx="1">
                  <c:v>8.8129491806030273</c:v>
                </c:pt>
                <c:pt idx="2">
                  <c:v>10.857085227966309</c:v>
                </c:pt>
                <c:pt idx="3">
                  <c:v>13.098949432373047</c:v>
                </c:pt>
                <c:pt idx="4">
                  <c:v>14.053960800170898</c:v>
                </c:pt>
              </c:numCache>
            </c:numRef>
          </c:val>
        </c:ser>
        <c:ser>
          <c:idx val="2"/>
          <c:order val="2"/>
          <c:tx>
            <c:strRef>
              <c:f>'Emp by sex (ILO)'!$E$6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(ILO)'!$E$7:$E$11</c:f>
              <c:numCache>
                <c:formatCode>0.0</c:formatCode>
                <c:ptCount val="5"/>
                <c:pt idx="0">
                  <c:v>26.760622024536133</c:v>
                </c:pt>
                <c:pt idx="1">
                  <c:v>26.009195327758789</c:v>
                </c:pt>
                <c:pt idx="2">
                  <c:v>23.593219757080078</c:v>
                </c:pt>
                <c:pt idx="3">
                  <c:v>21.666635513305664</c:v>
                </c:pt>
                <c:pt idx="4">
                  <c:v>21.190589904785156</c:v>
                </c:pt>
              </c:numCache>
            </c:numRef>
          </c:val>
        </c:ser>
        <c:dLbls>
          <c:showLegendKey val="0"/>
          <c:showVal val="0"/>
          <c:showCatName val="0"/>
          <c:showSerName val="0"/>
          <c:showPercent val="0"/>
          <c:showBubbleSize val="0"/>
        </c:dLbls>
        <c:gapWidth val="150"/>
        <c:overlap val="100"/>
        <c:axId val="85758720"/>
        <c:axId val="85760256"/>
      </c:barChart>
      <c:catAx>
        <c:axId val="85758720"/>
        <c:scaling>
          <c:orientation val="minMax"/>
        </c:scaling>
        <c:delete val="0"/>
        <c:axPos val="b"/>
        <c:numFmt formatCode="0" sourceLinked="1"/>
        <c:majorTickMark val="out"/>
        <c:minorTickMark val="none"/>
        <c:tickLblPos val="nextTo"/>
        <c:crossAx val="85760256"/>
        <c:crosses val="autoZero"/>
        <c:auto val="1"/>
        <c:lblAlgn val="ctr"/>
        <c:lblOffset val="100"/>
        <c:noMultiLvlLbl val="0"/>
      </c:catAx>
      <c:valAx>
        <c:axId val="85760256"/>
        <c:scaling>
          <c:orientation val="minMax"/>
        </c:scaling>
        <c:delete val="0"/>
        <c:axPos val="l"/>
        <c:majorGridlines/>
        <c:title>
          <c:tx>
            <c:rich>
              <a:bodyPr rot="-5400000" vert="horz"/>
              <a:lstStyle/>
              <a:p>
                <a:pPr>
                  <a:defRPr b="0"/>
                </a:pPr>
                <a:r>
                  <a:rPr lang="en-US" b="0"/>
                  <a:t>Percent of workforce</a:t>
                </a:r>
              </a:p>
            </c:rich>
          </c:tx>
          <c:layout/>
          <c:overlay val="0"/>
        </c:title>
        <c:numFmt formatCode="0%" sourceLinked="1"/>
        <c:majorTickMark val="out"/>
        <c:minorTickMark val="none"/>
        <c:tickLblPos val="nextTo"/>
        <c:crossAx val="8575872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'Emp by sex (ILO)'!$G$6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(ILO)'!$G$7:$G$11</c:f>
              <c:numCache>
                <c:formatCode>0.0</c:formatCode>
                <c:ptCount val="5"/>
                <c:pt idx="0">
                  <c:v>73.216133117675781</c:v>
                </c:pt>
                <c:pt idx="1">
                  <c:v>79.566329956054687</c:v>
                </c:pt>
                <c:pt idx="2">
                  <c:v>79.422645568847656</c:v>
                </c:pt>
                <c:pt idx="3">
                  <c:v>78.956619262695312</c:v>
                </c:pt>
                <c:pt idx="4">
                  <c:v>78.880790710449219</c:v>
                </c:pt>
              </c:numCache>
            </c:numRef>
          </c:val>
        </c:ser>
        <c:ser>
          <c:idx val="1"/>
          <c:order val="1"/>
          <c:tx>
            <c:strRef>
              <c:f>'Emp by sex (ILO)'!$H$6</c:f>
              <c:strCache>
                <c:ptCount val="1"/>
                <c:pt idx="0">
                  <c:v>Industry</c:v>
                </c:pt>
              </c:strCache>
            </c:strRef>
          </c:tx>
          <c:spPr>
            <a:solidFill>
              <a:srgbClr val="E0E0E0"/>
            </a:solidFill>
            <a:ln>
              <a:noFill/>
            </a:ln>
          </c:spPr>
          <c:invertIfNegative val="0"/>
          <c:cat>
            <c:numRef>
              <c:f>'Emp by sex (ILO)'!$A$7:$A$11</c:f>
              <c:numCache>
                <c:formatCode>0</c:formatCode>
                <c:ptCount val="5"/>
                <c:pt idx="0">
                  <c:v>1991</c:v>
                </c:pt>
                <c:pt idx="1">
                  <c:v>2000</c:v>
                </c:pt>
                <c:pt idx="2">
                  <c:v>2005</c:v>
                </c:pt>
                <c:pt idx="3">
                  <c:v>2010</c:v>
                </c:pt>
                <c:pt idx="4">
                  <c:v>2012</c:v>
                </c:pt>
              </c:numCache>
            </c:numRef>
          </c:cat>
          <c:val>
            <c:numRef>
              <c:f>'Emp by sex (ILO)'!$H$7:$H$11</c:f>
              <c:numCache>
                <c:formatCode>0.0</c:formatCode>
                <c:ptCount val="5"/>
                <c:pt idx="0">
                  <c:v>4.1126747131347656</c:v>
                </c:pt>
                <c:pt idx="1">
                  <c:v>2.0183877944946289</c:v>
                </c:pt>
                <c:pt idx="2">
                  <c:v>3.1393435001373291</c:v>
                </c:pt>
                <c:pt idx="3">
                  <c:v>4.7271556854248047</c:v>
                </c:pt>
                <c:pt idx="4">
                  <c:v>4.9936056137084961</c:v>
                </c:pt>
              </c:numCache>
            </c:numRef>
          </c:val>
        </c:ser>
        <c:ser>
          <c:idx val="2"/>
          <c:order val="2"/>
          <c:tx>
            <c:strRef>
              <c:f>'Emp by sex (ILO)'!$I$6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(ILO)'!$I$7:$I$11</c:f>
              <c:numCache>
                <c:formatCode>0.0</c:formatCode>
                <c:ptCount val="5"/>
                <c:pt idx="0">
                  <c:v>22.671188354492188</c:v>
                </c:pt>
                <c:pt idx="1">
                  <c:v>18.415271759033203</c:v>
                </c:pt>
                <c:pt idx="2">
                  <c:v>17.438007354736328</c:v>
                </c:pt>
                <c:pt idx="3">
                  <c:v>16.31622314453125</c:v>
                </c:pt>
                <c:pt idx="4">
                  <c:v>16.125598907470703</c:v>
                </c:pt>
              </c:numCache>
            </c:numRef>
          </c:val>
        </c:ser>
        <c:dLbls>
          <c:showLegendKey val="0"/>
          <c:showVal val="0"/>
          <c:showCatName val="0"/>
          <c:showSerName val="0"/>
          <c:showPercent val="0"/>
          <c:showBubbleSize val="0"/>
        </c:dLbls>
        <c:gapWidth val="150"/>
        <c:overlap val="100"/>
        <c:axId val="87363584"/>
        <c:axId val="87365120"/>
      </c:barChart>
      <c:catAx>
        <c:axId val="87363584"/>
        <c:scaling>
          <c:orientation val="minMax"/>
        </c:scaling>
        <c:delete val="0"/>
        <c:axPos val="b"/>
        <c:numFmt formatCode="0" sourceLinked="1"/>
        <c:majorTickMark val="out"/>
        <c:minorTickMark val="none"/>
        <c:tickLblPos val="nextTo"/>
        <c:crossAx val="87365120"/>
        <c:crosses val="autoZero"/>
        <c:auto val="1"/>
        <c:lblAlgn val="ctr"/>
        <c:lblOffset val="100"/>
        <c:noMultiLvlLbl val="0"/>
      </c:catAx>
      <c:valAx>
        <c:axId val="87365120"/>
        <c:scaling>
          <c:orientation val="minMax"/>
        </c:scaling>
        <c:delete val="1"/>
        <c:axPos val="l"/>
        <c:majorGridlines/>
        <c:numFmt formatCode="0%" sourceLinked="1"/>
        <c:majorTickMark val="out"/>
        <c:minorTickMark val="none"/>
        <c:tickLblPos val="nextTo"/>
        <c:crossAx val="8736358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'Agriculture (DHS)'!$A$5</c:f>
              <c:strCache>
                <c:ptCount val="1"/>
                <c:pt idx="0">
                  <c:v>Female</c:v>
                </c:pt>
              </c:strCache>
            </c:strRef>
          </c:tx>
          <c:invertIfNegative val="0"/>
          <c:cat>
            <c:strRef>
              <c:f>'Agriculture (DHS)'!$B$4:$D$4</c:f>
              <c:strCache>
                <c:ptCount val="3"/>
                <c:pt idx="0">
                  <c:v>1990s</c:v>
                </c:pt>
                <c:pt idx="1">
                  <c:v>2000-05</c:v>
                </c:pt>
                <c:pt idx="2">
                  <c:v>2006-12</c:v>
                </c:pt>
              </c:strCache>
            </c:strRef>
          </c:cat>
          <c:val>
            <c:numRef>
              <c:f>'Agriculture (DHS)'!$B$5:$D$5</c:f>
              <c:numCache>
                <c:formatCode>General</c:formatCode>
                <c:ptCount val="3"/>
                <c:pt idx="0">
                  <c:v>56</c:v>
                </c:pt>
                <c:pt idx="1">
                  <c:v>63</c:v>
                </c:pt>
                <c:pt idx="2">
                  <c:v>47.7</c:v>
                </c:pt>
              </c:numCache>
            </c:numRef>
          </c:val>
        </c:ser>
        <c:ser>
          <c:idx val="1"/>
          <c:order val="1"/>
          <c:tx>
            <c:strRef>
              <c:f>'Agriculture (DHS)'!$A$6</c:f>
              <c:strCache>
                <c:ptCount val="1"/>
                <c:pt idx="0">
                  <c:v>Male</c:v>
                </c:pt>
              </c:strCache>
            </c:strRef>
          </c:tx>
          <c:spPr>
            <a:solidFill>
              <a:schemeClr val="accent3"/>
            </a:solidFill>
          </c:spPr>
          <c:invertIfNegative val="0"/>
          <c:cat>
            <c:strRef>
              <c:f>'Agriculture (DHS)'!$B$4:$D$4</c:f>
              <c:strCache>
                <c:ptCount val="3"/>
                <c:pt idx="0">
                  <c:v>1990s</c:v>
                </c:pt>
                <c:pt idx="1">
                  <c:v>2000-05</c:v>
                </c:pt>
                <c:pt idx="2">
                  <c:v>2006-12</c:v>
                </c:pt>
              </c:strCache>
            </c:strRef>
          </c:cat>
          <c:val>
            <c:numRef>
              <c:f>'Agriculture (DHS)'!$B$6:$D$6</c:f>
              <c:numCache>
                <c:formatCode>General</c:formatCode>
                <c:ptCount val="3"/>
                <c:pt idx="0">
                  <c:v>49.1</c:v>
                </c:pt>
                <c:pt idx="1">
                  <c:v>58.1</c:v>
                </c:pt>
                <c:pt idx="2">
                  <c:v>50.4</c:v>
                </c:pt>
              </c:numCache>
            </c:numRef>
          </c:val>
        </c:ser>
        <c:ser>
          <c:idx val="2"/>
          <c:order val="2"/>
          <c:tx>
            <c:strRef>
              <c:f>'Agriculture (DHS)'!$A$7</c:f>
              <c:strCache>
                <c:ptCount val="1"/>
                <c:pt idx="0">
                  <c:v>Combined</c:v>
                </c:pt>
              </c:strCache>
            </c:strRef>
          </c:tx>
          <c:spPr>
            <a:solidFill>
              <a:schemeClr val="accent5"/>
            </a:solidFill>
          </c:spPr>
          <c:invertIfNegative val="0"/>
          <c:cat>
            <c:strRef>
              <c:f>'Agriculture (DHS)'!$B$4:$D$4</c:f>
              <c:strCache>
                <c:ptCount val="3"/>
                <c:pt idx="0">
                  <c:v>1990s</c:v>
                </c:pt>
                <c:pt idx="1">
                  <c:v>2000-05</c:v>
                </c:pt>
                <c:pt idx="2">
                  <c:v>2006-12</c:v>
                </c:pt>
              </c:strCache>
            </c:strRef>
          </c:cat>
          <c:val>
            <c:numRef>
              <c:f>'Agriculture (DHS)'!$B$7:$D$7</c:f>
              <c:numCache>
                <c:formatCode>General</c:formatCode>
                <c:ptCount val="3"/>
                <c:pt idx="0">
                  <c:v>52.5</c:v>
                </c:pt>
                <c:pt idx="1">
                  <c:v>60.5</c:v>
                </c:pt>
                <c:pt idx="2">
                  <c:v>49.1</c:v>
                </c:pt>
              </c:numCache>
            </c:numRef>
          </c:val>
        </c:ser>
        <c:dLbls>
          <c:showLegendKey val="0"/>
          <c:showVal val="0"/>
          <c:showCatName val="0"/>
          <c:showSerName val="0"/>
          <c:showPercent val="0"/>
          <c:showBubbleSize val="0"/>
        </c:dLbls>
        <c:gapWidth val="150"/>
        <c:axId val="87383424"/>
        <c:axId val="87397504"/>
      </c:barChart>
      <c:catAx>
        <c:axId val="87383424"/>
        <c:scaling>
          <c:orientation val="minMax"/>
        </c:scaling>
        <c:delete val="0"/>
        <c:axPos val="b"/>
        <c:majorTickMark val="out"/>
        <c:minorTickMark val="none"/>
        <c:tickLblPos val="nextTo"/>
        <c:crossAx val="87397504"/>
        <c:crosses val="autoZero"/>
        <c:auto val="1"/>
        <c:lblAlgn val="ctr"/>
        <c:lblOffset val="100"/>
        <c:noMultiLvlLbl val="0"/>
      </c:catAx>
      <c:valAx>
        <c:axId val="87397504"/>
        <c:scaling>
          <c:orientation val="minMax"/>
        </c:scaling>
        <c:delete val="0"/>
        <c:axPos val="l"/>
        <c:majorGridlines/>
        <c:numFmt formatCode="General" sourceLinked="1"/>
        <c:majorTickMark val="out"/>
        <c:minorTickMark val="none"/>
        <c:tickLblPos val="nextTo"/>
        <c:crossAx val="8738342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'Wages (ILO)'!$O$9</c:f>
              <c:strCache>
                <c:ptCount val="1"/>
                <c:pt idx="0">
                  <c:v>Plantation supervisor</c:v>
                </c:pt>
              </c:strCache>
            </c:strRef>
          </c:tx>
          <c:marker>
            <c:symbol val="none"/>
          </c:marker>
          <c:cat>
            <c:numRef>
              <c:f>'Wages (ILO)'!$P$8:$Y$8</c:f>
              <c:numCache>
                <c:formatCode>General</c:formatCode>
                <c:ptCount val="10"/>
                <c:pt idx="0">
                  <c:v>1985</c:v>
                </c:pt>
                <c:pt idx="1">
                  <c:v>1986</c:v>
                </c:pt>
                <c:pt idx="2">
                  <c:v>1988</c:v>
                </c:pt>
                <c:pt idx="3">
                  <c:v>1989</c:v>
                </c:pt>
                <c:pt idx="4">
                  <c:v>1990</c:v>
                </c:pt>
                <c:pt idx="5">
                  <c:v>1991</c:v>
                </c:pt>
                <c:pt idx="6">
                  <c:v>1995</c:v>
                </c:pt>
                <c:pt idx="7">
                  <c:v>1996</c:v>
                </c:pt>
                <c:pt idx="8">
                  <c:v>2005</c:v>
                </c:pt>
                <c:pt idx="9">
                  <c:v>2006</c:v>
                </c:pt>
              </c:numCache>
            </c:numRef>
          </c:cat>
          <c:val>
            <c:numRef>
              <c:f>'Wages (ILO)'!$P$9:$Y$9</c:f>
              <c:numCache>
                <c:formatCode>General</c:formatCode>
                <c:ptCount val="10"/>
                <c:pt idx="0">
                  <c:v>0.92207792207792205</c:v>
                </c:pt>
                <c:pt idx="1">
                  <c:v>0.62222222222222223</c:v>
                </c:pt>
                <c:pt idx="2">
                  <c:v>0.48</c:v>
                </c:pt>
                <c:pt idx="3">
                  <c:v>0.66265060240963858</c:v>
                </c:pt>
                <c:pt idx="4">
                  <c:v>0.6</c:v>
                </c:pt>
                <c:pt idx="5">
                  <c:v>0.4</c:v>
                </c:pt>
                <c:pt idx="6">
                  <c:v>0.41176470588235292</c:v>
                </c:pt>
                <c:pt idx="8">
                  <c:v>0.54878048780487809</c:v>
                </c:pt>
                <c:pt idx="9">
                  <c:v>0.53164556962025311</c:v>
                </c:pt>
              </c:numCache>
            </c:numRef>
          </c:val>
          <c:smooth val="0"/>
        </c:ser>
        <c:ser>
          <c:idx val="1"/>
          <c:order val="1"/>
          <c:tx>
            <c:strRef>
              <c:f>'Wages (ILO)'!$O$10</c:f>
              <c:strCache>
                <c:ptCount val="1"/>
                <c:pt idx="0">
                  <c:v>Labourer</c:v>
                </c:pt>
              </c:strCache>
            </c:strRef>
          </c:tx>
          <c:marker>
            <c:symbol val="none"/>
          </c:marker>
          <c:cat>
            <c:numRef>
              <c:f>'Wages (ILO)'!$P$8:$Y$8</c:f>
              <c:numCache>
                <c:formatCode>General</c:formatCode>
                <c:ptCount val="10"/>
                <c:pt idx="0">
                  <c:v>1985</c:v>
                </c:pt>
                <c:pt idx="1">
                  <c:v>1986</c:v>
                </c:pt>
                <c:pt idx="2">
                  <c:v>1988</c:v>
                </c:pt>
                <c:pt idx="3">
                  <c:v>1989</c:v>
                </c:pt>
                <c:pt idx="4">
                  <c:v>1990</c:v>
                </c:pt>
                <c:pt idx="5">
                  <c:v>1991</c:v>
                </c:pt>
                <c:pt idx="6">
                  <c:v>1995</c:v>
                </c:pt>
                <c:pt idx="7">
                  <c:v>1996</c:v>
                </c:pt>
                <c:pt idx="8">
                  <c:v>2005</c:v>
                </c:pt>
                <c:pt idx="9">
                  <c:v>2006</c:v>
                </c:pt>
              </c:numCache>
            </c:numRef>
          </c:cat>
          <c:val>
            <c:numRef>
              <c:f>'Wages (ILO)'!$P$10:$Y$10</c:f>
              <c:numCache>
                <c:formatCode>General</c:formatCode>
                <c:ptCount val="10"/>
                <c:pt idx="1">
                  <c:v>0.57777777777777772</c:v>
                </c:pt>
                <c:pt idx="2">
                  <c:v>0.37333333333333335</c:v>
                </c:pt>
                <c:pt idx="3">
                  <c:v>0.30120481927710846</c:v>
                </c:pt>
                <c:pt idx="4">
                  <c:v>0.2</c:v>
                </c:pt>
                <c:pt idx="5">
                  <c:v>0.32500000000000001</c:v>
                </c:pt>
                <c:pt idx="6">
                  <c:v>0.29411764705882354</c:v>
                </c:pt>
                <c:pt idx="7">
                  <c:v>0.20388349514563106</c:v>
                </c:pt>
                <c:pt idx="8">
                  <c:v>0.3048780487804878</c:v>
                </c:pt>
                <c:pt idx="9">
                  <c:v>0.54430379746835444</c:v>
                </c:pt>
              </c:numCache>
            </c:numRef>
          </c:val>
          <c:smooth val="0"/>
        </c:ser>
        <c:ser>
          <c:idx val="2"/>
          <c:order val="2"/>
          <c:tx>
            <c:strRef>
              <c:f>'Wages (ILO)'!$O$11</c:f>
              <c:strCache>
                <c:ptCount val="1"/>
                <c:pt idx="0">
                  <c:v>Computer programmer</c:v>
                </c:pt>
              </c:strCache>
            </c:strRef>
          </c:tx>
          <c:spPr>
            <a:ln>
              <a:solidFill>
                <a:schemeClr val="accent4"/>
              </a:solidFill>
            </a:ln>
          </c:spPr>
          <c:marker>
            <c:symbol val="none"/>
          </c:marker>
          <c:cat>
            <c:numRef>
              <c:f>'Wages (ILO)'!$P$8:$Y$8</c:f>
              <c:numCache>
                <c:formatCode>General</c:formatCode>
                <c:ptCount val="10"/>
                <c:pt idx="0">
                  <c:v>1985</c:v>
                </c:pt>
                <c:pt idx="1">
                  <c:v>1986</c:v>
                </c:pt>
                <c:pt idx="2">
                  <c:v>1988</c:v>
                </c:pt>
                <c:pt idx="3">
                  <c:v>1989</c:v>
                </c:pt>
                <c:pt idx="4">
                  <c:v>1990</c:v>
                </c:pt>
                <c:pt idx="5">
                  <c:v>1991</c:v>
                </c:pt>
                <c:pt idx="6">
                  <c:v>1995</c:v>
                </c:pt>
                <c:pt idx="7">
                  <c:v>1996</c:v>
                </c:pt>
                <c:pt idx="8">
                  <c:v>2005</c:v>
                </c:pt>
                <c:pt idx="9">
                  <c:v>2006</c:v>
                </c:pt>
              </c:numCache>
            </c:numRef>
          </c:cat>
          <c:val>
            <c:numRef>
              <c:f>'Wages (ILO)'!$P$11:$Y$11</c:f>
              <c:numCache>
                <c:formatCode>General</c:formatCode>
                <c:ptCount val="10"/>
                <c:pt idx="1">
                  <c:v>2.4666666666666668</c:v>
                </c:pt>
                <c:pt idx="2">
                  <c:v>2.1066666666666665</c:v>
                </c:pt>
                <c:pt idx="3">
                  <c:v>1.8072289156626506</c:v>
                </c:pt>
                <c:pt idx="4">
                  <c:v>1.32</c:v>
                </c:pt>
                <c:pt idx="5">
                  <c:v>3.6625000000000001</c:v>
                </c:pt>
                <c:pt idx="6">
                  <c:v>2.3137254901960786</c:v>
                </c:pt>
                <c:pt idx="7">
                  <c:v>3.5145631067961167</c:v>
                </c:pt>
              </c:numCache>
            </c:numRef>
          </c:val>
          <c:smooth val="0"/>
        </c:ser>
        <c:ser>
          <c:idx val="3"/>
          <c:order val="3"/>
          <c:tx>
            <c:strRef>
              <c:f>'Wages (ILO)'!$O$12</c:f>
              <c:strCache>
                <c:ptCount val="1"/>
                <c:pt idx="0">
                  <c:v>Teacher</c:v>
                </c:pt>
              </c:strCache>
            </c:strRef>
          </c:tx>
          <c:spPr>
            <a:ln>
              <a:solidFill>
                <a:schemeClr val="accent5"/>
              </a:solidFill>
            </a:ln>
          </c:spPr>
          <c:marker>
            <c:symbol val="none"/>
          </c:marker>
          <c:cat>
            <c:numRef>
              <c:f>'Wages (ILO)'!$P$8:$Y$8</c:f>
              <c:numCache>
                <c:formatCode>General</c:formatCode>
                <c:ptCount val="10"/>
                <c:pt idx="0">
                  <c:v>1985</c:v>
                </c:pt>
                <c:pt idx="1">
                  <c:v>1986</c:v>
                </c:pt>
                <c:pt idx="2">
                  <c:v>1988</c:v>
                </c:pt>
                <c:pt idx="3">
                  <c:v>1989</c:v>
                </c:pt>
                <c:pt idx="4">
                  <c:v>1990</c:v>
                </c:pt>
                <c:pt idx="5">
                  <c:v>1991</c:v>
                </c:pt>
                <c:pt idx="6">
                  <c:v>1995</c:v>
                </c:pt>
                <c:pt idx="7">
                  <c:v>1996</c:v>
                </c:pt>
                <c:pt idx="8">
                  <c:v>2005</c:v>
                </c:pt>
                <c:pt idx="9">
                  <c:v>2006</c:v>
                </c:pt>
              </c:numCache>
            </c:numRef>
          </c:cat>
          <c:val>
            <c:numRef>
              <c:f>'Wages (ILO)'!$P$12:$Y$12</c:f>
              <c:numCache>
                <c:formatCode>General</c:formatCode>
                <c:ptCount val="10"/>
                <c:pt idx="1">
                  <c:v>1.2222222222222223</c:v>
                </c:pt>
                <c:pt idx="2">
                  <c:v>1.36</c:v>
                </c:pt>
                <c:pt idx="3">
                  <c:v>1.4096385542168675</c:v>
                </c:pt>
                <c:pt idx="4">
                  <c:v>1.32</c:v>
                </c:pt>
                <c:pt idx="5">
                  <c:v>1.4</c:v>
                </c:pt>
                <c:pt idx="6">
                  <c:v>0.86274509803921573</c:v>
                </c:pt>
                <c:pt idx="7">
                  <c:v>0.70873786407766992</c:v>
                </c:pt>
                <c:pt idx="8">
                  <c:v>2.4512195121951219</c:v>
                </c:pt>
                <c:pt idx="9">
                  <c:v>1.8291139240506329</c:v>
                </c:pt>
              </c:numCache>
            </c:numRef>
          </c:val>
          <c:smooth val="0"/>
        </c:ser>
        <c:dLbls>
          <c:showLegendKey val="0"/>
          <c:showVal val="0"/>
          <c:showCatName val="0"/>
          <c:showSerName val="0"/>
          <c:showPercent val="0"/>
          <c:showBubbleSize val="0"/>
        </c:dLbls>
        <c:marker val="1"/>
        <c:smooth val="0"/>
        <c:axId val="87842176"/>
        <c:axId val="87843968"/>
      </c:lineChart>
      <c:catAx>
        <c:axId val="87842176"/>
        <c:scaling>
          <c:orientation val="minMax"/>
        </c:scaling>
        <c:delete val="0"/>
        <c:axPos val="b"/>
        <c:numFmt formatCode="General" sourceLinked="1"/>
        <c:majorTickMark val="out"/>
        <c:minorTickMark val="none"/>
        <c:tickLblPos val="nextTo"/>
        <c:crossAx val="87843968"/>
        <c:crosses val="autoZero"/>
        <c:auto val="1"/>
        <c:lblAlgn val="ctr"/>
        <c:lblOffset val="100"/>
        <c:noMultiLvlLbl val="0"/>
      </c:catAx>
      <c:valAx>
        <c:axId val="87843968"/>
        <c:scaling>
          <c:orientation val="minMax"/>
        </c:scaling>
        <c:delete val="0"/>
        <c:axPos val="l"/>
        <c:majorGridlines/>
        <c:numFmt formatCode="0.0" sourceLinked="0"/>
        <c:majorTickMark val="out"/>
        <c:minorTickMark val="none"/>
        <c:tickLblPos val="nextTo"/>
        <c:crossAx val="87842176"/>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overlay val="0"/>
    </c:title>
    <c:autoTitleDeleted val="0"/>
    <c:plotArea>
      <c:layout/>
      <c:bubbleChart>
        <c:varyColors val="0"/>
        <c:ser>
          <c:idx val="0"/>
          <c:order val="0"/>
          <c:tx>
            <c:v>Agriculture</c:v>
          </c:tx>
          <c:spPr>
            <a:solidFill>
              <a:srgbClr val="0000FF"/>
            </a:solidFill>
          </c:spPr>
          <c:invertIfNegative val="0"/>
          <c:xVal>
            <c:numRef>
              <c:f>'Rel. prod. cf employment1'!$B$38</c:f>
              <c:numCache>
                <c:formatCode>0.0</c:formatCode>
                <c:ptCount val="1"/>
                <c:pt idx="0">
                  <c:v>-0.44599715700513798</c:v>
                </c:pt>
              </c:numCache>
            </c:numRef>
          </c:xVal>
          <c:yVal>
            <c:numRef>
              <c:f>'Rel. prod. cf employment1'!$C$38</c:f>
              <c:numCache>
                <c:formatCode>0.0</c:formatCode>
                <c:ptCount val="1"/>
                <c:pt idx="0">
                  <c:v>0.27412841655208475</c:v>
                </c:pt>
              </c:numCache>
            </c:numRef>
          </c:yVal>
          <c:bubbleSize>
            <c:numRef>
              <c:f>'Rel. prod. cf employment1'!$E$38</c:f>
              <c:numCache>
                <c:formatCode>#,##0</c:formatCode>
                <c:ptCount val="1"/>
                <c:pt idx="0">
                  <c:v>2693.6876450192226</c:v>
                </c:pt>
              </c:numCache>
            </c:numRef>
          </c:bubbleSize>
          <c:bubble3D val="1"/>
        </c:ser>
        <c:ser>
          <c:idx val="1"/>
          <c:order val="1"/>
          <c:tx>
            <c:v>Mining</c:v>
          </c:tx>
          <c:spPr>
            <a:solidFill>
              <a:srgbClr val="FF0000"/>
            </a:solidFill>
            <a:ln w="25400">
              <a:noFill/>
            </a:ln>
          </c:spPr>
          <c:invertIfNegative val="0"/>
          <c:xVal>
            <c:numRef>
              <c:f>'Rel. prod. cf employment1'!$B$39</c:f>
              <c:numCache>
                <c:formatCode>0.0</c:formatCode>
                <c:ptCount val="1"/>
                <c:pt idx="0">
                  <c:v>0.52115222088272328</c:v>
                </c:pt>
              </c:numCache>
            </c:numRef>
          </c:xVal>
          <c:yVal>
            <c:numRef>
              <c:f>'Rel. prod. cf employment1'!$C$39</c:f>
              <c:numCache>
                <c:formatCode>0.0</c:formatCode>
                <c:ptCount val="1"/>
                <c:pt idx="0">
                  <c:v>1.6978679570792439</c:v>
                </c:pt>
              </c:numCache>
            </c:numRef>
          </c:yVal>
          <c:bubbleSize>
            <c:numRef>
              <c:f>'Rel. prod. cf employment1'!$E$39</c:f>
              <c:numCache>
                <c:formatCode>#,##0</c:formatCode>
                <c:ptCount val="1"/>
                <c:pt idx="0">
                  <c:v>87.524480252244359</c:v>
                </c:pt>
              </c:numCache>
            </c:numRef>
          </c:bubbleSize>
          <c:bubble3D val="1"/>
        </c:ser>
        <c:ser>
          <c:idx val="2"/>
          <c:order val="2"/>
          <c:tx>
            <c:v>Manufacturing</c:v>
          </c:tx>
          <c:spPr>
            <a:solidFill>
              <a:srgbClr val="00B050"/>
            </a:solidFill>
            <a:ln w="25400">
              <a:noFill/>
            </a:ln>
          </c:spPr>
          <c:invertIfNegative val="0"/>
          <c:xVal>
            <c:numRef>
              <c:f>'Rel. prod. cf employment1'!$B$40</c:f>
              <c:numCache>
                <c:formatCode>0.0</c:formatCode>
                <c:ptCount val="1"/>
                <c:pt idx="0">
                  <c:v>9.8127054349812948E-2</c:v>
                </c:pt>
              </c:numCache>
            </c:numRef>
          </c:xVal>
          <c:yVal>
            <c:numRef>
              <c:f>'Rel. prod. cf employment1'!$C$40</c:f>
              <c:numCache>
                <c:formatCode>0.0</c:formatCode>
                <c:ptCount val="1"/>
                <c:pt idx="0">
                  <c:v>3.0354410200832205</c:v>
                </c:pt>
              </c:numCache>
            </c:numRef>
          </c:yVal>
          <c:bubbleSize>
            <c:numRef>
              <c:f>'Rel. prod. cf employment1'!$E$40</c:f>
              <c:numCache>
                <c:formatCode>#,##0</c:formatCode>
                <c:ptCount val="1"/>
                <c:pt idx="0">
                  <c:v>121.75637581621982</c:v>
                </c:pt>
              </c:numCache>
            </c:numRef>
          </c:bubbleSize>
          <c:bubble3D val="1"/>
        </c:ser>
        <c:ser>
          <c:idx val="3"/>
          <c:order val="3"/>
          <c:tx>
            <c:v>Utilities</c:v>
          </c:tx>
          <c:spPr>
            <a:solidFill>
              <a:srgbClr val="FFFF00"/>
            </a:solidFill>
            <a:ln w="25400">
              <a:noFill/>
            </a:ln>
          </c:spPr>
          <c:invertIfNegative val="0"/>
          <c:xVal>
            <c:numRef>
              <c:f>'Rel. prod. cf employment1'!$B$41</c:f>
              <c:numCache>
                <c:formatCode>0.0</c:formatCode>
                <c:ptCount val="1"/>
                <c:pt idx="0">
                  <c:v>-3.8980440109895376E-2</c:v>
                </c:pt>
              </c:numCache>
            </c:numRef>
          </c:xVal>
          <c:yVal>
            <c:numRef>
              <c:f>'Rel. prod. cf employment1'!$C$41</c:f>
              <c:numCache>
                <c:formatCode>0.0</c:formatCode>
                <c:ptCount val="1"/>
                <c:pt idx="0">
                  <c:v>10.51763756885585</c:v>
                </c:pt>
              </c:numCache>
            </c:numRef>
          </c:yVal>
          <c:bubbleSize>
            <c:numRef>
              <c:f>'Rel. prod. cf employment1'!$E$41</c:f>
              <c:numCache>
                <c:formatCode>#,##0</c:formatCode>
                <c:ptCount val="1"/>
                <c:pt idx="0">
                  <c:v>10.129171251166184</c:v>
                </c:pt>
              </c:numCache>
            </c:numRef>
          </c:bubbleSize>
          <c:bubble3D val="1"/>
        </c:ser>
        <c:ser>
          <c:idx val="4"/>
          <c:order val="4"/>
          <c:tx>
            <c:v>Construction</c:v>
          </c:tx>
          <c:spPr>
            <a:solidFill>
              <a:srgbClr val="6600FF"/>
            </a:solidFill>
            <a:ln w="25400">
              <a:noFill/>
            </a:ln>
          </c:spPr>
          <c:invertIfNegative val="0"/>
          <c:xVal>
            <c:numRef>
              <c:f>'Rel. prod. cf employment1'!$B$42</c:f>
              <c:numCache>
                <c:formatCode>0.0</c:formatCode>
                <c:ptCount val="1"/>
                <c:pt idx="0">
                  <c:v>-0.1186248432529049</c:v>
                </c:pt>
              </c:numCache>
            </c:numRef>
          </c:xVal>
          <c:yVal>
            <c:numRef>
              <c:f>'Rel. prod. cf employment1'!$C$42</c:f>
              <c:numCache>
                <c:formatCode>0.0</c:formatCode>
                <c:ptCount val="1"/>
                <c:pt idx="0">
                  <c:v>9.0887366516706951</c:v>
                </c:pt>
              </c:numCache>
            </c:numRef>
          </c:yVal>
          <c:bubbleSize>
            <c:numRef>
              <c:f>'Rel. prod. cf employment1'!$E$42</c:f>
              <c:numCache>
                <c:formatCode>#,##0</c:formatCode>
                <c:ptCount val="1"/>
                <c:pt idx="0">
                  <c:v>57.063528845682193</c:v>
                </c:pt>
              </c:numCache>
            </c:numRef>
          </c:bubbleSize>
          <c:bubble3D val="1"/>
        </c:ser>
        <c:ser>
          <c:idx val="5"/>
          <c:order val="5"/>
          <c:tx>
            <c:v>Trade services</c:v>
          </c:tx>
          <c:spPr>
            <a:solidFill>
              <a:srgbClr val="66FFFF"/>
            </a:solidFill>
            <a:ln w="25400">
              <a:noFill/>
            </a:ln>
          </c:spPr>
          <c:invertIfNegative val="0"/>
          <c:xVal>
            <c:numRef>
              <c:f>'Rel. prod. cf employment1'!$B$43</c:f>
              <c:numCache>
                <c:formatCode>0.0</c:formatCode>
                <c:ptCount val="1"/>
                <c:pt idx="0">
                  <c:v>1.2518811548820974</c:v>
                </c:pt>
              </c:numCache>
            </c:numRef>
          </c:xVal>
          <c:yVal>
            <c:numRef>
              <c:f>'Rel. prod. cf employment1'!$C$43</c:f>
              <c:numCache>
                <c:formatCode>0.0</c:formatCode>
                <c:ptCount val="1"/>
                <c:pt idx="0">
                  <c:v>1.8934637685415181</c:v>
                </c:pt>
              </c:numCache>
            </c:numRef>
          </c:yVal>
          <c:bubbleSize>
            <c:numRef>
              <c:f>'Rel. prod. cf employment1'!$E$43</c:f>
              <c:numCache>
                <c:formatCode>#,##0</c:formatCode>
                <c:ptCount val="1"/>
                <c:pt idx="0">
                  <c:v>378.27230996112974</c:v>
                </c:pt>
              </c:numCache>
            </c:numRef>
          </c:bubbleSize>
          <c:bubble3D val="1"/>
        </c:ser>
        <c:ser>
          <c:idx val="6"/>
          <c:order val="6"/>
          <c:tx>
            <c:v>Transport services</c:v>
          </c:tx>
          <c:spPr>
            <a:solidFill>
              <a:srgbClr val="FF00FF"/>
            </a:solidFill>
            <a:ln w="25400">
              <a:noFill/>
            </a:ln>
          </c:spPr>
          <c:invertIfNegative val="0"/>
          <c:xVal>
            <c:numRef>
              <c:f>'Rel. prod. cf employment1'!$B$44</c:f>
              <c:numCache>
                <c:formatCode>0.0</c:formatCode>
                <c:ptCount val="1"/>
                <c:pt idx="0">
                  <c:v>0.37574822115993722</c:v>
                </c:pt>
              </c:numCache>
            </c:numRef>
          </c:xVal>
          <c:yVal>
            <c:numRef>
              <c:f>'Rel. prod. cf employment1'!$C$44</c:f>
              <c:numCache>
                <c:formatCode>0.0</c:formatCode>
                <c:ptCount val="1"/>
                <c:pt idx="0">
                  <c:v>3.7538277154676987</c:v>
                </c:pt>
              </c:numCache>
            </c:numRef>
          </c:yVal>
          <c:bubbleSize>
            <c:numRef>
              <c:f>'Rel. prod. cf employment1'!$E$44</c:f>
              <c:numCache>
                <c:formatCode>#,##0</c:formatCode>
                <c:ptCount val="1"/>
                <c:pt idx="0">
                  <c:v>70.71879742811177</c:v>
                </c:pt>
              </c:numCache>
            </c:numRef>
          </c:bubbleSize>
          <c:bubble3D val="1"/>
        </c:ser>
        <c:ser>
          <c:idx val="7"/>
          <c:order val="7"/>
          <c:tx>
            <c:v>Business services</c:v>
          </c:tx>
          <c:spPr>
            <a:solidFill>
              <a:srgbClr val="99FF66"/>
            </a:solidFill>
            <a:ln w="25400">
              <a:noFill/>
            </a:ln>
          </c:spPr>
          <c:invertIfNegative val="0"/>
          <c:xVal>
            <c:numRef>
              <c:f>'Rel. prod. cf employment1'!$B$45</c:f>
              <c:numCache>
                <c:formatCode>0.0</c:formatCode>
                <c:ptCount val="1"/>
                <c:pt idx="0">
                  <c:v>3.176160892009583E-2</c:v>
                </c:pt>
              </c:numCache>
            </c:numRef>
          </c:xVal>
          <c:yVal>
            <c:numRef>
              <c:f>'Rel. prod. cf employment1'!$C$45</c:f>
              <c:numCache>
                <c:formatCode>0.0</c:formatCode>
                <c:ptCount val="1"/>
                <c:pt idx="0">
                  <c:v>10.00045592210699</c:v>
                </c:pt>
              </c:numCache>
            </c:numRef>
          </c:yVal>
          <c:bubbleSize>
            <c:numRef>
              <c:f>'Rel. prod. cf employment1'!$E$45</c:f>
              <c:numCache>
                <c:formatCode>#,##0</c:formatCode>
                <c:ptCount val="1"/>
                <c:pt idx="0">
                  <c:v>40.430836868331305</c:v>
                </c:pt>
              </c:numCache>
            </c:numRef>
          </c:bubbleSize>
          <c:bubble3D val="1"/>
        </c:ser>
        <c:ser>
          <c:idx val="8"/>
          <c:order val="8"/>
          <c:tx>
            <c:v>Non-market services</c:v>
          </c:tx>
          <c:spPr>
            <a:solidFill>
              <a:srgbClr val="984807"/>
            </a:solidFill>
            <a:ln w="25400">
              <a:noFill/>
            </a:ln>
          </c:spPr>
          <c:invertIfNegative val="0"/>
          <c:xVal>
            <c:numRef>
              <c:f>'Rel. prod. cf employment1'!$B$46</c:f>
              <c:numCache>
                <c:formatCode>0.0</c:formatCode>
                <c:ptCount val="1"/>
                <c:pt idx="0">
                  <c:v>-1.6750678198267304</c:v>
                </c:pt>
              </c:numCache>
            </c:numRef>
          </c:xVal>
          <c:yVal>
            <c:numRef>
              <c:f>'Rel. prod. cf employment1'!$C$46</c:f>
              <c:numCache>
                <c:formatCode>0.0</c:formatCode>
                <c:ptCount val="1"/>
                <c:pt idx="0">
                  <c:v>1.8018951564096488</c:v>
                </c:pt>
              </c:numCache>
            </c:numRef>
          </c:yVal>
          <c:bubbleSize>
            <c:numRef>
              <c:f>'Rel. prod. cf employment1'!$E$46</c:f>
              <c:numCache>
                <c:formatCode>#,##0</c:formatCode>
                <c:ptCount val="1"/>
                <c:pt idx="0">
                  <c:v>239.14506962526588</c:v>
                </c:pt>
              </c:numCache>
            </c:numRef>
          </c:bubbleSize>
          <c:bubble3D val="1"/>
        </c:ser>
        <c:dLbls>
          <c:showLegendKey val="0"/>
          <c:showVal val="0"/>
          <c:showCatName val="0"/>
          <c:showSerName val="0"/>
          <c:showPercent val="0"/>
          <c:showBubbleSize val="0"/>
        </c:dLbls>
        <c:bubbleScale val="100"/>
        <c:showNegBubbles val="0"/>
        <c:axId val="119286400"/>
        <c:axId val="119491200"/>
      </c:bubbleChart>
      <c:valAx>
        <c:axId val="119286400"/>
        <c:scaling>
          <c:orientation val="minMax"/>
        </c:scaling>
        <c:delete val="0"/>
        <c:axPos val="b"/>
        <c:title>
          <c:tx>
            <c:rich>
              <a:bodyPr/>
              <a:lstStyle/>
              <a:p>
                <a:pPr>
                  <a:defRPr sz="800" b="0"/>
                </a:pPr>
                <a:r>
                  <a:rPr lang="en-US" sz="800" b="0"/>
                  <a:t>Percentage point change in share of persons engaged, 2005-10</a:t>
                </a:r>
              </a:p>
            </c:rich>
          </c:tx>
          <c:overlay val="0"/>
        </c:title>
        <c:numFmt formatCode="0.0" sourceLinked="1"/>
        <c:majorTickMark val="out"/>
        <c:minorTickMark val="none"/>
        <c:tickLblPos val="low"/>
        <c:crossAx val="119491200"/>
        <c:crosses val="autoZero"/>
        <c:crossBetween val="midCat"/>
      </c:valAx>
      <c:valAx>
        <c:axId val="119491200"/>
        <c:scaling>
          <c:orientation val="minMax"/>
        </c:scaling>
        <c:delete val="0"/>
        <c:axPos val="l"/>
        <c:majorGridlines/>
        <c:title>
          <c:tx>
            <c:rich>
              <a:bodyPr rot="-5400000" vert="horz"/>
              <a:lstStyle/>
              <a:p>
                <a:pPr>
                  <a:defRPr sz="800" b="0"/>
                </a:pPr>
                <a:r>
                  <a:rPr lang="en-US" sz="800" b="0"/>
                  <a:t>Relative productivity level, 2010</a:t>
                </a:r>
              </a:p>
            </c:rich>
          </c:tx>
          <c:overlay val="0"/>
        </c:title>
        <c:numFmt formatCode="0.0" sourceLinked="1"/>
        <c:majorTickMark val="out"/>
        <c:minorTickMark val="none"/>
        <c:tickLblPos val="low"/>
        <c:crossAx val="119286400"/>
        <c:crosses val="autoZero"/>
        <c:crossBetween val="midCat"/>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 of prod change1'!$F$3</c:f>
              <c:strCache>
                <c:ptCount val="1"/>
                <c:pt idx="0">
                  <c:v>Within sector</c:v>
                </c:pt>
              </c:strCache>
            </c:strRef>
          </c:tx>
          <c:invertIfNegative val="0"/>
          <c:cat>
            <c:strRef>
              <c:f>'Decomp. of prod change1'!$E$4:$E$6</c:f>
              <c:strCache>
                <c:ptCount val="3"/>
                <c:pt idx="0">
                  <c:v>1990-2000</c:v>
                </c:pt>
                <c:pt idx="1">
                  <c:v>2000-05</c:v>
                </c:pt>
                <c:pt idx="2">
                  <c:v>2005-10</c:v>
                </c:pt>
              </c:strCache>
            </c:strRef>
          </c:cat>
          <c:val>
            <c:numRef>
              <c:f>'Decomp. of prod change1'!$F$4:$F$6</c:f>
              <c:numCache>
                <c:formatCode>0.00%</c:formatCode>
                <c:ptCount val="3"/>
                <c:pt idx="0">
                  <c:v>4.316153555975373E-2</c:v>
                </c:pt>
                <c:pt idx="1">
                  <c:v>3.685057859119073E-3</c:v>
                </c:pt>
                <c:pt idx="2">
                  <c:v>1.6039865702318423E-2</c:v>
                </c:pt>
              </c:numCache>
            </c:numRef>
          </c:val>
        </c:ser>
        <c:ser>
          <c:idx val="1"/>
          <c:order val="1"/>
          <c:tx>
            <c:strRef>
              <c:f>'Decomp. of prod change1'!$G$3</c:f>
              <c:strCache>
                <c:ptCount val="1"/>
                <c:pt idx="0">
                  <c:v>Structural change</c:v>
                </c:pt>
              </c:strCache>
            </c:strRef>
          </c:tx>
          <c:spPr>
            <a:solidFill>
              <a:schemeClr val="accent6"/>
            </a:solidFill>
          </c:spPr>
          <c:invertIfNegative val="0"/>
          <c:cat>
            <c:strRef>
              <c:f>'Decomp. of prod change1'!$E$4:$E$6</c:f>
              <c:strCache>
                <c:ptCount val="3"/>
                <c:pt idx="0">
                  <c:v>1990-2000</c:v>
                </c:pt>
                <c:pt idx="1">
                  <c:v>2000-05</c:v>
                </c:pt>
                <c:pt idx="2">
                  <c:v>2005-10</c:v>
                </c:pt>
              </c:strCache>
            </c:strRef>
          </c:cat>
          <c:val>
            <c:numRef>
              <c:f>'Decomp. of prod change1'!$G$4:$G$6</c:f>
              <c:numCache>
                <c:formatCode>0.00%</c:formatCode>
                <c:ptCount val="3"/>
                <c:pt idx="0">
                  <c:v>-2.908431420925657E-2</c:v>
                </c:pt>
                <c:pt idx="1">
                  <c:v>2.525774558807839E-2</c:v>
                </c:pt>
                <c:pt idx="2">
                  <c:v>1.4021313953405546E-2</c:v>
                </c:pt>
              </c:numCache>
            </c:numRef>
          </c:val>
        </c:ser>
        <c:dLbls>
          <c:showLegendKey val="0"/>
          <c:showVal val="0"/>
          <c:showCatName val="0"/>
          <c:showSerName val="0"/>
          <c:showPercent val="0"/>
          <c:showBubbleSize val="0"/>
        </c:dLbls>
        <c:gapWidth val="150"/>
        <c:overlap val="100"/>
        <c:axId val="128054784"/>
        <c:axId val="128140416"/>
      </c:barChart>
      <c:catAx>
        <c:axId val="128054784"/>
        <c:scaling>
          <c:orientation val="minMax"/>
        </c:scaling>
        <c:delete val="0"/>
        <c:axPos val="b"/>
        <c:majorTickMark val="out"/>
        <c:minorTickMark val="none"/>
        <c:tickLblPos val="low"/>
        <c:crossAx val="128140416"/>
        <c:crosses val="autoZero"/>
        <c:auto val="1"/>
        <c:lblAlgn val="ctr"/>
        <c:lblOffset val="100"/>
        <c:noMultiLvlLbl val="0"/>
      </c:catAx>
      <c:valAx>
        <c:axId val="128140416"/>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12805478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scatterChart>
        <c:scatterStyle val="lineMarker"/>
        <c:varyColors val="0"/>
        <c:ser>
          <c:idx val="0"/>
          <c:order val="0"/>
          <c:spPr>
            <a:ln w="66675">
              <a:noFill/>
            </a:ln>
          </c:spPr>
          <c:marker>
            <c:symbol val="circle"/>
            <c:size val="5"/>
          </c:marker>
          <c:dLbls>
            <c:dLbl>
              <c:idx val="0"/>
              <c:layout/>
              <c:tx>
                <c:rich>
                  <a:bodyPr/>
                  <a:lstStyle/>
                  <a:p>
                    <a:r>
                      <a:rPr lang="en-US" sz="700"/>
                      <a:t>Agriculture</a:t>
                    </a:r>
                    <a:endParaRPr lang="en-US"/>
                  </a:p>
                </c:rich>
              </c:tx>
              <c:dLblPos val="r"/>
              <c:showLegendKey val="0"/>
              <c:showVal val="1"/>
              <c:showCatName val="1"/>
              <c:showSerName val="0"/>
              <c:showPercent val="0"/>
              <c:showBubbleSize val="0"/>
            </c:dLbl>
            <c:dLbl>
              <c:idx val="1"/>
              <c:layout/>
              <c:tx>
                <c:rich>
                  <a:bodyPr/>
                  <a:lstStyle/>
                  <a:p>
                    <a:r>
                      <a:rPr lang="en-US" sz="700"/>
                      <a:t>Mining</a:t>
                    </a:r>
                    <a:endParaRPr lang="en-US"/>
                  </a:p>
                </c:rich>
              </c:tx>
              <c:dLblPos val="l"/>
              <c:showLegendKey val="0"/>
              <c:showVal val="1"/>
              <c:showCatName val="1"/>
              <c:showSerName val="0"/>
              <c:showPercent val="0"/>
              <c:showBubbleSize val="0"/>
            </c:dLbl>
            <c:dLbl>
              <c:idx val="2"/>
              <c:layout/>
              <c:tx>
                <c:rich>
                  <a:bodyPr/>
                  <a:lstStyle/>
                  <a:p>
                    <a:r>
                      <a:rPr lang="en-US" sz="700"/>
                      <a:t>Non-market services</a:t>
                    </a:r>
                    <a:endParaRPr lang="en-US"/>
                  </a:p>
                </c:rich>
              </c:tx>
              <c:dLblPos val="r"/>
              <c:showLegendKey val="0"/>
              <c:showVal val="1"/>
              <c:showCatName val="1"/>
              <c:showSerName val="0"/>
              <c:showPercent val="0"/>
              <c:showBubbleSize val="0"/>
            </c:dLbl>
            <c:dLbl>
              <c:idx val="3"/>
              <c:layout/>
              <c:tx>
                <c:rich>
                  <a:bodyPr/>
                  <a:lstStyle/>
                  <a:p>
                    <a:r>
                      <a:rPr lang="en-US" sz="700"/>
                      <a:t>Distribution</a:t>
                    </a:r>
                    <a:endParaRPr lang="en-US"/>
                  </a:p>
                </c:rich>
              </c:tx>
              <c:dLblPos val="b"/>
              <c:showLegendKey val="0"/>
              <c:showVal val="1"/>
              <c:showCatName val="1"/>
              <c:showSerName val="0"/>
              <c:showPercent val="0"/>
              <c:showBubbleSize val="0"/>
            </c:dLbl>
            <c:dLbl>
              <c:idx val="4"/>
              <c:layout/>
              <c:tx>
                <c:rich>
                  <a:bodyPr/>
                  <a:lstStyle/>
                  <a:p>
                    <a:r>
                      <a:rPr lang="en-US" sz="700"/>
                      <a:t>Manufacturing</a:t>
                    </a:r>
                    <a:endParaRPr lang="en-US"/>
                  </a:p>
                </c:rich>
              </c:tx>
              <c:dLblPos val="l"/>
              <c:showLegendKey val="0"/>
              <c:showVal val="1"/>
              <c:showCatName val="1"/>
              <c:showSerName val="0"/>
              <c:showPercent val="0"/>
              <c:showBubbleSize val="0"/>
            </c:dLbl>
            <c:dLbl>
              <c:idx val="5"/>
              <c:layout/>
              <c:tx>
                <c:rich>
                  <a:bodyPr/>
                  <a:lstStyle/>
                  <a:p>
                    <a:r>
                      <a:rPr lang="en-US" sz="700"/>
                      <a:t>Other industry</a:t>
                    </a:r>
                    <a:endParaRPr lang="en-US"/>
                  </a:p>
                </c:rich>
              </c:tx>
              <c:dLblPos val="l"/>
              <c:showLegendKey val="0"/>
              <c:showVal val="1"/>
              <c:showCatName val="1"/>
              <c:showSerName val="0"/>
              <c:showPercent val="0"/>
              <c:showBubbleSize val="0"/>
            </c:dLbl>
            <c:dLbl>
              <c:idx val="6"/>
              <c:layout/>
              <c:tx>
                <c:rich>
                  <a:bodyPr/>
                  <a:lstStyle/>
                  <a:p>
                    <a:r>
                      <a:rPr lang="en-US" sz="700"/>
                      <a:t>FInance &amp; business</a:t>
                    </a:r>
                    <a:endParaRPr lang="en-US"/>
                  </a:p>
                </c:rich>
              </c:tx>
              <c:dLblPos val="t"/>
              <c:showLegendKey val="0"/>
              <c:showVal val="1"/>
              <c:showCatName val="1"/>
              <c:showSerName val="0"/>
              <c:showPercent val="0"/>
              <c:showBubbleSize val="0"/>
            </c:dLbl>
            <c:dLbl>
              <c:idx val="7"/>
              <c:tx>
                <c:rich>
                  <a:bodyPr/>
                  <a:lstStyle/>
                  <a:p>
                    <a:r>
                      <a:rPr lang="en-US" sz="700"/>
                      <a:t>Finance &amp; business</a:t>
                    </a:r>
                    <a:endParaRPr lang="en-US"/>
                  </a:p>
                </c:rich>
              </c:tx>
              <c:dLblPos val="l"/>
              <c:showLegendKey val="0"/>
              <c:showVal val="1"/>
              <c:showCatName val="1"/>
              <c:showSerName val="0"/>
              <c:showPercent val="0"/>
              <c:showBubbleSize val="0"/>
            </c:dLbl>
            <c:txPr>
              <a:bodyPr/>
              <a:lstStyle/>
              <a:p>
                <a:pPr>
                  <a:defRPr sz="700"/>
                </a:pPr>
                <a:endParaRPr lang="en-US"/>
              </a:p>
            </c:txPr>
            <c:dLblPos val="t"/>
            <c:showLegendKey val="0"/>
            <c:showVal val="1"/>
            <c:showCatName val="1"/>
            <c:showSerName val="0"/>
            <c:showPercent val="0"/>
            <c:showBubbleSize val="0"/>
            <c:showLeaderLines val="0"/>
          </c:dLbls>
          <c:xVal>
            <c:numRef>
              <c:f>'Productivity gaps1'!$E$6:$E$12</c:f>
              <c:numCache>
                <c:formatCode>#,##0.000</c:formatCode>
                <c:ptCount val="7"/>
                <c:pt idx="0">
                  <c:v>0.72827401430741678</c:v>
                </c:pt>
                <c:pt idx="1">
                  <c:v>0.75193741295771477</c:v>
                </c:pt>
                <c:pt idx="2">
                  <c:v>0.81659343949436847</c:v>
                </c:pt>
                <c:pt idx="3">
                  <c:v>0.93798411252630487</c:v>
                </c:pt>
                <c:pt idx="4">
                  <c:v>0.97090255603892239</c:v>
                </c:pt>
                <c:pt idx="5">
                  <c:v>0.98906898952358013</c:v>
                </c:pt>
                <c:pt idx="6">
                  <c:v>1</c:v>
                </c:pt>
              </c:numCache>
            </c:numRef>
          </c:xVal>
          <c:yVal>
            <c:numRef>
              <c:f>'Productivity gaps1'!$F$6:$F$12</c:f>
              <c:numCache>
                <c:formatCode>#,##0.0</c:formatCode>
                <c:ptCount val="7"/>
                <c:pt idx="0">
                  <c:v>0.27412841655208475</c:v>
                </c:pt>
                <c:pt idx="1">
                  <c:v>1.6978679570792439</c:v>
                </c:pt>
                <c:pt idx="2">
                  <c:v>1.8018951564096488</c:v>
                </c:pt>
                <c:pt idx="3">
                  <c:v>2.1864822692201518</c:v>
                </c:pt>
                <c:pt idx="4">
                  <c:v>3.0354410200832205</c:v>
                </c:pt>
                <c:pt idx="5">
                  <c:v>9.3041407367908864</c:v>
                </c:pt>
                <c:pt idx="6">
                  <c:v>10.00045592210699</c:v>
                </c:pt>
              </c:numCache>
            </c:numRef>
          </c:yVal>
          <c:smooth val="0"/>
        </c:ser>
        <c:dLbls>
          <c:showLegendKey val="0"/>
          <c:showVal val="1"/>
          <c:showCatName val="0"/>
          <c:showSerName val="0"/>
          <c:showPercent val="0"/>
          <c:showBubbleSize val="0"/>
        </c:dLbls>
        <c:axId val="129373312"/>
        <c:axId val="130105728"/>
      </c:scatterChart>
      <c:valAx>
        <c:axId val="129373312"/>
        <c:scaling>
          <c:orientation val="minMax"/>
          <c:max val="1"/>
          <c:min val="0.70000000000000007"/>
        </c:scaling>
        <c:delete val="0"/>
        <c:axPos val="b"/>
        <c:title>
          <c:tx>
            <c:rich>
              <a:bodyPr/>
              <a:lstStyle/>
              <a:p>
                <a:pPr>
                  <a:defRPr b="0"/>
                </a:pPr>
                <a:r>
                  <a:rPr lang="en-US" b="0"/>
                  <a:t>Cumulative share of persons engaged</a:t>
                </a:r>
              </a:p>
            </c:rich>
          </c:tx>
          <c:layout/>
          <c:overlay val="0"/>
        </c:title>
        <c:numFmt formatCode="#,##0.00" sourceLinked="0"/>
        <c:majorTickMark val="out"/>
        <c:minorTickMark val="none"/>
        <c:tickLblPos val="nextTo"/>
        <c:crossAx val="130105728"/>
        <c:crosses val="autoZero"/>
        <c:crossBetween val="midCat"/>
      </c:valAx>
      <c:valAx>
        <c:axId val="130105728"/>
        <c:scaling>
          <c:orientation val="minMax"/>
        </c:scaling>
        <c:delete val="0"/>
        <c:axPos val="l"/>
        <c:majorGridlines/>
        <c:title>
          <c:tx>
            <c:rich>
              <a:bodyPr rot="-5400000" vert="horz"/>
              <a:lstStyle/>
              <a:p>
                <a:pPr>
                  <a:defRPr b="0"/>
                </a:pPr>
                <a:r>
                  <a:rPr lang="en-US" b="0"/>
                  <a:t>Relative productivity</a:t>
                </a:r>
              </a:p>
            </c:rich>
          </c:tx>
          <c:layout/>
          <c:overlay val="0"/>
        </c:title>
        <c:numFmt formatCode="#,##0" sourceLinked="0"/>
        <c:majorTickMark val="out"/>
        <c:minorTickMark val="none"/>
        <c:tickLblPos val="nextTo"/>
        <c:crossAx val="129373312"/>
        <c:crosses val="autoZero"/>
        <c:crossBetween val="midCat"/>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gaps1'!$I$5</c:f>
              <c:strCache>
                <c:ptCount val="1"/>
                <c:pt idx="0">
                  <c:v>Agriculture</c:v>
                </c:pt>
              </c:strCache>
            </c:strRef>
          </c:tx>
          <c:spPr>
            <a:solidFill>
              <a:schemeClr val="accent1"/>
            </a:solidFill>
          </c:spPr>
          <c:cat>
            <c:numRef>
              <c:f>'Productivity gaps1'!$H$6:$H$28</c:f>
              <c:numCache>
                <c:formatCode>0.00</c:formatCode>
                <c:ptCount val="23"/>
                <c:pt idx="0">
                  <c:v>0</c:v>
                </c:pt>
                <c:pt idx="1">
                  <c:v>0</c:v>
                </c:pt>
                <c:pt idx="2">
                  <c:v>36.413700715370837</c:v>
                </c:pt>
                <c:pt idx="3">
                  <c:v>72.827401430741673</c:v>
                </c:pt>
                <c:pt idx="4">
                  <c:v>72.827401430741673</c:v>
                </c:pt>
                <c:pt idx="5">
                  <c:v>74.010571363256574</c:v>
                </c:pt>
                <c:pt idx="6">
                  <c:v>75.193741295771474</c:v>
                </c:pt>
                <c:pt idx="7">
                  <c:v>75.193741295771474</c:v>
                </c:pt>
                <c:pt idx="8">
                  <c:v>78.42654262260416</c:v>
                </c:pt>
                <c:pt idx="9">
                  <c:v>81.659343949436845</c:v>
                </c:pt>
                <c:pt idx="10">
                  <c:v>81.659343949436845</c:v>
                </c:pt>
                <c:pt idx="11">
                  <c:v>87.728877601033673</c:v>
                </c:pt>
                <c:pt idx="12">
                  <c:v>93.798411252630487</c:v>
                </c:pt>
                <c:pt idx="13">
                  <c:v>93.798411252630487</c:v>
                </c:pt>
                <c:pt idx="14">
                  <c:v>95.444333428261359</c:v>
                </c:pt>
                <c:pt idx="15">
                  <c:v>97.090255603892246</c:v>
                </c:pt>
                <c:pt idx="16">
                  <c:v>97.090255603892246</c:v>
                </c:pt>
                <c:pt idx="17">
                  <c:v>97.99857727812514</c:v>
                </c:pt>
                <c:pt idx="18">
                  <c:v>98.90689895235802</c:v>
                </c:pt>
                <c:pt idx="19">
                  <c:v>98.90689895235802</c:v>
                </c:pt>
                <c:pt idx="20">
                  <c:v>99.453449476179003</c:v>
                </c:pt>
                <c:pt idx="21">
                  <c:v>100</c:v>
                </c:pt>
                <c:pt idx="22">
                  <c:v>100</c:v>
                </c:pt>
              </c:numCache>
            </c:numRef>
          </c:cat>
          <c:val>
            <c:numRef>
              <c:f>'Productivity gaps1'!$I$6:$I$28</c:f>
              <c:numCache>
                <c:formatCode>#,##0.0</c:formatCode>
                <c:ptCount val="23"/>
                <c:pt idx="0" formatCode="General">
                  <c:v>0</c:v>
                </c:pt>
                <c:pt idx="1">
                  <c:v>0.27412841655208475</c:v>
                </c:pt>
                <c:pt idx="2">
                  <c:v>0.27412841655208475</c:v>
                </c:pt>
                <c:pt idx="3">
                  <c:v>0.27412841655208475</c:v>
                </c:pt>
                <c:pt idx="4" formatCode="General">
                  <c:v>0</c:v>
                </c:pt>
              </c:numCache>
            </c:numRef>
          </c:val>
        </c:ser>
        <c:ser>
          <c:idx val="1"/>
          <c:order val="1"/>
          <c:tx>
            <c:strRef>
              <c:f>'Productivity gaps1'!$J$5</c:f>
              <c:strCache>
                <c:ptCount val="1"/>
                <c:pt idx="0">
                  <c:v>Mining</c:v>
                </c:pt>
              </c:strCache>
            </c:strRef>
          </c:tx>
          <c:spPr>
            <a:solidFill>
              <a:schemeClr val="accent3">
                <a:lumMod val="25000"/>
              </a:schemeClr>
            </a:solidFill>
          </c:spPr>
          <c:cat>
            <c:numRef>
              <c:f>'Productivity gaps1'!$H$6:$H$28</c:f>
              <c:numCache>
                <c:formatCode>0.00</c:formatCode>
                <c:ptCount val="23"/>
                <c:pt idx="0">
                  <c:v>0</c:v>
                </c:pt>
                <c:pt idx="1">
                  <c:v>0</c:v>
                </c:pt>
                <c:pt idx="2">
                  <c:v>36.413700715370837</c:v>
                </c:pt>
                <c:pt idx="3">
                  <c:v>72.827401430741673</c:v>
                </c:pt>
                <c:pt idx="4">
                  <c:v>72.827401430741673</c:v>
                </c:pt>
                <c:pt idx="5">
                  <c:v>74.010571363256574</c:v>
                </c:pt>
                <c:pt idx="6">
                  <c:v>75.193741295771474</c:v>
                </c:pt>
                <c:pt idx="7">
                  <c:v>75.193741295771474</c:v>
                </c:pt>
                <c:pt idx="8">
                  <c:v>78.42654262260416</c:v>
                </c:pt>
                <c:pt idx="9">
                  <c:v>81.659343949436845</c:v>
                </c:pt>
                <c:pt idx="10">
                  <c:v>81.659343949436845</c:v>
                </c:pt>
                <c:pt idx="11">
                  <c:v>87.728877601033673</c:v>
                </c:pt>
                <c:pt idx="12">
                  <c:v>93.798411252630487</c:v>
                </c:pt>
                <c:pt idx="13">
                  <c:v>93.798411252630487</c:v>
                </c:pt>
                <c:pt idx="14">
                  <c:v>95.444333428261359</c:v>
                </c:pt>
                <c:pt idx="15">
                  <c:v>97.090255603892246</c:v>
                </c:pt>
                <c:pt idx="16">
                  <c:v>97.090255603892246</c:v>
                </c:pt>
                <c:pt idx="17">
                  <c:v>97.99857727812514</c:v>
                </c:pt>
                <c:pt idx="18">
                  <c:v>98.90689895235802</c:v>
                </c:pt>
                <c:pt idx="19">
                  <c:v>98.90689895235802</c:v>
                </c:pt>
                <c:pt idx="20">
                  <c:v>99.453449476179003</c:v>
                </c:pt>
                <c:pt idx="21">
                  <c:v>100</c:v>
                </c:pt>
                <c:pt idx="22">
                  <c:v>100</c:v>
                </c:pt>
              </c:numCache>
            </c:numRef>
          </c:cat>
          <c:val>
            <c:numRef>
              <c:f>'Productivity gaps1'!$J$6:$J$28</c:f>
              <c:numCache>
                <c:formatCode>General</c:formatCode>
                <c:ptCount val="23"/>
                <c:pt idx="3">
                  <c:v>0</c:v>
                </c:pt>
                <c:pt idx="4" formatCode="#,##0.000">
                  <c:v>1.6978679570792439</c:v>
                </c:pt>
                <c:pt idx="5" formatCode="#,##0.000">
                  <c:v>1.6978679570792439</c:v>
                </c:pt>
                <c:pt idx="6" formatCode="#,##0.000">
                  <c:v>1.6978679570792439</c:v>
                </c:pt>
                <c:pt idx="7">
                  <c:v>0</c:v>
                </c:pt>
              </c:numCache>
            </c:numRef>
          </c:val>
        </c:ser>
        <c:ser>
          <c:idx val="2"/>
          <c:order val="2"/>
          <c:tx>
            <c:strRef>
              <c:f>'Productivity gaps1'!$K$5</c:f>
              <c:strCache>
                <c:ptCount val="1"/>
                <c:pt idx="0">
                  <c:v>Non-market services</c:v>
                </c:pt>
              </c:strCache>
            </c:strRef>
          </c:tx>
          <c:spPr>
            <a:solidFill>
              <a:schemeClr val="accent5">
                <a:lumMod val="50000"/>
              </a:schemeClr>
            </a:solidFill>
          </c:spPr>
          <c:cat>
            <c:numRef>
              <c:f>'Productivity gaps1'!$H$6:$H$28</c:f>
              <c:numCache>
                <c:formatCode>0.00</c:formatCode>
                <c:ptCount val="23"/>
                <c:pt idx="0">
                  <c:v>0</c:v>
                </c:pt>
                <c:pt idx="1">
                  <c:v>0</c:v>
                </c:pt>
                <c:pt idx="2">
                  <c:v>36.413700715370837</c:v>
                </c:pt>
                <c:pt idx="3">
                  <c:v>72.827401430741673</c:v>
                </c:pt>
                <c:pt idx="4">
                  <c:v>72.827401430741673</c:v>
                </c:pt>
                <c:pt idx="5">
                  <c:v>74.010571363256574</c:v>
                </c:pt>
                <c:pt idx="6">
                  <c:v>75.193741295771474</c:v>
                </c:pt>
                <c:pt idx="7">
                  <c:v>75.193741295771474</c:v>
                </c:pt>
                <c:pt idx="8">
                  <c:v>78.42654262260416</c:v>
                </c:pt>
                <c:pt idx="9">
                  <c:v>81.659343949436845</c:v>
                </c:pt>
                <c:pt idx="10">
                  <c:v>81.659343949436845</c:v>
                </c:pt>
                <c:pt idx="11">
                  <c:v>87.728877601033673</c:v>
                </c:pt>
                <c:pt idx="12">
                  <c:v>93.798411252630487</c:v>
                </c:pt>
                <c:pt idx="13">
                  <c:v>93.798411252630487</c:v>
                </c:pt>
                <c:pt idx="14">
                  <c:v>95.444333428261359</c:v>
                </c:pt>
                <c:pt idx="15">
                  <c:v>97.090255603892246</c:v>
                </c:pt>
                <c:pt idx="16">
                  <c:v>97.090255603892246</c:v>
                </c:pt>
                <c:pt idx="17">
                  <c:v>97.99857727812514</c:v>
                </c:pt>
                <c:pt idx="18">
                  <c:v>98.90689895235802</c:v>
                </c:pt>
                <c:pt idx="19">
                  <c:v>98.90689895235802</c:v>
                </c:pt>
                <c:pt idx="20">
                  <c:v>99.453449476179003</c:v>
                </c:pt>
                <c:pt idx="21">
                  <c:v>100</c:v>
                </c:pt>
                <c:pt idx="22">
                  <c:v>100</c:v>
                </c:pt>
              </c:numCache>
            </c:numRef>
          </c:cat>
          <c:val>
            <c:numRef>
              <c:f>'Productivity gaps1'!$K$6:$K$28</c:f>
              <c:numCache>
                <c:formatCode>General</c:formatCode>
                <c:ptCount val="23"/>
                <c:pt idx="6">
                  <c:v>0</c:v>
                </c:pt>
                <c:pt idx="7" formatCode="#,##0.000">
                  <c:v>1.8018951564096488</c:v>
                </c:pt>
                <c:pt idx="8" formatCode="#,##0.000">
                  <c:v>1.8018951564096488</c:v>
                </c:pt>
                <c:pt idx="9" formatCode="#,##0.000">
                  <c:v>1.8018951564096488</c:v>
                </c:pt>
                <c:pt idx="10">
                  <c:v>0</c:v>
                </c:pt>
              </c:numCache>
            </c:numRef>
          </c:val>
        </c:ser>
        <c:ser>
          <c:idx val="3"/>
          <c:order val="3"/>
          <c:tx>
            <c:strRef>
              <c:f>'Productivity gaps1'!$L$5</c:f>
              <c:strCache>
                <c:ptCount val="1"/>
                <c:pt idx="0">
                  <c:v>Distribution services</c:v>
                </c:pt>
              </c:strCache>
            </c:strRef>
          </c:tx>
          <c:spPr>
            <a:solidFill>
              <a:schemeClr val="accent3"/>
            </a:solidFill>
          </c:spPr>
          <c:cat>
            <c:numRef>
              <c:f>'Productivity gaps1'!$H$6:$H$28</c:f>
              <c:numCache>
                <c:formatCode>0.00</c:formatCode>
                <c:ptCount val="23"/>
                <c:pt idx="0">
                  <c:v>0</c:v>
                </c:pt>
                <c:pt idx="1">
                  <c:v>0</c:v>
                </c:pt>
                <c:pt idx="2">
                  <c:v>36.413700715370837</c:v>
                </c:pt>
                <c:pt idx="3">
                  <c:v>72.827401430741673</c:v>
                </c:pt>
                <c:pt idx="4">
                  <c:v>72.827401430741673</c:v>
                </c:pt>
                <c:pt idx="5">
                  <c:v>74.010571363256574</c:v>
                </c:pt>
                <c:pt idx="6">
                  <c:v>75.193741295771474</c:v>
                </c:pt>
                <c:pt idx="7">
                  <c:v>75.193741295771474</c:v>
                </c:pt>
                <c:pt idx="8">
                  <c:v>78.42654262260416</c:v>
                </c:pt>
                <c:pt idx="9">
                  <c:v>81.659343949436845</c:v>
                </c:pt>
                <c:pt idx="10">
                  <c:v>81.659343949436845</c:v>
                </c:pt>
                <c:pt idx="11">
                  <c:v>87.728877601033673</c:v>
                </c:pt>
                <c:pt idx="12">
                  <c:v>93.798411252630487</c:v>
                </c:pt>
                <c:pt idx="13">
                  <c:v>93.798411252630487</c:v>
                </c:pt>
                <c:pt idx="14">
                  <c:v>95.444333428261359</c:v>
                </c:pt>
                <c:pt idx="15">
                  <c:v>97.090255603892246</c:v>
                </c:pt>
                <c:pt idx="16">
                  <c:v>97.090255603892246</c:v>
                </c:pt>
                <c:pt idx="17">
                  <c:v>97.99857727812514</c:v>
                </c:pt>
                <c:pt idx="18">
                  <c:v>98.90689895235802</c:v>
                </c:pt>
                <c:pt idx="19">
                  <c:v>98.90689895235802</c:v>
                </c:pt>
                <c:pt idx="20">
                  <c:v>99.453449476179003</c:v>
                </c:pt>
                <c:pt idx="21">
                  <c:v>100</c:v>
                </c:pt>
                <c:pt idx="22">
                  <c:v>100</c:v>
                </c:pt>
              </c:numCache>
            </c:numRef>
          </c:cat>
          <c:val>
            <c:numRef>
              <c:f>'Productivity gaps1'!$L$6:$L$28</c:f>
              <c:numCache>
                <c:formatCode>General</c:formatCode>
                <c:ptCount val="23"/>
                <c:pt idx="9">
                  <c:v>0</c:v>
                </c:pt>
                <c:pt idx="10" formatCode="#,##0.0">
                  <c:v>2.1864822692201518</c:v>
                </c:pt>
                <c:pt idx="11" formatCode="#,##0.0">
                  <c:v>2.1864822692201518</c:v>
                </c:pt>
                <c:pt idx="12" formatCode="#,##0.0">
                  <c:v>2.1864822692201518</c:v>
                </c:pt>
                <c:pt idx="13">
                  <c:v>0</c:v>
                </c:pt>
              </c:numCache>
            </c:numRef>
          </c:val>
        </c:ser>
        <c:ser>
          <c:idx val="4"/>
          <c:order val="4"/>
          <c:tx>
            <c:strRef>
              <c:f>'Productivity gaps1'!$M$5</c:f>
              <c:strCache>
                <c:ptCount val="1"/>
                <c:pt idx="0">
                  <c:v>Manufacturing</c:v>
                </c:pt>
              </c:strCache>
            </c:strRef>
          </c:tx>
          <c:spPr>
            <a:solidFill>
              <a:schemeClr val="accent2"/>
            </a:solidFill>
          </c:spPr>
          <c:cat>
            <c:numRef>
              <c:f>'Productivity gaps1'!$H$6:$H$28</c:f>
              <c:numCache>
                <c:formatCode>0.00</c:formatCode>
                <c:ptCount val="23"/>
                <c:pt idx="0">
                  <c:v>0</c:v>
                </c:pt>
                <c:pt idx="1">
                  <c:v>0</c:v>
                </c:pt>
                <c:pt idx="2">
                  <c:v>36.413700715370837</c:v>
                </c:pt>
                <c:pt idx="3">
                  <c:v>72.827401430741673</c:v>
                </c:pt>
                <c:pt idx="4">
                  <c:v>72.827401430741673</c:v>
                </c:pt>
                <c:pt idx="5">
                  <c:v>74.010571363256574</c:v>
                </c:pt>
                <c:pt idx="6">
                  <c:v>75.193741295771474</c:v>
                </c:pt>
                <c:pt idx="7">
                  <c:v>75.193741295771474</c:v>
                </c:pt>
                <c:pt idx="8">
                  <c:v>78.42654262260416</c:v>
                </c:pt>
                <c:pt idx="9">
                  <c:v>81.659343949436845</c:v>
                </c:pt>
                <c:pt idx="10">
                  <c:v>81.659343949436845</c:v>
                </c:pt>
                <c:pt idx="11">
                  <c:v>87.728877601033673</c:v>
                </c:pt>
                <c:pt idx="12">
                  <c:v>93.798411252630487</c:v>
                </c:pt>
                <c:pt idx="13">
                  <c:v>93.798411252630487</c:v>
                </c:pt>
                <c:pt idx="14">
                  <c:v>95.444333428261359</c:v>
                </c:pt>
                <c:pt idx="15">
                  <c:v>97.090255603892246</c:v>
                </c:pt>
                <c:pt idx="16">
                  <c:v>97.090255603892246</c:v>
                </c:pt>
                <c:pt idx="17">
                  <c:v>97.99857727812514</c:v>
                </c:pt>
                <c:pt idx="18">
                  <c:v>98.90689895235802</c:v>
                </c:pt>
                <c:pt idx="19">
                  <c:v>98.90689895235802</c:v>
                </c:pt>
                <c:pt idx="20">
                  <c:v>99.453449476179003</c:v>
                </c:pt>
                <c:pt idx="21">
                  <c:v>100</c:v>
                </c:pt>
                <c:pt idx="22">
                  <c:v>100</c:v>
                </c:pt>
              </c:numCache>
            </c:numRef>
          </c:cat>
          <c:val>
            <c:numRef>
              <c:f>'Productivity gaps1'!$M$6:$M$28</c:f>
              <c:numCache>
                <c:formatCode>General</c:formatCode>
                <c:ptCount val="23"/>
                <c:pt idx="12">
                  <c:v>0</c:v>
                </c:pt>
                <c:pt idx="13" formatCode="#,##0.0">
                  <c:v>3.0354410200832205</c:v>
                </c:pt>
                <c:pt idx="14" formatCode="#,##0.0">
                  <c:v>3.0354410200832205</c:v>
                </c:pt>
                <c:pt idx="15" formatCode="#,##0.0">
                  <c:v>3.0354410200832205</c:v>
                </c:pt>
                <c:pt idx="16">
                  <c:v>0</c:v>
                </c:pt>
              </c:numCache>
            </c:numRef>
          </c:val>
        </c:ser>
        <c:ser>
          <c:idx val="5"/>
          <c:order val="5"/>
          <c:tx>
            <c:strRef>
              <c:f>'Productivity gaps1'!$N$5</c:f>
              <c:strCache>
                <c:ptCount val="1"/>
                <c:pt idx="0">
                  <c:v>Other industry</c:v>
                </c:pt>
              </c:strCache>
            </c:strRef>
          </c:tx>
          <c:spPr>
            <a:solidFill>
              <a:schemeClr val="bg1">
                <a:lumMod val="65000"/>
              </a:schemeClr>
            </a:solidFill>
          </c:spPr>
          <c:cat>
            <c:numRef>
              <c:f>'Productivity gaps1'!$H$6:$H$28</c:f>
              <c:numCache>
                <c:formatCode>0.00</c:formatCode>
                <c:ptCount val="23"/>
                <c:pt idx="0">
                  <c:v>0</c:v>
                </c:pt>
                <c:pt idx="1">
                  <c:v>0</c:v>
                </c:pt>
                <c:pt idx="2">
                  <c:v>36.413700715370837</c:v>
                </c:pt>
                <c:pt idx="3">
                  <c:v>72.827401430741673</c:v>
                </c:pt>
                <c:pt idx="4">
                  <c:v>72.827401430741673</c:v>
                </c:pt>
                <c:pt idx="5">
                  <c:v>74.010571363256574</c:v>
                </c:pt>
                <c:pt idx="6">
                  <c:v>75.193741295771474</c:v>
                </c:pt>
                <c:pt idx="7">
                  <c:v>75.193741295771474</c:v>
                </c:pt>
                <c:pt idx="8">
                  <c:v>78.42654262260416</c:v>
                </c:pt>
                <c:pt idx="9">
                  <c:v>81.659343949436845</c:v>
                </c:pt>
                <c:pt idx="10">
                  <c:v>81.659343949436845</c:v>
                </c:pt>
                <c:pt idx="11">
                  <c:v>87.728877601033673</c:v>
                </c:pt>
                <c:pt idx="12">
                  <c:v>93.798411252630487</c:v>
                </c:pt>
                <c:pt idx="13">
                  <c:v>93.798411252630487</c:v>
                </c:pt>
                <c:pt idx="14">
                  <c:v>95.444333428261359</c:v>
                </c:pt>
                <c:pt idx="15">
                  <c:v>97.090255603892246</c:v>
                </c:pt>
                <c:pt idx="16">
                  <c:v>97.090255603892246</c:v>
                </c:pt>
                <c:pt idx="17">
                  <c:v>97.99857727812514</c:v>
                </c:pt>
                <c:pt idx="18">
                  <c:v>98.90689895235802</c:v>
                </c:pt>
                <c:pt idx="19">
                  <c:v>98.90689895235802</c:v>
                </c:pt>
                <c:pt idx="20">
                  <c:v>99.453449476179003</c:v>
                </c:pt>
                <c:pt idx="21">
                  <c:v>100</c:v>
                </c:pt>
                <c:pt idx="22">
                  <c:v>100</c:v>
                </c:pt>
              </c:numCache>
            </c:numRef>
          </c:cat>
          <c:val>
            <c:numRef>
              <c:f>'Productivity gaps1'!$N$6:$N$28</c:f>
              <c:numCache>
                <c:formatCode>General</c:formatCode>
                <c:ptCount val="23"/>
                <c:pt idx="15">
                  <c:v>0</c:v>
                </c:pt>
                <c:pt idx="16" formatCode="#,##0.0">
                  <c:v>9.3041407367908864</c:v>
                </c:pt>
                <c:pt idx="17" formatCode="#,##0.0">
                  <c:v>9.3041407367908864</c:v>
                </c:pt>
                <c:pt idx="18" formatCode="#,##0.0">
                  <c:v>9.3041407367908864</c:v>
                </c:pt>
                <c:pt idx="19">
                  <c:v>0</c:v>
                </c:pt>
              </c:numCache>
            </c:numRef>
          </c:val>
        </c:ser>
        <c:ser>
          <c:idx val="6"/>
          <c:order val="6"/>
          <c:tx>
            <c:strRef>
              <c:f>'Productivity gaps1'!$O$5</c:f>
              <c:strCache>
                <c:ptCount val="1"/>
                <c:pt idx="0">
                  <c:v>Finance and business services</c:v>
                </c:pt>
              </c:strCache>
            </c:strRef>
          </c:tx>
          <c:spPr>
            <a:solidFill>
              <a:schemeClr val="accent5"/>
            </a:solidFill>
          </c:spPr>
          <c:cat>
            <c:numRef>
              <c:f>'Productivity gaps1'!$H$6:$H$28</c:f>
              <c:numCache>
                <c:formatCode>0.00</c:formatCode>
                <c:ptCount val="23"/>
                <c:pt idx="0">
                  <c:v>0</c:v>
                </c:pt>
                <c:pt idx="1">
                  <c:v>0</c:v>
                </c:pt>
                <c:pt idx="2">
                  <c:v>36.413700715370837</c:v>
                </c:pt>
                <c:pt idx="3">
                  <c:v>72.827401430741673</c:v>
                </c:pt>
                <c:pt idx="4">
                  <c:v>72.827401430741673</c:v>
                </c:pt>
                <c:pt idx="5">
                  <c:v>74.010571363256574</c:v>
                </c:pt>
                <c:pt idx="6">
                  <c:v>75.193741295771474</c:v>
                </c:pt>
                <c:pt idx="7">
                  <c:v>75.193741295771474</c:v>
                </c:pt>
                <c:pt idx="8">
                  <c:v>78.42654262260416</c:v>
                </c:pt>
                <c:pt idx="9">
                  <c:v>81.659343949436845</c:v>
                </c:pt>
                <c:pt idx="10">
                  <c:v>81.659343949436845</c:v>
                </c:pt>
                <c:pt idx="11">
                  <c:v>87.728877601033673</c:v>
                </c:pt>
                <c:pt idx="12">
                  <c:v>93.798411252630487</c:v>
                </c:pt>
                <c:pt idx="13">
                  <c:v>93.798411252630487</c:v>
                </c:pt>
                <c:pt idx="14">
                  <c:v>95.444333428261359</c:v>
                </c:pt>
                <c:pt idx="15">
                  <c:v>97.090255603892246</c:v>
                </c:pt>
                <c:pt idx="16">
                  <c:v>97.090255603892246</c:v>
                </c:pt>
                <c:pt idx="17">
                  <c:v>97.99857727812514</c:v>
                </c:pt>
                <c:pt idx="18">
                  <c:v>98.90689895235802</c:v>
                </c:pt>
                <c:pt idx="19">
                  <c:v>98.90689895235802</c:v>
                </c:pt>
                <c:pt idx="20">
                  <c:v>99.453449476179003</c:v>
                </c:pt>
                <c:pt idx="21">
                  <c:v>100</c:v>
                </c:pt>
                <c:pt idx="22">
                  <c:v>100</c:v>
                </c:pt>
              </c:numCache>
            </c:numRef>
          </c:cat>
          <c:val>
            <c:numRef>
              <c:f>'Productivity gaps1'!$O$6:$O$28</c:f>
              <c:numCache>
                <c:formatCode>General</c:formatCode>
                <c:ptCount val="23"/>
                <c:pt idx="18">
                  <c:v>0</c:v>
                </c:pt>
                <c:pt idx="19" formatCode="#,##0.0">
                  <c:v>10.00045592210699</c:v>
                </c:pt>
                <c:pt idx="20" formatCode="#,##0.0">
                  <c:v>10.00045592210699</c:v>
                </c:pt>
                <c:pt idx="21" formatCode="#,##0.0">
                  <c:v>10.00045592210699</c:v>
                </c:pt>
                <c:pt idx="22">
                  <c:v>0</c:v>
                </c:pt>
              </c:numCache>
            </c:numRef>
          </c:val>
        </c:ser>
        <c:dLbls>
          <c:showLegendKey val="0"/>
          <c:showVal val="0"/>
          <c:showCatName val="0"/>
          <c:showSerName val="0"/>
          <c:showPercent val="0"/>
          <c:showBubbleSize val="0"/>
        </c:dLbls>
        <c:axId val="73325568"/>
        <c:axId val="84739200"/>
      </c:areaChart>
      <c:dateAx>
        <c:axId val="73325568"/>
        <c:scaling>
          <c:orientation val="minMax"/>
          <c:max val="100"/>
        </c:scaling>
        <c:delete val="0"/>
        <c:axPos val="b"/>
        <c:title>
          <c:tx>
            <c:rich>
              <a:bodyPr/>
              <a:lstStyle/>
              <a:p>
                <a:pPr>
                  <a:defRPr b="0"/>
                </a:pPr>
                <a:r>
                  <a:rPr lang="en-GB" b="0"/>
                  <a:t>Cumulative share of persons engaged (%)</a:t>
                </a:r>
              </a:p>
            </c:rich>
          </c:tx>
          <c:layout/>
          <c:overlay val="0"/>
        </c:title>
        <c:numFmt formatCode="0" sourceLinked="0"/>
        <c:majorTickMark val="out"/>
        <c:minorTickMark val="none"/>
        <c:tickLblPos val="nextTo"/>
        <c:crossAx val="84739200"/>
        <c:crosses val="autoZero"/>
        <c:auto val="0"/>
        <c:lblOffset val="100"/>
        <c:baseTimeUnit val="days"/>
        <c:majorUnit val="10"/>
        <c:majorTimeUnit val="days"/>
      </c:dateAx>
      <c:valAx>
        <c:axId val="84739200"/>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73325568"/>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Agriculture</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1965</c:v>
                </c:pt>
                <c:pt idx="1">
                  <c:v>1975</c:v>
                </c:pt>
                <c:pt idx="2">
                  <c:v>1990</c:v>
                </c:pt>
                <c:pt idx="3">
                  <c:v>2000</c:v>
                </c:pt>
                <c:pt idx="4">
                  <c:v>2005</c:v>
                </c:pt>
                <c:pt idx="5">
                  <c:v>2010</c:v>
                </c:pt>
              </c:numCache>
            </c:numRef>
          </c:cat>
          <c:val>
            <c:numRef>
              <c:f>'Sector emp1'!$C$5:$H$5</c:f>
              <c:numCache>
                <c:formatCode>0%</c:formatCode>
                <c:ptCount val="6"/>
                <c:pt idx="0">
                  <c:v>0.35387601693095866</c:v>
                </c:pt>
                <c:pt idx="1">
                  <c:v>0.39095687058373418</c:v>
                </c:pt>
                <c:pt idx="2">
                  <c:v>0.47297757100508298</c:v>
                </c:pt>
                <c:pt idx="3">
                  <c:v>0.50392050160176516</c:v>
                </c:pt>
                <c:pt idx="4">
                  <c:v>0.48855899414759552</c:v>
                </c:pt>
                <c:pt idx="5">
                  <c:v>0.4795677875885187</c:v>
                </c:pt>
              </c:numCache>
            </c:numRef>
          </c:val>
        </c:ser>
        <c:ser>
          <c:idx val="1"/>
          <c:order val="1"/>
          <c:tx>
            <c:v>Female</c:v>
          </c:tx>
          <c:spPr>
            <a:solidFill>
              <a:srgbClr val="F7941E"/>
            </a:solidFill>
          </c:spPr>
          <c:invertIfNegative val="0"/>
          <c:cat>
            <c:numRef>
              <c:f>'Sector emp1'!$C$4:$H$4</c:f>
              <c:numCache>
                <c:formatCode>General</c:formatCode>
                <c:ptCount val="6"/>
                <c:pt idx="0">
                  <c:v>1965</c:v>
                </c:pt>
                <c:pt idx="1">
                  <c:v>1975</c:v>
                </c:pt>
                <c:pt idx="2">
                  <c:v>1990</c:v>
                </c:pt>
                <c:pt idx="3">
                  <c:v>2000</c:v>
                </c:pt>
                <c:pt idx="4">
                  <c:v>2005</c:v>
                </c:pt>
                <c:pt idx="5">
                  <c:v>2010</c:v>
                </c:pt>
              </c:numCache>
            </c:numRef>
          </c:cat>
          <c:val>
            <c:numRef>
              <c:f>'Sector emp1'!$J$5:$O$5</c:f>
              <c:numCache>
                <c:formatCode>0%</c:formatCode>
                <c:ptCount val="6"/>
                <c:pt idx="0">
                  <c:v>0.64612398306904129</c:v>
                </c:pt>
                <c:pt idx="1">
                  <c:v>0.60904312941626582</c:v>
                </c:pt>
                <c:pt idx="2">
                  <c:v>0.52702242899491702</c:v>
                </c:pt>
                <c:pt idx="3">
                  <c:v>0.49607949839823479</c:v>
                </c:pt>
                <c:pt idx="4">
                  <c:v>0.51144100585240448</c:v>
                </c:pt>
                <c:pt idx="5">
                  <c:v>0.5204322124114813</c:v>
                </c:pt>
              </c:numCache>
            </c:numRef>
          </c:val>
        </c:ser>
        <c:dLbls>
          <c:showLegendKey val="0"/>
          <c:showVal val="0"/>
          <c:showCatName val="0"/>
          <c:showSerName val="0"/>
          <c:showPercent val="0"/>
          <c:showBubbleSize val="0"/>
        </c:dLbls>
        <c:gapWidth val="150"/>
        <c:axId val="134804992"/>
        <c:axId val="134806912"/>
      </c:barChart>
      <c:catAx>
        <c:axId val="134804992"/>
        <c:scaling>
          <c:orientation val="minMax"/>
        </c:scaling>
        <c:delete val="0"/>
        <c:axPos val="b"/>
        <c:numFmt formatCode="General" sourceLinked="1"/>
        <c:majorTickMark val="out"/>
        <c:minorTickMark val="none"/>
        <c:tickLblPos val="nextTo"/>
        <c:txPr>
          <a:bodyPr/>
          <a:lstStyle/>
          <a:p>
            <a:pPr>
              <a:defRPr sz="700"/>
            </a:pPr>
            <a:endParaRPr lang="en-US"/>
          </a:p>
        </c:txPr>
        <c:crossAx val="134806912"/>
        <c:crosses val="autoZero"/>
        <c:auto val="1"/>
        <c:lblAlgn val="ctr"/>
        <c:lblOffset val="100"/>
        <c:noMultiLvlLbl val="0"/>
      </c:catAx>
      <c:valAx>
        <c:axId val="134806912"/>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134804992"/>
        <c:crosses val="autoZero"/>
        <c:crossBetween val="between"/>
      </c:valAx>
    </c:plotArea>
    <c:legend>
      <c:legendPos val="r"/>
      <c:layout/>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Mining</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1965</c:v>
                </c:pt>
                <c:pt idx="1">
                  <c:v>1975</c:v>
                </c:pt>
                <c:pt idx="2">
                  <c:v>1990</c:v>
                </c:pt>
                <c:pt idx="3">
                  <c:v>2000</c:v>
                </c:pt>
                <c:pt idx="4">
                  <c:v>2005</c:v>
                </c:pt>
                <c:pt idx="5">
                  <c:v>2010</c:v>
                </c:pt>
              </c:numCache>
            </c:numRef>
          </c:cat>
          <c:val>
            <c:numRef>
              <c:f>'Sector emp1'!$C$6:$H$6</c:f>
              <c:numCache>
                <c:formatCode>0%</c:formatCode>
                <c:ptCount val="6"/>
                <c:pt idx="0">
                  <c:v>0.95608411596570031</c:v>
                </c:pt>
                <c:pt idx="1">
                  <c:v>0.95824764813630237</c:v>
                </c:pt>
                <c:pt idx="2">
                  <c:v>0.95579032913449824</c:v>
                </c:pt>
                <c:pt idx="3">
                  <c:v>0.95000411375915306</c:v>
                </c:pt>
                <c:pt idx="4">
                  <c:v>0.8662415073408789</c:v>
                </c:pt>
                <c:pt idx="5">
                  <c:v>0.81957196126970255</c:v>
                </c:pt>
              </c:numCache>
            </c:numRef>
          </c:val>
        </c:ser>
        <c:ser>
          <c:idx val="1"/>
          <c:order val="1"/>
          <c:tx>
            <c:v>Female</c:v>
          </c:tx>
          <c:spPr>
            <a:solidFill>
              <a:srgbClr val="F7941E"/>
            </a:solidFill>
          </c:spPr>
          <c:invertIfNegative val="0"/>
          <c:cat>
            <c:numRef>
              <c:f>'Sector emp1'!$C$4:$H$4</c:f>
              <c:numCache>
                <c:formatCode>General</c:formatCode>
                <c:ptCount val="6"/>
                <c:pt idx="0">
                  <c:v>1965</c:v>
                </c:pt>
                <c:pt idx="1">
                  <c:v>1975</c:v>
                </c:pt>
                <c:pt idx="2">
                  <c:v>1990</c:v>
                </c:pt>
                <c:pt idx="3">
                  <c:v>2000</c:v>
                </c:pt>
                <c:pt idx="4">
                  <c:v>2005</c:v>
                </c:pt>
                <c:pt idx="5">
                  <c:v>2010</c:v>
                </c:pt>
              </c:numCache>
            </c:numRef>
          </c:cat>
          <c:val>
            <c:numRef>
              <c:f>'Sector emp1'!$J$6:$O$6</c:f>
              <c:numCache>
                <c:formatCode>0%</c:formatCode>
                <c:ptCount val="6"/>
                <c:pt idx="0">
                  <c:v>4.3915884034299711E-2</c:v>
                </c:pt>
                <c:pt idx="1">
                  <c:v>4.1752351863697586E-2</c:v>
                </c:pt>
                <c:pt idx="2">
                  <c:v>4.4209670865501809E-2</c:v>
                </c:pt>
                <c:pt idx="3">
                  <c:v>4.9995886240846894E-2</c:v>
                </c:pt>
                <c:pt idx="4">
                  <c:v>0.13375849265912107</c:v>
                </c:pt>
                <c:pt idx="5">
                  <c:v>0.18042803873029739</c:v>
                </c:pt>
              </c:numCache>
            </c:numRef>
          </c:val>
        </c:ser>
        <c:dLbls>
          <c:showLegendKey val="0"/>
          <c:showVal val="0"/>
          <c:showCatName val="0"/>
          <c:showSerName val="0"/>
          <c:showPercent val="0"/>
          <c:showBubbleSize val="0"/>
        </c:dLbls>
        <c:gapWidth val="150"/>
        <c:axId val="84773888"/>
        <c:axId val="84775680"/>
      </c:barChart>
      <c:catAx>
        <c:axId val="84773888"/>
        <c:scaling>
          <c:orientation val="minMax"/>
        </c:scaling>
        <c:delete val="0"/>
        <c:axPos val="b"/>
        <c:numFmt formatCode="General" sourceLinked="1"/>
        <c:majorTickMark val="out"/>
        <c:minorTickMark val="none"/>
        <c:tickLblPos val="nextTo"/>
        <c:txPr>
          <a:bodyPr/>
          <a:lstStyle/>
          <a:p>
            <a:pPr>
              <a:defRPr sz="700"/>
            </a:pPr>
            <a:endParaRPr lang="en-US"/>
          </a:p>
        </c:txPr>
        <c:crossAx val="84775680"/>
        <c:crosses val="autoZero"/>
        <c:auto val="1"/>
        <c:lblAlgn val="ctr"/>
        <c:lblOffset val="100"/>
        <c:noMultiLvlLbl val="0"/>
      </c:catAx>
      <c:valAx>
        <c:axId val="84775680"/>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84773888"/>
        <c:crosses val="autoZero"/>
        <c:crossBetween val="between"/>
      </c:valAx>
    </c:plotArea>
    <c:legend>
      <c:legendPos val="r"/>
      <c:layout/>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Manufacturing</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1965</c:v>
                </c:pt>
                <c:pt idx="1">
                  <c:v>1975</c:v>
                </c:pt>
                <c:pt idx="2">
                  <c:v>1990</c:v>
                </c:pt>
                <c:pt idx="3">
                  <c:v>2000</c:v>
                </c:pt>
                <c:pt idx="4">
                  <c:v>2005</c:v>
                </c:pt>
                <c:pt idx="5">
                  <c:v>2010</c:v>
                </c:pt>
              </c:numCache>
            </c:numRef>
          </c:cat>
          <c:val>
            <c:numRef>
              <c:f>'Sector emp1'!$C$7:$H$7</c:f>
              <c:numCache>
                <c:formatCode>0%</c:formatCode>
                <c:ptCount val="6"/>
                <c:pt idx="0">
                  <c:v>0.92439851339896995</c:v>
                </c:pt>
                <c:pt idx="1">
                  <c:v>0.87834580309796184</c:v>
                </c:pt>
                <c:pt idx="2">
                  <c:v>0.82436104271036781</c:v>
                </c:pt>
                <c:pt idx="3">
                  <c:v>0.73000064503644457</c:v>
                </c:pt>
                <c:pt idx="4">
                  <c:v>0.68481147791714392</c:v>
                </c:pt>
                <c:pt idx="5">
                  <c:v>0.65905203136136847</c:v>
                </c:pt>
              </c:numCache>
            </c:numRef>
          </c:val>
        </c:ser>
        <c:ser>
          <c:idx val="1"/>
          <c:order val="1"/>
          <c:tx>
            <c:v>Female</c:v>
          </c:tx>
          <c:spPr>
            <a:solidFill>
              <a:srgbClr val="F7941E"/>
            </a:solidFill>
          </c:spPr>
          <c:invertIfNegative val="0"/>
          <c:cat>
            <c:numRef>
              <c:f>'Sector emp1'!$C$4:$H$4</c:f>
              <c:numCache>
                <c:formatCode>General</c:formatCode>
                <c:ptCount val="6"/>
                <c:pt idx="0">
                  <c:v>1965</c:v>
                </c:pt>
                <c:pt idx="1">
                  <c:v>1975</c:v>
                </c:pt>
                <c:pt idx="2">
                  <c:v>1990</c:v>
                </c:pt>
                <c:pt idx="3">
                  <c:v>2000</c:v>
                </c:pt>
                <c:pt idx="4">
                  <c:v>2005</c:v>
                </c:pt>
                <c:pt idx="5">
                  <c:v>2010</c:v>
                </c:pt>
              </c:numCache>
            </c:numRef>
          </c:cat>
          <c:val>
            <c:numRef>
              <c:f>'Sector emp1'!$J$7:$O$7</c:f>
              <c:numCache>
                <c:formatCode>0%</c:formatCode>
                <c:ptCount val="6"/>
                <c:pt idx="0">
                  <c:v>7.5601486601030096E-2</c:v>
                </c:pt>
                <c:pt idx="1">
                  <c:v>0.12165419690203821</c:v>
                </c:pt>
                <c:pt idx="2">
                  <c:v>0.17563895728963222</c:v>
                </c:pt>
                <c:pt idx="3">
                  <c:v>0.26999935496355548</c:v>
                </c:pt>
                <c:pt idx="4">
                  <c:v>0.31518852208285608</c:v>
                </c:pt>
                <c:pt idx="5">
                  <c:v>0.34094796863863147</c:v>
                </c:pt>
              </c:numCache>
            </c:numRef>
          </c:val>
        </c:ser>
        <c:dLbls>
          <c:showLegendKey val="0"/>
          <c:showVal val="0"/>
          <c:showCatName val="0"/>
          <c:showSerName val="0"/>
          <c:showPercent val="0"/>
          <c:showBubbleSize val="0"/>
        </c:dLbls>
        <c:gapWidth val="150"/>
        <c:axId val="84792832"/>
        <c:axId val="84794368"/>
      </c:barChart>
      <c:catAx>
        <c:axId val="84792832"/>
        <c:scaling>
          <c:orientation val="minMax"/>
        </c:scaling>
        <c:delete val="0"/>
        <c:axPos val="b"/>
        <c:numFmt formatCode="General" sourceLinked="1"/>
        <c:majorTickMark val="out"/>
        <c:minorTickMark val="none"/>
        <c:tickLblPos val="nextTo"/>
        <c:crossAx val="84794368"/>
        <c:crosses val="autoZero"/>
        <c:auto val="1"/>
        <c:lblAlgn val="ctr"/>
        <c:lblOffset val="100"/>
        <c:noMultiLvlLbl val="0"/>
      </c:catAx>
      <c:valAx>
        <c:axId val="84794368"/>
        <c:scaling>
          <c:orientation val="minMax"/>
          <c:max val="1"/>
        </c:scaling>
        <c:delete val="0"/>
        <c:axPos val="l"/>
        <c:majorGridlines/>
        <c:numFmt formatCode="0%" sourceLinked="1"/>
        <c:majorTickMark val="out"/>
        <c:minorTickMark val="none"/>
        <c:tickLblPos val="nextTo"/>
        <c:crossAx val="84792832"/>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 Id="rId9"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xdr:row>
      <xdr:rowOff>0</xdr:rowOff>
    </xdr:from>
    <xdr:to>
      <xdr:col>17</xdr:col>
      <xdr:colOff>211680</xdr:colOff>
      <xdr:row>16</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18</xdr:row>
      <xdr:rowOff>0</xdr:rowOff>
    </xdr:from>
    <xdr:to>
      <xdr:col>17</xdr:col>
      <xdr:colOff>211680</xdr:colOff>
      <xdr:row>33</xdr:row>
      <xdr:rowOff>91440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35</xdr:row>
      <xdr:rowOff>0</xdr:rowOff>
    </xdr:from>
    <xdr:to>
      <xdr:col>17</xdr:col>
      <xdr:colOff>211680</xdr:colOff>
      <xdr:row>49</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49530</xdr:colOff>
      <xdr:row>7</xdr:row>
      <xdr:rowOff>148590</xdr:rowOff>
    </xdr:from>
    <xdr:to>
      <xdr:col>7</xdr:col>
      <xdr:colOff>470970</xdr:colOff>
      <xdr:row>22</xdr:row>
      <xdr:rowOff>130590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0</xdr:colOff>
      <xdr:row>13</xdr:row>
      <xdr:rowOff>0</xdr:rowOff>
    </xdr:from>
    <xdr:to>
      <xdr:col>20</xdr:col>
      <xdr:colOff>165240</xdr:colOff>
      <xdr:row>27</xdr:row>
      <xdr:rowOff>26400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11430</xdr:colOff>
      <xdr:row>1</xdr:row>
      <xdr:rowOff>179070</xdr:rowOff>
    </xdr:from>
    <xdr:to>
      <xdr:col>17</xdr:col>
      <xdr:colOff>194310</xdr:colOff>
      <xdr:row>14</xdr:row>
      <xdr:rowOff>148590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5</xdr:col>
      <xdr:colOff>243840</xdr:colOff>
      <xdr:row>33</xdr:row>
      <xdr:rowOff>30480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32</xdr:row>
      <xdr:rowOff>0</xdr:rowOff>
    </xdr:from>
    <xdr:to>
      <xdr:col>16</xdr:col>
      <xdr:colOff>182880</xdr:colOff>
      <xdr:row>50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16</xdr:row>
      <xdr:rowOff>7620</xdr:rowOff>
    </xdr:from>
    <xdr:to>
      <xdr:col>10</xdr:col>
      <xdr:colOff>310740</xdr:colOff>
      <xdr:row>44</xdr:row>
      <xdr:rowOff>26400</xdr:rowOff>
    </xdr:to>
    <xdr:grpSp>
      <xdr:nvGrpSpPr>
        <xdr:cNvPr id="2" name="Group 1"/>
        <xdr:cNvGrpSpPr/>
      </xdr:nvGrpSpPr>
      <xdr:grpSpPr>
        <a:xfrm>
          <a:off x="0" y="2628900"/>
          <a:ext cx="5461860" cy="4285980"/>
          <a:chOff x="0" y="2659380"/>
          <a:chExt cx="5461860" cy="4285980"/>
        </a:xfrm>
      </xdr:grpSpPr>
      <xdr:graphicFrame macro="">
        <xdr:nvGraphicFramePr>
          <xdr:cNvPr id="3" name="Chart 2"/>
          <xdr:cNvGraphicFramePr/>
        </xdr:nvGraphicFramePr>
        <xdr:xfrm>
          <a:off x="34290" y="2659380"/>
          <a:ext cx="2772000" cy="216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689860" y="2659380"/>
          <a:ext cx="2772000" cy="216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0" y="4785360"/>
          <a:ext cx="2772000" cy="216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2689860" y="4785360"/>
          <a:ext cx="2772000" cy="21600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11</xdr:col>
      <xdr:colOff>0</xdr:colOff>
      <xdr:row>16</xdr:row>
      <xdr:rowOff>0</xdr:rowOff>
    </xdr:from>
    <xdr:to>
      <xdr:col>22</xdr:col>
      <xdr:colOff>78330</xdr:colOff>
      <xdr:row>57</xdr:row>
      <xdr:rowOff>148320</xdr:rowOff>
    </xdr:to>
    <xdr:grpSp>
      <xdr:nvGrpSpPr>
        <xdr:cNvPr id="7" name="Group 6"/>
        <xdr:cNvGrpSpPr/>
      </xdr:nvGrpSpPr>
      <xdr:grpSpPr>
        <a:xfrm>
          <a:off x="5638800" y="2621280"/>
          <a:ext cx="5442810" cy="6396720"/>
          <a:chOff x="5638800" y="2651760"/>
          <a:chExt cx="5442810" cy="6396720"/>
        </a:xfrm>
      </xdr:grpSpPr>
      <xdr:graphicFrame macro="">
        <xdr:nvGraphicFramePr>
          <xdr:cNvPr id="8" name="Chart 7"/>
          <xdr:cNvGraphicFramePr>
            <a:graphicFrameLocks/>
          </xdr:cNvGraphicFramePr>
        </xdr:nvGraphicFramePr>
        <xdr:xfrm>
          <a:off x="5638800" y="6888480"/>
          <a:ext cx="2772000" cy="216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 name="Chart 9"/>
          <xdr:cNvGraphicFramePr>
            <a:graphicFrameLocks/>
          </xdr:cNvGraphicFramePr>
        </xdr:nvGraphicFramePr>
        <xdr:xfrm>
          <a:off x="5638800" y="2651760"/>
          <a:ext cx="2772000" cy="21600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1" name="Chart 10"/>
          <xdr:cNvGraphicFramePr>
            <a:graphicFrameLocks/>
          </xdr:cNvGraphicFramePr>
        </xdr:nvGraphicFramePr>
        <xdr:xfrm>
          <a:off x="8309610" y="2651760"/>
          <a:ext cx="2772000" cy="21600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2" name="Chart 11"/>
          <xdr:cNvGraphicFramePr>
            <a:graphicFrameLocks/>
          </xdr:cNvGraphicFramePr>
        </xdr:nvGraphicFramePr>
        <xdr:xfrm>
          <a:off x="5638800" y="4770120"/>
          <a:ext cx="2772000" cy="21600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3" name="Chart 12"/>
          <xdr:cNvGraphicFramePr>
            <a:graphicFrameLocks/>
          </xdr:cNvGraphicFramePr>
        </xdr:nvGraphicFramePr>
        <xdr:xfrm>
          <a:off x="8309610" y="4770120"/>
          <a:ext cx="2772000" cy="216000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wsDr>
</file>

<file path=xl/drawings/drawing5.xml><?xml version="1.0" encoding="utf-8"?>
<xdr:wsDr xmlns:xdr="http://schemas.openxmlformats.org/drawingml/2006/spreadsheetDrawing" xmlns:a="http://schemas.openxmlformats.org/drawingml/2006/main">
  <xdr:oneCellAnchor>
    <xdr:from>
      <xdr:col>8</xdr:col>
      <xdr:colOff>22860</xdr:colOff>
      <xdr:row>2</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20</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37</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54</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6.xml><?xml version="1.0" encoding="utf-8"?>
<xdr:wsDr xmlns:xdr="http://schemas.openxmlformats.org/drawingml/2006/spreadsheetDrawing" xmlns:a="http://schemas.openxmlformats.org/drawingml/2006/main">
  <xdr:twoCellAnchor>
    <xdr:from>
      <xdr:col>7</xdr:col>
      <xdr:colOff>11430</xdr:colOff>
      <xdr:row>1</xdr:row>
      <xdr:rowOff>179070</xdr:rowOff>
    </xdr:from>
    <xdr:to>
      <xdr:col>16</xdr:col>
      <xdr:colOff>194310</xdr:colOff>
      <xdr:row>16</xdr:row>
      <xdr:rowOff>148590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14</xdr:row>
      <xdr:rowOff>0</xdr:rowOff>
    </xdr:from>
    <xdr:to>
      <xdr:col>6</xdr:col>
      <xdr:colOff>317460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0</xdr:rowOff>
    </xdr:to>
    <xdr:grpSp>
      <xdr:nvGrpSpPr>
        <xdr:cNvPr id="2" name="Group 1"/>
        <xdr:cNvGrpSpPr/>
      </xdr:nvGrpSpPr>
      <xdr:grpSpPr>
        <a:xfrm>
          <a:off x="38100" y="2179320"/>
          <a:ext cx="4720590" cy="25908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Zambia%20labour%20productiv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sheetData sheetId="1">
        <row r="6">
          <cell r="B6">
            <v>7.548228745780861</v>
          </cell>
          <cell r="C6">
            <v>0.36502575348551453</v>
          </cell>
          <cell r="E6">
            <v>2772</v>
          </cell>
        </row>
        <row r="7">
          <cell r="B7">
            <v>-0.56119810211248744</v>
          </cell>
          <cell r="C7">
            <v>2.265614557035482</v>
          </cell>
          <cell r="E7">
            <v>83</v>
          </cell>
        </row>
        <row r="8">
          <cell r="B8">
            <v>-6.1914719925394088</v>
          </cell>
          <cell r="C8">
            <v>2.8186157178437377</v>
          </cell>
          <cell r="E8">
            <v>150</v>
          </cell>
        </row>
        <row r="9">
          <cell r="B9">
            <v>9.7707519781429442E-2</v>
          </cell>
          <cell r="C9">
            <v>5.5695256440498406</v>
          </cell>
          <cell r="E9">
            <v>39</v>
          </cell>
        </row>
        <row r="10">
          <cell r="B10">
            <v>0.21294609307883938</v>
          </cell>
          <cell r="C10">
            <v>2.0820007320427978</v>
          </cell>
          <cell r="E10">
            <v>392</v>
          </cell>
        </row>
        <row r="11">
          <cell r="B11">
            <v>-0.23057005095897276</v>
          </cell>
          <cell r="C11">
            <v>2.1673155380888312</v>
          </cell>
          <cell r="E11">
            <v>78</v>
          </cell>
        </row>
        <row r="12">
          <cell r="B12">
            <v>-0.87564221303026457</v>
          </cell>
          <cell r="C12">
            <v>3.2439864702866417</v>
          </cell>
          <cell r="E12">
            <v>307</v>
          </cell>
        </row>
        <row r="23">
          <cell r="B23">
            <v>-0.3729645291512611</v>
          </cell>
          <cell r="C23">
            <v>0.30012520022276645</v>
          </cell>
          <cell r="E23">
            <v>2962</v>
          </cell>
        </row>
        <row r="24">
          <cell r="B24">
            <v>-0.39345379208875952</v>
          </cell>
          <cell r="C24">
            <v>3.538300393269818</v>
          </cell>
          <cell r="E24">
            <v>73</v>
          </cell>
        </row>
        <row r="25">
          <cell r="B25">
            <v>7.0427457168321439E-2</v>
          </cell>
          <cell r="C25">
            <v>2.7653768976291282</v>
          </cell>
          <cell r="E25">
            <v>164</v>
          </cell>
        </row>
        <row r="26">
          <cell r="B26">
            <v>0.27074778603725269</v>
          </cell>
          <cell r="C26">
            <v>8.0236722054115539</v>
          </cell>
          <cell r="E26">
            <v>53</v>
          </cell>
        </row>
        <row r="27">
          <cell r="B27">
            <v>-2.5176349230401129E-2</v>
          </cell>
          <cell r="C27">
            <v>2.1289679278758271</v>
          </cell>
          <cell r="E27">
            <v>420</v>
          </cell>
        </row>
        <row r="28">
          <cell r="B28">
            <v>5.4166137376649992E-2</v>
          </cell>
          <cell r="C28">
            <v>2.1455669331697846</v>
          </cell>
          <cell r="E28">
            <v>86</v>
          </cell>
        </row>
        <row r="29">
          <cell r="B29">
            <v>0.39625328988818787</v>
          </cell>
          <cell r="C29">
            <v>2.8880679311359274</v>
          </cell>
          <cell r="E29">
            <v>346</v>
          </cell>
        </row>
        <row r="40">
          <cell r="B40">
            <v>-6.6484222269678099</v>
          </cell>
          <cell r="C40">
            <v>0.29500711051135226</v>
          </cell>
          <cell r="E40">
            <v>3176</v>
          </cell>
        </row>
        <row r="41">
          <cell r="B41">
            <v>0.57321785425441529</v>
          </cell>
          <cell r="C41">
            <v>3.2572951667428671</v>
          </cell>
          <cell r="E41">
            <v>114</v>
          </cell>
        </row>
        <row r="42">
          <cell r="B42">
            <v>-0.17930747139264591</v>
          </cell>
          <cell r="C42">
            <v>2.5356377836909849</v>
          </cell>
          <cell r="E42">
            <v>185</v>
          </cell>
        </row>
        <row r="43">
          <cell r="B43">
            <v>1.2049665173409649</v>
          </cell>
          <cell r="C43">
            <v>5.4365243603217834</v>
          </cell>
          <cell r="E43">
            <v>121</v>
          </cell>
        </row>
        <row r="44">
          <cell r="B44">
            <v>1.7116151909241513</v>
          </cell>
          <cell r="C44">
            <v>1.5687403608030355</v>
          </cell>
          <cell r="E44">
            <v>579</v>
          </cell>
        </row>
        <row r="45">
          <cell r="B45">
            <v>0.5865548151606812</v>
          </cell>
          <cell r="C45">
            <v>2.5886468192745649</v>
          </cell>
          <cell r="E45">
            <v>130</v>
          </cell>
        </row>
        <row r="46">
          <cell r="B46">
            <v>2.7513753206802622</v>
          </cell>
          <cell r="C46">
            <v>2.1531154520568987</v>
          </cell>
          <cell r="E46">
            <v>542</v>
          </cell>
        </row>
        <row r="57">
          <cell r="B57">
            <v>-10.245680021323025</v>
          </cell>
          <cell r="C57">
            <v>0.30850688647828889</v>
          </cell>
          <cell r="E57">
            <v>2958</v>
          </cell>
        </row>
        <row r="58">
          <cell r="B58">
            <v>-9.0710713252551312E-2</v>
          </cell>
          <cell r="C58">
            <v>2.5808713207760983</v>
          </cell>
          <cell r="E58">
            <v>121</v>
          </cell>
        </row>
        <row r="59">
          <cell r="B59">
            <v>0.25721096577510627</v>
          </cell>
          <cell r="C59">
            <v>2.4311679897962257</v>
          </cell>
          <cell r="E59">
            <v>218</v>
          </cell>
        </row>
        <row r="60">
          <cell r="B60">
            <v>1.2412296173196968</v>
          </cell>
          <cell r="C60">
            <v>4.1362953289223334</v>
          </cell>
          <cell r="E60">
            <v>200</v>
          </cell>
        </row>
        <row r="61">
          <cell r="B61">
            <v>1.7154646247303535</v>
          </cell>
          <cell r="C61">
            <v>1.2979040946221065</v>
          </cell>
          <cell r="E61">
            <v>731</v>
          </cell>
        </row>
        <row r="62">
          <cell r="B62">
            <v>0.83129060405191968</v>
          </cell>
          <cell r="C62">
            <v>2.4212048792781049</v>
          </cell>
          <cell r="E62">
            <v>188</v>
          </cell>
        </row>
        <row r="63">
          <cell r="B63">
            <v>6.2911949226984873</v>
          </cell>
          <cell r="C63">
            <v>1.4598321945991732</v>
          </cell>
          <cell r="E63">
            <v>935</v>
          </cell>
        </row>
      </sheetData>
      <sheetData sheetId="2">
        <row r="4">
          <cell r="B4" t="str">
            <v>Within sector</v>
          </cell>
          <cell r="C4" t="str">
            <v>Structural change</v>
          </cell>
        </row>
        <row r="5">
          <cell r="A5" t="str">
            <v>1991-2000</v>
          </cell>
          <cell r="B5">
            <v>-6.96726690604774E-3</v>
          </cell>
          <cell r="C5">
            <v>-1.7536732253699141E-2</v>
          </cell>
        </row>
        <row r="6">
          <cell r="A6" t="str">
            <v>2000-05</v>
          </cell>
          <cell r="B6">
            <v>7.3555692814336734E-3</v>
          </cell>
          <cell r="C6">
            <v>2.7564681690950596E-2</v>
          </cell>
        </row>
        <row r="7">
          <cell r="A7" t="str">
            <v>2005-10</v>
          </cell>
          <cell r="B7">
            <v>1.1983736548792846E-2</v>
          </cell>
          <cell r="C7">
            <v>1.4884958175291084E-2</v>
          </cell>
        </row>
        <row r="8">
          <cell r="A8" t="str">
            <v>2010-13</v>
          </cell>
          <cell r="B8">
            <v>1.5651611688782874E-2</v>
          </cell>
          <cell r="C8">
            <v>1.6624841375140809E-2</v>
          </cell>
        </row>
      </sheetData>
      <sheetData sheetId="3">
        <row r="5">
          <cell r="I5" t="str">
            <v>Agriculture</v>
          </cell>
          <cell r="J5" t="str">
            <v>Wholesale, retail, hotels</v>
          </cell>
          <cell r="K5" t="str">
            <v>Other</v>
          </cell>
          <cell r="L5" t="str">
            <v>Transport, storage, comms</v>
          </cell>
          <cell r="M5" t="str">
            <v>Manufacturing</v>
          </cell>
          <cell r="N5" t="str">
            <v>Mining &amp; utilities</v>
          </cell>
          <cell r="O5" t="str">
            <v>Construction</v>
          </cell>
        </row>
        <row r="6">
          <cell r="H6">
            <v>0</v>
          </cell>
          <cell r="I6">
            <v>0</v>
          </cell>
        </row>
        <row r="7">
          <cell r="H7">
            <v>0</v>
          </cell>
          <cell r="I7">
            <v>0.30850688647828889</v>
          </cell>
        </row>
        <row r="8">
          <cell r="H8">
            <v>27.639693515230796</v>
          </cell>
          <cell r="I8">
            <v>0.30850688647828889</v>
          </cell>
        </row>
        <row r="9">
          <cell r="H9">
            <v>55.279387030461592</v>
          </cell>
          <cell r="I9">
            <v>0.30850688647828889</v>
          </cell>
          <cell r="J9">
            <v>0</v>
          </cell>
        </row>
        <row r="10">
          <cell r="H10">
            <v>55.279387030461592</v>
          </cell>
          <cell r="I10">
            <v>0</v>
          </cell>
          <cell r="J10">
            <v>1.2979040946221065</v>
          </cell>
        </row>
        <row r="11">
          <cell r="H11">
            <v>62.109886002616328</v>
          </cell>
          <cell r="J11">
            <v>1.2979040946221065</v>
          </cell>
        </row>
        <row r="12">
          <cell r="H12">
            <v>68.940384974771064</v>
          </cell>
          <cell r="J12">
            <v>1.2979040946221065</v>
          </cell>
          <cell r="K12">
            <v>0</v>
          </cell>
        </row>
        <row r="13">
          <cell r="H13">
            <v>68.940384974771064</v>
          </cell>
          <cell r="J13">
            <v>0</v>
          </cell>
          <cell r="K13">
            <v>1.4598321945991732</v>
          </cell>
        </row>
        <row r="14">
          <cell r="H14">
            <v>77.677069706596882</v>
          </cell>
          <cell r="K14">
            <v>1.4598321945991732</v>
          </cell>
        </row>
        <row r="15">
          <cell r="H15">
            <v>86.413754438422714</v>
          </cell>
          <cell r="K15">
            <v>1.4598321945991732</v>
          </cell>
          <cell r="L15">
            <v>0</v>
          </cell>
        </row>
        <row r="16">
          <cell r="H16">
            <v>86.413754438422714</v>
          </cell>
          <cell r="K16">
            <v>0</v>
          </cell>
          <cell r="L16">
            <v>2.4212048792781049</v>
          </cell>
        </row>
        <row r="17">
          <cell r="H17">
            <v>88.170435432629404</v>
          </cell>
          <cell r="L17">
            <v>2.4212048792781049</v>
          </cell>
        </row>
        <row r="18">
          <cell r="H18">
            <v>89.927116426836093</v>
          </cell>
          <cell r="L18">
            <v>2.4212048792781049</v>
          </cell>
          <cell r="M18">
            <v>0</v>
          </cell>
        </row>
        <row r="19">
          <cell r="H19">
            <v>89.927116426836093</v>
          </cell>
          <cell r="L19">
            <v>0</v>
          </cell>
          <cell r="M19">
            <v>2.4311679897962257</v>
          </cell>
        </row>
        <row r="20">
          <cell r="H20">
            <v>91.964118856288536</v>
          </cell>
          <cell r="M20">
            <v>2.4311679897962257</v>
          </cell>
        </row>
        <row r="21">
          <cell r="H21">
            <v>94.001121285740979</v>
          </cell>
          <cell r="M21">
            <v>2.4311679897962257</v>
          </cell>
          <cell r="N21">
            <v>0</v>
          </cell>
        </row>
        <row r="22">
          <cell r="H22">
            <v>94.001121285740979</v>
          </cell>
          <cell r="M22">
            <v>0</v>
          </cell>
          <cell r="N22">
            <v>2.5808713207760983</v>
          </cell>
        </row>
        <row r="23">
          <cell r="H23">
            <v>95.1317510745655</v>
          </cell>
          <cell r="N23">
            <v>2.5808713207760983</v>
          </cell>
        </row>
        <row r="24">
          <cell r="H24">
            <v>96.262380863390007</v>
          </cell>
          <cell r="N24">
            <v>2.5808713207760983</v>
          </cell>
          <cell r="O24">
            <v>0</v>
          </cell>
        </row>
        <row r="25">
          <cell r="H25">
            <v>96.262380863390007</v>
          </cell>
          <cell r="N25">
            <v>0</v>
          </cell>
          <cell r="O25">
            <v>4.1362953289223334</v>
          </cell>
        </row>
        <row r="26">
          <cell r="H26">
            <v>98.131190431694989</v>
          </cell>
          <cell r="O26">
            <v>4.1362953289223334</v>
          </cell>
        </row>
        <row r="27">
          <cell r="H27">
            <v>99.999999999999986</v>
          </cell>
          <cell r="O27">
            <v>4.1362953289223334</v>
          </cell>
        </row>
      </sheetData>
      <sheetData sheetId="4">
        <row r="5">
          <cell r="B5">
            <v>1991</v>
          </cell>
          <cell r="C5">
            <v>2000</v>
          </cell>
          <cell r="D5">
            <v>2005</v>
          </cell>
          <cell r="E5">
            <v>2010</v>
          </cell>
          <cell r="F5">
            <v>2013</v>
          </cell>
        </row>
        <row r="6">
          <cell r="A6" t="str">
            <v>Agriculture</v>
          </cell>
          <cell r="B6">
            <v>57.400000000000006</v>
          </cell>
          <cell r="C6">
            <v>68.400000000000006</v>
          </cell>
          <cell r="D6">
            <v>68.5</v>
          </cell>
          <cell r="E6">
            <v>57.400000000000006</v>
          </cell>
          <cell r="F6">
            <v>40.1</v>
          </cell>
          <cell r="G6">
            <v>72.900000000000006</v>
          </cell>
          <cell r="H6">
            <v>76.900000000000006</v>
          </cell>
          <cell r="I6">
            <v>76.2</v>
          </cell>
          <cell r="J6">
            <v>74.7</v>
          </cell>
          <cell r="K6">
            <v>72.3</v>
          </cell>
        </row>
        <row r="7">
          <cell r="A7" t="str">
            <v>Mining and utilities</v>
          </cell>
          <cell r="B7">
            <v>3.8000000000000003</v>
          </cell>
          <cell r="C7">
            <v>3.7</v>
          </cell>
          <cell r="D7">
            <v>3.2</v>
          </cell>
          <cell r="E7">
            <v>4.2</v>
          </cell>
          <cell r="F7">
            <v>4</v>
          </cell>
          <cell r="G7">
            <v>1.7000000000000002</v>
          </cell>
          <cell r="H7">
            <v>0.5</v>
          </cell>
          <cell r="I7">
            <v>0.30000000000000004</v>
          </cell>
          <cell r="J7">
            <v>0.30000000000000004</v>
          </cell>
          <cell r="K7">
            <v>0.30000000000000004</v>
          </cell>
        </row>
        <row r="8">
          <cell r="A8" t="str">
            <v>Manufacturing</v>
          </cell>
          <cell r="B8">
            <v>14.9</v>
          </cell>
          <cell r="C8">
            <v>5.7</v>
          </cell>
          <cell r="D8">
            <v>5.3000000000000007</v>
          </cell>
          <cell r="E8">
            <v>5.3000000000000007</v>
          </cell>
          <cell r="F8">
            <v>5.9</v>
          </cell>
          <cell r="G8">
            <v>5</v>
          </cell>
          <cell r="H8">
            <v>2</v>
          </cell>
          <cell r="I8">
            <v>2.5</v>
          </cell>
          <cell r="J8">
            <v>2.1</v>
          </cell>
          <cell r="K8">
            <v>2</v>
          </cell>
        </row>
        <row r="9">
          <cell r="A9" t="str">
            <v>Construction</v>
          </cell>
          <cell r="B9">
            <v>1.7000000000000002</v>
          </cell>
          <cell r="C9">
            <v>1.9000000000000001</v>
          </cell>
          <cell r="D9">
            <v>2.3000000000000003</v>
          </cell>
          <cell r="E9">
            <v>4.4000000000000004</v>
          </cell>
          <cell r="F9">
            <v>6.7</v>
          </cell>
          <cell r="G9">
            <v>0.1</v>
          </cell>
          <cell r="H9">
            <v>0.1</v>
          </cell>
          <cell r="I9">
            <v>0.2</v>
          </cell>
          <cell r="J9">
            <v>0.30000000000000004</v>
          </cell>
          <cell r="K9">
            <v>0.4</v>
          </cell>
        </row>
        <row r="10">
          <cell r="A10" t="str">
            <v>Wholesale, retail, hotels</v>
          </cell>
          <cell r="B10">
            <v>7.5000000000000009</v>
          </cell>
          <cell r="C10">
            <v>7.1000000000000005</v>
          </cell>
          <cell r="D10">
            <v>7.5</v>
          </cell>
          <cell r="E10">
            <v>8.9</v>
          </cell>
          <cell r="F10">
            <v>10.4</v>
          </cell>
          <cell r="G10">
            <v>12.700000000000001</v>
          </cell>
          <cell r="H10">
            <v>13.700000000000001</v>
          </cell>
          <cell r="I10">
            <v>13.3</v>
          </cell>
          <cell r="J10">
            <v>15.4</v>
          </cell>
          <cell r="K10">
            <v>17.3</v>
          </cell>
        </row>
        <row r="11">
          <cell r="A11" t="str">
            <v>Transport, storage, comms</v>
          </cell>
          <cell r="B11">
            <v>3.3000000000000003</v>
          </cell>
          <cell r="C11">
            <v>3.3000000000000003</v>
          </cell>
          <cell r="D11">
            <v>3.6</v>
          </cell>
          <cell r="E11">
            <v>4.7</v>
          </cell>
          <cell r="F11">
            <v>6.2</v>
          </cell>
          <cell r="G11">
            <v>1.2000000000000002</v>
          </cell>
          <cell r="H11">
            <v>0.70000000000000007</v>
          </cell>
          <cell r="I11">
            <v>0.4</v>
          </cell>
          <cell r="J11">
            <v>0.4</v>
          </cell>
          <cell r="K11">
            <v>0.5</v>
          </cell>
        </row>
        <row r="12">
          <cell r="A12" t="str">
            <v>Other</v>
          </cell>
          <cell r="B12">
            <v>11.2</v>
          </cell>
          <cell r="C12">
            <v>10.000000000000002</v>
          </cell>
          <cell r="D12">
            <v>9.6000000000000014</v>
          </cell>
          <cell r="E12">
            <v>15.200000000000001</v>
          </cell>
          <cell r="F12">
            <v>26.6</v>
          </cell>
          <cell r="G12">
            <v>6.4</v>
          </cell>
          <cell r="H12">
            <v>5.9</v>
          </cell>
          <cell r="I12">
            <v>7.2</v>
          </cell>
          <cell r="J12">
            <v>6.8999999999999995</v>
          </cell>
          <cell r="K12">
            <v>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ilo.org/global/research/global-reports/global-employment-trends/2014/WCMS_234879/lang--en/index.htm"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www.nber.org/papers/w20077"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nber.org/ow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http://www.ilo.org/global/research/global-reports/weso/2015/lang--en/index.htm" TargetMode="External"/><Relationship Id="rId2" Type="http://schemas.openxmlformats.org/officeDocument/2006/relationships/hyperlink" Target="https://data.un.org/" TargetMode="External"/><Relationship Id="rId1" Type="http://schemas.openxmlformats.org/officeDocument/2006/relationships/hyperlink" Target="https://data.un.org/"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tabSelected="1" workbookViewId="0">
      <selection activeCell="A7" sqref="A7"/>
    </sheetView>
  </sheetViews>
  <sheetFormatPr defaultRowHeight="12" x14ac:dyDescent="0.25"/>
  <cols>
    <col min="1" max="1" width="13.5703125" style="199" customWidth="1"/>
    <col min="2" max="2" width="14.42578125" style="199" customWidth="1"/>
    <col min="3" max="3" width="53.140625" style="199" customWidth="1"/>
    <col min="4" max="16384" width="9.140625" style="199"/>
  </cols>
  <sheetData>
    <row r="1" spans="1:3" ht="14.4" x14ac:dyDescent="0.25">
      <c r="A1" s="208" t="s">
        <v>250</v>
      </c>
      <c r="C1" s="233" t="s">
        <v>89</v>
      </c>
    </row>
    <row r="3" spans="1:3" s="234" customFormat="1" ht="19.2" customHeight="1" x14ac:dyDescent="0.25">
      <c r="A3" s="234" t="s">
        <v>251</v>
      </c>
      <c r="B3" s="234" t="s">
        <v>252</v>
      </c>
      <c r="C3" s="234" t="s">
        <v>253</v>
      </c>
    </row>
    <row r="4" spans="1:3" x14ac:dyDescent="0.25">
      <c r="A4" s="199" t="s">
        <v>254</v>
      </c>
      <c r="B4" s="199" t="s">
        <v>255</v>
      </c>
      <c r="C4" s="199" t="s">
        <v>256</v>
      </c>
    </row>
    <row r="5" spans="1:3" x14ac:dyDescent="0.25">
      <c r="A5" s="242" t="s">
        <v>257</v>
      </c>
      <c r="B5" s="242" t="s">
        <v>255</v>
      </c>
      <c r="C5" s="243" t="s">
        <v>258</v>
      </c>
    </row>
    <row r="6" spans="1:3" x14ac:dyDescent="0.25">
      <c r="A6" s="252" t="s">
        <v>259</v>
      </c>
      <c r="B6" s="242" t="s">
        <v>255</v>
      </c>
      <c r="C6" s="243" t="s">
        <v>260</v>
      </c>
    </row>
    <row r="7" spans="1:3" x14ac:dyDescent="0.25">
      <c r="A7" s="318">
        <v>42222</v>
      </c>
      <c r="B7" s="242" t="s">
        <v>255</v>
      </c>
      <c r="C7" s="243" t="s">
        <v>263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49"/>
  <sheetViews>
    <sheetView showGridLines="0" workbookViewId="0">
      <selection activeCell="A2" sqref="A2"/>
    </sheetView>
  </sheetViews>
  <sheetFormatPr defaultRowHeight="12" x14ac:dyDescent="0.25"/>
  <cols>
    <col min="2" max="2" width="29.5703125" customWidth="1"/>
    <col min="3" max="6" width="14.140625" customWidth="1"/>
    <col min="7" max="7" width="6.42578125" customWidth="1"/>
  </cols>
  <sheetData>
    <row r="1" spans="1:16" ht="14.4" x14ac:dyDescent="0.25">
      <c r="A1" s="146" t="s">
        <v>317</v>
      </c>
    </row>
    <row r="2" spans="1:16" x14ac:dyDescent="0.25">
      <c r="A2" s="266" t="s">
        <v>323</v>
      </c>
    </row>
    <row r="3" spans="1:16" x14ac:dyDescent="0.25">
      <c r="A3" s="449"/>
    </row>
    <row r="4" spans="1:16" x14ac:dyDescent="0.25">
      <c r="A4" s="277"/>
      <c r="B4" s="481"/>
      <c r="C4" s="277"/>
      <c r="D4" s="277" t="s">
        <v>318</v>
      </c>
      <c r="E4" s="277"/>
      <c r="F4" s="277"/>
    </row>
    <row r="5" spans="1:16" ht="48" x14ac:dyDescent="0.25">
      <c r="A5" s="148" t="s">
        <v>81</v>
      </c>
      <c r="B5" s="149" t="s">
        <v>2</v>
      </c>
      <c r="C5" s="150" t="s">
        <v>319</v>
      </c>
      <c r="D5" s="150" t="s">
        <v>320</v>
      </c>
      <c r="E5" s="150" t="s">
        <v>321</v>
      </c>
      <c r="F5" s="150" t="s">
        <v>320</v>
      </c>
      <c r="H5" s="148"/>
      <c r="I5" s="148" t="s">
        <v>14</v>
      </c>
      <c r="J5" s="235" t="s">
        <v>288</v>
      </c>
      <c r="K5" s="148" t="s">
        <v>290</v>
      </c>
      <c r="L5" s="148" t="s">
        <v>289</v>
      </c>
      <c r="M5" s="235" t="s">
        <v>20</v>
      </c>
      <c r="N5" s="148" t="s">
        <v>313</v>
      </c>
      <c r="O5" s="235" t="s">
        <v>22</v>
      </c>
      <c r="P5" s="148"/>
    </row>
    <row r="6" spans="1:16" x14ac:dyDescent="0.25">
      <c r="A6" s="147">
        <v>1</v>
      </c>
      <c r="B6" s="453" t="s">
        <v>14</v>
      </c>
      <c r="C6" s="144">
        <f>(VLOOKUP($A6,'GVA-productivity2'!$C$43:$O$49,13,FALSE)/100)</f>
        <v>0.55279387030461591</v>
      </c>
      <c r="D6" s="141">
        <f>VLOOKUP(A6,'GVA-productivity2'!$C$56:$O$62,13,FALSE)</f>
        <v>0.30850688647828889</v>
      </c>
      <c r="E6" s="482">
        <f>+C6</f>
        <v>0.55279387030461591</v>
      </c>
      <c r="F6" s="483">
        <f>+D6</f>
        <v>0.30850688647828889</v>
      </c>
      <c r="G6" s="484"/>
      <c r="H6" s="236">
        <v>0</v>
      </c>
      <c r="I6" s="237">
        <v>0</v>
      </c>
      <c r="J6" s="237"/>
      <c r="K6" s="237"/>
      <c r="L6" s="237"/>
      <c r="M6" s="237"/>
      <c r="N6" s="237"/>
      <c r="O6" s="237"/>
      <c r="P6" s="237">
        <v>0</v>
      </c>
    </row>
    <row r="7" spans="1:16" x14ac:dyDescent="0.25">
      <c r="A7" s="147">
        <v>5</v>
      </c>
      <c r="B7" s="453" t="s">
        <v>288</v>
      </c>
      <c r="C7" s="144">
        <f>(VLOOKUP($A7,'GVA-productivity2'!$C$43:$O$49,13,FALSE)/100)</f>
        <v>0.13660997944309475</v>
      </c>
      <c r="D7" s="141">
        <f>VLOOKUP(A7,'GVA-productivity2'!$C$56:$O$62,13,FALSE)</f>
        <v>1.2979040946221065</v>
      </c>
      <c r="E7" s="482">
        <f t="shared" ref="E7:E12" si="0">+E6+C7</f>
        <v>0.68940384974771063</v>
      </c>
      <c r="F7" s="483">
        <f t="shared" ref="F7:F12" si="1">+D7</f>
        <v>1.2979040946221065</v>
      </c>
      <c r="G7" s="484"/>
      <c r="H7" s="236">
        <v>0</v>
      </c>
      <c r="I7" s="238">
        <f>+$F$6</f>
        <v>0.30850688647828889</v>
      </c>
      <c r="J7" s="237"/>
      <c r="K7" s="237"/>
      <c r="L7" s="237"/>
      <c r="M7" s="237"/>
      <c r="N7" s="237"/>
      <c r="O7" s="237"/>
      <c r="P7" s="237">
        <v>0</v>
      </c>
    </row>
    <row r="8" spans="1:16" x14ac:dyDescent="0.25">
      <c r="A8" s="147">
        <v>7</v>
      </c>
      <c r="B8" s="453" t="s">
        <v>290</v>
      </c>
      <c r="C8" s="144">
        <f>(VLOOKUP($A8,'GVA-productivity2'!$C$43:$O$49,13,FALSE)/100)</f>
        <v>0.17473369463651653</v>
      </c>
      <c r="D8" s="141">
        <f>VLOOKUP(A8,'GVA-productivity2'!$C$56:$O$62,13,FALSE)</f>
        <v>1.4598321945991732</v>
      </c>
      <c r="E8" s="482">
        <f t="shared" si="0"/>
        <v>0.86413754438422719</v>
      </c>
      <c r="F8" s="483">
        <f t="shared" si="1"/>
        <v>1.4598321945991732</v>
      </c>
      <c r="G8" s="484"/>
      <c r="H8" s="236">
        <f>AVERAGE(H7,H9)</f>
        <v>27.639693515230796</v>
      </c>
      <c r="I8" s="238">
        <f>+$F$6</f>
        <v>0.30850688647828889</v>
      </c>
      <c r="J8" s="237"/>
      <c r="K8" s="237"/>
      <c r="L8" s="237"/>
      <c r="M8" s="237"/>
      <c r="N8" s="237"/>
      <c r="O8" s="237"/>
      <c r="P8" s="237">
        <v>0</v>
      </c>
    </row>
    <row r="9" spans="1:16" x14ac:dyDescent="0.25">
      <c r="A9" s="147">
        <v>6</v>
      </c>
      <c r="B9" s="457" t="s">
        <v>289</v>
      </c>
      <c r="C9" s="144">
        <f>(VLOOKUP($A9,'GVA-productivity2'!$C$43:$O$49,13,FALSE)/100)</f>
        <v>3.5133619884133806E-2</v>
      </c>
      <c r="D9" s="141">
        <f>VLOOKUP(A9,'GVA-productivity2'!$C$56:$O$62,13,FALSE)</f>
        <v>2.4212048792781049</v>
      </c>
      <c r="E9" s="482">
        <f t="shared" si="0"/>
        <v>0.89927116426836096</v>
      </c>
      <c r="F9" s="483">
        <f t="shared" si="1"/>
        <v>2.4212048792781049</v>
      </c>
      <c r="G9" s="484"/>
      <c r="H9" s="236">
        <f>+$E$6*100</f>
        <v>55.279387030461592</v>
      </c>
      <c r="I9" s="238">
        <f>+$F$6</f>
        <v>0.30850688647828889</v>
      </c>
      <c r="J9" s="237">
        <v>0</v>
      </c>
      <c r="K9" s="237"/>
      <c r="L9" s="237"/>
      <c r="M9" s="237"/>
      <c r="N9" s="237"/>
      <c r="O9" s="237"/>
      <c r="P9" s="237">
        <v>0</v>
      </c>
    </row>
    <row r="10" spans="1:16" x14ac:dyDescent="0.25">
      <c r="A10" s="147">
        <v>3</v>
      </c>
      <c r="B10" s="453" t="s">
        <v>20</v>
      </c>
      <c r="C10" s="144">
        <f>(VLOOKUP($A10,'GVA-productivity2'!$C$43:$O$49,13,FALSE)/100)</f>
        <v>4.0740048589048776E-2</v>
      </c>
      <c r="D10" s="141">
        <f>VLOOKUP(A10,'GVA-productivity2'!$C$56:$O$62,13,FALSE)</f>
        <v>2.4311679897962257</v>
      </c>
      <c r="E10" s="482">
        <f t="shared" si="0"/>
        <v>0.94001121285740974</v>
      </c>
      <c r="F10" s="483">
        <f t="shared" si="1"/>
        <v>2.4311679897962257</v>
      </c>
      <c r="G10" s="484"/>
      <c r="H10" s="236">
        <f>+$E$6*100</f>
        <v>55.279387030461592</v>
      </c>
      <c r="I10" s="237">
        <v>0</v>
      </c>
      <c r="J10" s="239">
        <f>+$F$7</f>
        <v>1.2979040946221065</v>
      </c>
      <c r="K10" s="237"/>
      <c r="L10" s="237"/>
      <c r="M10" s="237"/>
      <c r="N10" s="237"/>
      <c r="O10" s="237"/>
      <c r="P10" s="237">
        <v>0</v>
      </c>
    </row>
    <row r="11" spans="1:16" x14ac:dyDescent="0.25">
      <c r="A11" s="147">
        <v>2</v>
      </c>
      <c r="B11" s="453" t="s">
        <v>313</v>
      </c>
      <c r="C11" s="144">
        <f>(VLOOKUP($A11,'GVA-productivity2'!$C$43:$O$49,13,FALSE)/100)</f>
        <v>2.2612595776490375E-2</v>
      </c>
      <c r="D11" s="141">
        <f>VLOOKUP(A11,'GVA-productivity2'!$C$56:$O$62,13,FALSE)</f>
        <v>2.5808713207760983</v>
      </c>
      <c r="E11" s="482">
        <f t="shared" si="0"/>
        <v>0.96262380863390007</v>
      </c>
      <c r="F11" s="483">
        <f t="shared" si="1"/>
        <v>2.5808713207760983</v>
      </c>
      <c r="G11" s="484"/>
      <c r="H11" s="236">
        <f>AVERAGE(H10,H12)</f>
        <v>62.109886002616328</v>
      </c>
      <c r="I11" s="237"/>
      <c r="J11" s="239">
        <f>+$F$7</f>
        <v>1.2979040946221065</v>
      </c>
      <c r="K11" s="237"/>
      <c r="L11" s="237"/>
      <c r="M11" s="237"/>
      <c r="N11" s="237"/>
      <c r="O11" s="237"/>
      <c r="P11" s="237">
        <v>0</v>
      </c>
    </row>
    <row r="12" spans="1:16" x14ac:dyDescent="0.25">
      <c r="A12" s="147">
        <v>4</v>
      </c>
      <c r="B12" s="453" t="s">
        <v>22</v>
      </c>
      <c r="C12" s="144">
        <f>(VLOOKUP($A12,'GVA-productivity2'!$C$43:$O$49,13,FALSE)/100)</f>
        <v>3.7376191366099792E-2</v>
      </c>
      <c r="D12" s="141">
        <f>VLOOKUP(A12,'GVA-productivity2'!$C$56:$O$62,13,FALSE)</f>
        <v>4.1362953289223334</v>
      </c>
      <c r="E12" s="482">
        <f t="shared" si="0"/>
        <v>0.99999999999999989</v>
      </c>
      <c r="F12" s="483">
        <f t="shared" si="1"/>
        <v>4.1362953289223334</v>
      </c>
      <c r="G12" s="484"/>
      <c r="H12" s="236">
        <f>+$E$7*100</f>
        <v>68.940384974771064</v>
      </c>
      <c r="I12" s="237"/>
      <c r="J12" s="239">
        <f>+$F$7</f>
        <v>1.2979040946221065</v>
      </c>
      <c r="K12" s="237">
        <v>0</v>
      </c>
      <c r="L12" s="237"/>
      <c r="M12" s="237"/>
      <c r="N12" s="237"/>
      <c r="O12" s="237"/>
      <c r="P12" s="237">
        <v>0</v>
      </c>
    </row>
    <row r="13" spans="1:16" x14ac:dyDescent="0.25">
      <c r="A13" s="147"/>
      <c r="B13" s="135"/>
      <c r="C13" s="144">
        <f>SUM(C6:C12)</f>
        <v>0.99999999999999989</v>
      </c>
      <c r="D13" s="141"/>
      <c r="E13" s="144"/>
      <c r="F13" s="141"/>
      <c r="H13" s="236">
        <f>+$E$7*100</f>
        <v>68.940384974771064</v>
      </c>
      <c r="I13" s="237"/>
      <c r="J13" s="237">
        <v>0</v>
      </c>
      <c r="K13" s="240">
        <f>+$F$8</f>
        <v>1.4598321945991732</v>
      </c>
      <c r="L13" s="237"/>
      <c r="M13" s="237"/>
      <c r="N13" s="237"/>
      <c r="O13" s="237"/>
      <c r="P13" s="237">
        <v>0</v>
      </c>
    </row>
    <row r="14" spans="1:16" x14ac:dyDescent="0.25">
      <c r="B14" s="151"/>
      <c r="C14" s="142"/>
      <c r="D14" s="142"/>
      <c r="E14" s="145"/>
      <c r="F14" s="145"/>
      <c r="H14" s="236">
        <f>AVERAGE(H13,H15)</f>
        <v>77.677069706596882</v>
      </c>
      <c r="I14" s="237"/>
      <c r="J14" s="237"/>
      <c r="K14" s="240">
        <f>+$F$8</f>
        <v>1.4598321945991732</v>
      </c>
      <c r="L14" s="237"/>
      <c r="M14" s="237"/>
      <c r="N14" s="237"/>
      <c r="O14" s="237"/>
      <c r="P14" s="237">
        <v>0</v>
      </c>
    </row>
    <row r="15" spans="1:16" x14ac:dyDescent="0.25">
      <c r="H15" s="236">
        <f>+$E$8*100</f>
        <v>86.413754438422714</v>
      </c>
      <c r="I15" s="237"/>
      <c r="J15" s="237"/>
      <c r="K15" s="240">
        <f>+$F$8</f>
        <v>1.4598321945991732</v>
      </c>
      <c r="L15" s="237">
        <v>0</v>
      </c>
      <c r="M15" s="237"/>
      <c r="N15" s="237"/>
      <c r="O15" s="237"/>
      <c r="P15" s="237">
        <v>0</v>
      </c>
    </row>
    <row r="16" spans="1:16" x14ac:dyDescent="0.25">
      <c r="A16" s="485"/>
      <c r="B16" s="486"/>
      <c r="H16" s="236">
        <f>+$E$8*100</f>
        <v>86.413754438422714</v>
      </c>
      <c r="I16" s="237"/>
      <c r="J16" s="237"/>
      <c r="K16" s="237">
        <v>0</v>
      </c>
      <c r="L16" s="241">
        <f>+$F$9</f>
        <v>2.4212048792781049</v>
      </c>
      <c r="M16" s="237"/>
      <c r="N16" s="237"/>
      <c r="O16" s="237"/>
      <c r="P16" s="237">
        <v>0</v>
      </c>
    </row>
    <row r="17" spans="8:16" x14ac:dyDescent="0.25">
      <c r="H17" s="236">
        <f>AVERAGE(H16,H18)</f>
        <v>88.170435432629404</v>
      </c>
      <c r="I17" s="237"/>
      <c r="J17" s="237"/>
      <c r="K17" s="237"/>
      <c r="L17" s="241">
        <f>+$F$9</f>
        <v>2.4212048792781049</v>
      </c>
      <c r="M17" s="237"/>
      <c r="N17" s="237"/>
      <c r="O17" s="237"/>
      <c r="P17" s="237">
        <v>0</v>
      </c>
    </row>
    <row r="18" spans="8:16" x14ac:dyDescent="0.25">
      <c r="H18" s="236">
        <f>+$E$9*100</f>
        <v>89.927116426836093</v>
      </c>
      <c r="I18" s="237"/>
      <c r="J18" s="237"/>
      <c r="K18" s="237"/>
      <c r="L18" s="241">
        <f>+$F$9</f>
        <v>2.4212048792781049</v>
      </c>
      <c r="M18" s="237">
        <v>0</v>
      </c>
      <c r="N18" s="237"/>
      <c r="O18" s="237"/>
      <c r="P18" s="237">
        <v>0</v>
      </c>
    </row>
    <row r="19" spans="8:16" x14ac:dyDescent="0.25">
      <c r="H19" s="236">
        <f>+$E$9*100</f>
        <v>89.927116426836093</v>
      </c>
      <c r="I19" s="237"/>
      <c r="J19" s="237"/>
      <c r="K19" s="237"/>
      <c r="L19" s="237">
        <v>0</v>
      </c>
      <c r="M19" s="241">
        <f>+$F$10</f>
        <v>2.4311679897962257</v>
      </c>
      <c r="N19" s="237"/>
      <c r="O19" s="237"/>
      <c r="P19" s="237">
        <v>0</v>
      </c>
    </row>
    <row r="20" spans="8:16" x14ac:dyDescent="0.25">
      <c r="H20" s="236">
        <f>AVERAGE(H19,H21)</f>
        <v>91.964118856288536</v>
      </c>
      <c r="I20" s="237"/>
      <c r="J20" s="237"/>
      <c r="K20" s="237"/>
      <c r="L20" s="237"/>
      <c r="M20" s="241">
        <f>+$F$10</f>
        <v>2.4311679897962257</v>
      </c>
      <c r="N20" s="237"/>
      <c r="O20" s="237"/>
      <c r="P20" s="237">
        <v>0</v>
      </c>
    </row>
    <row r="21" spans="8:16" x14ac:dyDescent="0.25">
      <c r="H21" s="236">
        <f>+$E$10*100</f>
        <v>94.001121285740979</v>
      </c>
      <c r="I21" s="237"/>
      <c r="J21" s="237"/>
      <c r="K21" s="237"/>
      <c r="L21" s="237"/>
      <c r="M21" s="241">
        <f>+$F$10</f>
        <v>2.4311679897962257</v>
      </c>
      <c r="N21" s="237">
        <v>0</v>
      </c>
      <c r="O21" s="237"/>
      <c r="P21" s="237">
        <v>0</v>
      </c>
    </row>
    <row r="22" spans="8:16" x14ac:dyDescent="0.25">
      <c r="H22" s="236">
        <f>+$E$10*100</f>
        <v>94.001121285740979</v>
      </c>
      <c r="I22" s="237"/>
      <c r="J22" s="237"/>
      <c r="K22" s="237"/>
      <c r="L22" s="237"/>
      <c r="M22" s="237">
        <v>0</v>
      </c>
      <c r="N22" s="241">
        <f>+$F$11</f>
        <v>2.5808713207760983</v>
      </c>
      <c r="O22" s="237"/>
      <c r="P22" s="237">
        <v>0</v>
      </c>
    </row>
    <row r="23" spans="8:16" x14ac:dyDescent="0.25">
      <c r="H23" s="236">
        <f>AVERAGE(H22,H24)</f>
        <v>95.1317510745655</v>
      </c>
      <c r="I23" s="237"/>
      <c r="J23" s="237"/>
      <c r="K23" s="237"/>
      <c r="L23" s="237"/>
      <c r="M23" s="237"/>
      <c r="N23" s="241">
        <f>+$F$11</f>
        <v>2.5808713207760983</v>
      </c>
      <c r="O23" s="237"/>
      <c r="P23" s="237">
        <v>0</v>
      </c>
    </row>
    <row r="24" spans="8:16" x14ac:dyDescent="0.25">
      <c r="H24" s="236">
        <f>+$E$11*100</f>
        <v>96.262380863390007</v>
      </c>
      <c r="I24" s="237"/>
      <c r="J24" s="237"/>
      <c r="K24" s="237"/>
      <c r="L24" s="237"/>
      <c r="M24" s="237"/>
      <c r="N24" s="241">
        <f>+$F$11</f>
        <v>2.5808713207760983</v>
      </c>
      <c r="O24" s="237">
        <v>0</v>
      </c>
      <c r="P24" s="237">
        <v>0</v>
      </c>
    </row>
    <row r="25" spans="8:16" x14ac:dyDescent="0.25">
      <c r="H25" s="236">
        <f>+$E$11*100</f>
        <v>96.262380863390007</v>
      </c>
      <c r="I25" s="237"/>
      <c r="J25" s="237"/>
      <c r="K25" s="237"/>
      <c r="L25" s="237"/>
      <c r="M25" s="237"/>
      <c r="N25" s="237">
        <v>0</v>
      </c>
      <c r="O25" s="241">
        <f>+$F$12</f>
        <v>4.1362953289223334</v>
      </c>
      <c r="P25" s="237">
        <v>0</v>
      </c>
    </row>
    <row r="26" spans="8:16" x14ac:dyDescent="0.25">
      <c r="H26" s="236">
        <f>AVERAGE(H25,H27)</f>
        <v>98.131190431694989</v>
      </c>
      <c r="I26" s="237"/>
      <c r="J26" s="237"/>
      <c r="K26" s="237"/>
      <c r="L26" s="237"/>
      <c r="M26" s="237"/>
      <c r="N26" s="237"/>
      <c r="O26" s="241">
        <f>+$F$12</f>
        <v>4.1362953289223334</v>
      </c>
      <c r="P26" s="237">
        <v>0</v>
      </c>
    </row>
    <row r="27" spans="8:16" x14ac:dyDescent="0.25">
      <c r="H27" s="236">
        <f>+$E$12*100</f>
        <v>99.999999999999986</v>
      </c>
      <c r="I27" s="237"/>
      <c r="J27" s="237"/>
      <c r="K27" s="237"/>
      <c r="L27" s="237"/>
      <c r="M27" s="237"/>
      <c r="N27" s="237"/>
      <c r="O27" s="241">
        <f>+$F$12</f>
        <v>4.1362953289223334</v>
      </c>
      <c r="P27" s="237">
        <v>0</v>
      </c>
    </row>
    <row r="28" spans="8:16" x14ac:dyDescent="0.25">
      <c r="H28" s="236">
        <f>+$E$12*100</f>
        <v>99.999999999999986</v>
      </c>
      <c r="I28" s="237"/>
      <c r="J28" s="237"/>
      <c r="K28" s="237"/>
      <c r="L28" s="237"/>
      <c r="M28" s="237"/>
      <c r="N28" s="237"/>
      <c r="O28" s="237">
        <v>0</v>
      </c>
      <c r="P28" s="237">
        <v>0</v>
      </c>
    </row>
    <row r="49" spans="8:8" x14ac:dyDescent="0.25">
      <c r="H49" s="487"/>
    </row>
  </sheetData>
  <pageMargins left="0.7" right="0.7" top="0.75" bottom="0.75" header="0.3" footer="0.3"/>
  <pageSetup paperSize="9" orientation="portrait"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2"/>
  <sheetViews>
    <sheetView showGridLines="0" workbookViewId="0">
      <selection activeCell="A2" sqref="A2"/>
    </sheetView>
  </sheetViews>
  <sheetFormatPr defaultRowHeight="12" x14ac:dyDescent="0.25"/>
  <cols>
    <col min="1" max="1" width="25.28515625" customWidth="1"/>
  </cols>
  <sheetData>
    <row r="1" spans="1:11" ht="14.4" x14ac:dyDescent="0.3">
      <c r="A1" s="221" t="s">
        <v>90</v>
      </c>
    </row>
    <row r="2" spans="1:11" x14ac:dyDescent="0.25">
      <c r="A2" s="222" t="s">
        <v>97</v>
      </c>
      <c r="B2" s="325" t="s">
        <v>269</v>
      </c>
    </row>
    <row r="4" spans="1:11" s="478" customFormat="1" x14ac:dyDescent="0.25">
      <c r="B4" s="488" t="s">
        <v>102</v>
      </c>
      <c r="C4" s="488"/>
      <c r="D4" s="488"/>
      <c r="E4" s="488"/>
      <c r="F4" s="488"/>
      <c r="G4" s="489" t="s">
        <v>103</v>
      </c>
      <c r="H4" s="489"/>
      <c r="I4" s="489"/>
      <c r="J4" s="489"/>
      <c r="K4" s="489"/>
    </row>
    <row r="5" spans="1:11" s="224" customFormat="1" x14ac:dyDescent="0.25">
      <c r="A5" s="262" t="s">
        <v>2</v>
      </c>
      <c r="B5" s="262">
        <v>1991</v>
      </c>
      <c r="C5" s="262">
        <v>2000</v>
      </c>
      <c r="D5" s="262">
        <v>2005</v>
      </c>
      <c r="E5" s="262">
        <v>2010</v>
      </c>
      <c r="F5" s="262">
        <v>2013</v>
      </c>
      <c r="G5" s="262">
        <v>1991</v>
      </c>
      <c r="H5" s="262">
        <v>2000</v>
      </c>
      <c r="I5" s="262">
        <v>2005</v>
      </c>
      <c r="J5" s="262">
        <v>2010</v>
      </c>
      <c r="K5" s="262">
        <v>2013</v>
      </c>
    </row>
    <row r="6" spans="1:11" x14ac:dyDescent="0.25">
      <c r="A6" s="490" t="s">
        <v>14</v>
      </c>
      <c r="B6" s="231">
        <v>57.400000000000006</v>
      </c>
      <c r="C6" s="231">
        <v>68.400000000000006</v>
      </c>
      <c r="D6" s="231">
        <v>68.5</v>
      </c>
      <c r="E6" s="231">
        <v>57.400000000000006</v>
      </c>
      <c r="F6" s="231">
        <v>40.1</v>
      </c>
      <c r="G6" s="231">
        <v>72.900000000000006</v>
      </c>
      <c r="H6" s="231">
        <v>76.900000000000006</v>
      </c>
      <c r="I6" s="231">
        <v>76.2</v>
      </c>
      <c r="J6" s="231">
        <v>74.7</v>
      </c>
      <c r="K6" s="231">
        <v>72.3</v>
      </c>
    </row>
    <row r="7" spans="1:11" x14ac:dyDescent="0.25">
      <c r="A7" s="490" t="s">
        <v>322</v>
      </c>
      <c r="B7" s="231">
        <v>3.8000000000000003</v>
      </c>
      <c r="C7" s="231">
        <v>3.7</v>
      </c>
      <c r="D7" s="231">
        <v>3.2</v>
      </c>
      <c r="E7" s="231">
        <v>4.2</v>
      </c>
      <c r="F7" s="231">
        <v>4</v>
      </c>
      <c r="G7" s="231">
        <v>1.7000000000000002</v>
      </c>
      <c r="H7" s="231">
        <v>0.5</v>
      </c>
      <c r="I7" s="231">
        <v>0.30000000000000004</v>
      </c>
      <c r="J7" s="231">
        <v>0.30000000000000004</v>
      </c>
      <c r="K7" s="231">
        <v>0.30000000000000004</v>
      </c>
    </row>
    <row r="8" spans="1:11" x14ac:dyDescent="0.25">
      <c r="A8" s="491" t="s">
        <v>20</v>
      </c>
      <c r="B8" s="231">
        <v>14.9</v>
      </c>
      <c r="C8" s="231">
        <v>5.7</v>
      </c>
      <c r="D8" s="231">
        <v>5.3000000000000007</v>
      </c>
      <c r="E8" s="231">
        <v>5.3000000000000007</v>
      </c>
      <c r="F8" s="231">
        <v>5.9</v>
      </c>
      <c r="G8" s="231">
        <v>5</v>
      </c>
      <c r="H8" s="231">
        <v>2</v>
      </c>
      <c r="I8" s="231">
        <v>2.5</v>
      </c>
      <c r="J8" s="231">
        <v>2.1</v>
      </c>
      <c r="K8" s="231">
        <v>2</v>
      </c>
    </row>
    <row r="9" spans="1:11" x14ac:dyDescent="0.25">
      <c r="A9" s="491" t="s">
        <v>22</v>
      </c>
      <c r="B9" s="231">
        <v>1.7000000000000002</v>
      </c>
      <c r="C9" s="231">
        <v>1.9000000000000001</v>
      </c>
      <c r="D9" s="231">
        <v>2.3000000000000003</v>
      </c>
      <c r="E9" s="231">
        <v>4.4000000000000004</v>
      </c>
      <c r="F9" s="231">
        <v>6.7</v>
      </c>
      <c r="G9" s="231">
        <v>0.1</v>
      </c>
      <c r="H9" s="231">
        <v>0.1</v>
      </c>
      <c r="I9" s="231">
        <v>0.2</v>
      </c>
      <c r="J9" s="231">
        <v>0.30000000000000004</v>
      </c>
      <c r="K9" s="231">
        <v>0.4</v>
      </c>
    </row>
    <row r="10" spans="1:11" x14ac:dyDescent="0.25">
      <c r="A10" s="491" t="s">
        <v>288</v>
      </c>
      <c r="B10" s="231">
        <v>7.5000000000000009</v>
      </c>
      <c r="C10" s="231">
        <v>7.1000000000000005</v>
      </c>
      <c r="D10" s="231">
        <v>7.5</v>
      </c>
      <c r="E10" s="231">
        <v>8.9</v>
      </c>
      <c r="F10" s="231">
        <v>10.4</v>
      </c>
      <c r="G10" s="231">
        <v>12.700000000000001</v>
      </c>
      <c r="H10" s="231">
        <v>13.700000000000001</v>
      </c>
      <c r="I10" s="231">
        <v>13.3</v>
      </c>
      <c r="J10" s="231">
        <v>15.4</v>
      </c>
      <c r="K10" s="231">
        <v>17.3</v>
      </c>
    </row>
    <row r="11" spans="1:11" x14ac:dyDescent="0.25">
      <c r="A11" s="457" t="s">
        <v>289</v>
      </c>
      <c r="B11" s="231">
        <v>3.3000000000000003</v>
      </c>
      <c r="C11" s="231">
        <v>3.3000000000000003</v>
      </c>
      <c r="D11" s="231">
        <v>3.6</v>
      </c>
      <c r="E11" s="231">
        <v>4.7</v>
      </c>
      <c r="F11" s="231">
        <v>6.2</v>
      </c>
      <c r="G11" s="231">
        <v>1.2000000000000002</v>
      </c>
      <c r="H11" s="231">
        <v>0.70000000000000007</v>
      </c>
      <c r="I11" s="231">
        <v>0.4</v>
      </c>
      <c r="J11" s="231">
        <v>0.4</v>
      </c>
      <c r="K11" s="231">
        <v>0.5</v>
      </c>
    </row>
    <row r="12" spans="1:11" x14ac:dyDescent="0.25">
      <c r="A12" s="457" t="s">
        <v>290</v>
      </c>
      <c r="B12" s="231">
        <v>11.2</v>
      </c>
      <c r="C12" s="231">
        <v>10.000000000000002</v>
      </c>
      <c r="D12" s="231">
        <v>9.6000000000000014</v>
      </c>
      <c r="E12" s="231">
        <v>15.200000000000001</v>
      </c>
      <c r="F12" s="231">
        <v>26.6</v>
      </c>
      <c r="G12" s="231">
        <v>6.4</v>
      </c>
      <c r="H12" s="231">
        <v>5.9</v>
      </c>
      <c r="I12" s="231">
        <v>7.2</v>
      </c>
      <c r="J12" s="231">
        <v>6.8999999999999995</v>
      </c>
      <c r="K12" s="231">
        <v>7.3</v>
      </c>
    </row>
  </sheetData>
  <mergeCells count="2">
    <mergeCell ref="B4:F4"/>
    <mergeCell ref="G4:K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election activeCell="A6" sqref="A6:XFD6"/>
    </sheetView>
  </sheetViews>
  <sheetFormatPr defaultRowHeight="12" x14ac:dyDescent="0.25"/>
  <cols>
    <col min="1" max="1" width="11.140625" style="209" bestFit="1" customWidth="1"/>
    <col min="2" max="2" width="11.140625" style="209" customWidth="1"/>
    <col min="3" max="5" width="9.42578125" style="209" customWidth="1"/>
    <col min="6" max="6" width="9.42578125" style="210" customWidth="1"/>
    <col min="7" max="9" width="9.42578125" style="209" customWidth="1"/>
    <col min="10" max="10" width="9.42578125" style="210" customWidth="1"/>
    <col min="11" max="11" width="3" style="209" customWidth="1"/>
    <col min="12" max="15" width="8" style="209" customWidth="1"/>
    <col min="16" max="16" width="6.42578125" style="209" customWidth="1"/>
    <col min="17" max="21" width="8" style="209" customWidth="1"/>
    <col min="22" max="16384" width="9.140625" style="209"/>
  </cols>
  <sheetData>
    <row r="1" spans="1:20" ht="14.4" x14ac:dyDescent="0.25">
      <c r="A1" s="208" t="s">
        <v>96</v>
      </c>
      <c r="B1" s="208"/>
    </row>
    <row r="2" spans="1:20" s="211" customFormat="1" x14ac:dyDescent="0.25">
      <c r="A2" s="211" t="s">
        <v>97</v>
      </c>
      <c r="B2" s="212" t="s">
        <v>98</v>
      </c>
      <c r="E2" s="210"/>
      <c r="I2" s="210"/>
    </row>
    <row r="3" spans="1:20" x14ac:dyDescent="0.25">
      <c r="B3" s="213" t="s">
        <v>99</v>
      </c>
      <c r="E3" s="210"/>
      <c r="F3" s="209"/>
      <c r="I3" s="210"/>
      <c r="J3" s="209"/>
    </row>
    <row r="4" spans="1:20" ht="37.200000000000003" customHeight="1" x14ac:dyDescent="0.25">
      <c r="A4" s="214" t="s">
        <v>100</v>
      </c>
      <c r="B4" s="315" t="s">
        <v>101</v>
      </c>
      <c r="C4" s="315"/>
      <c r="D4" s="315"/>
      <c r="E4" s="315"/>
      <c r="F4" s="315"/>
      <c r="G4" s="315"/>
      <c r="H4" s="315"/>
      <c r="I4" s="315"/>
      <c r="J4" s="315"/>
      <c r="K4" s="215"/>
      <c r="L4" s="215"/>
      <c r="M4" s="215"/>
      <c r="N4" s="215"/>
      <c r="O4" s="215"/>
      <c r="P4" s="215"/>
      <c r="Q4" s="215"/>
      <c r="R4" s="215"/>
      <c r="S4" s="215"/>
      <c r="T4" s="215"/>
    </row>
    <row r="5" spans="1:20" s="216" customFormat="1" x14ac:dyDescent="0.25">
      <c r="A5" s="254"/>
      <c r="B5" s="254"/>
      <c r="C5" s="316" t="s">
        <v>102</v>
      </c>
      <c r="D5" s="316"/>
      <c r="E5" s="316"/>
      <c r="F5" s="255"/>
      <c r="G5" s="317" t="s">
        <v>103</v>
      </c>
      <c r="H5" s="317"/>
      <c r="I5" s="317"/>
      <c r="J5" s="256"/>
    </row>
    <row r="6" spans="1:20" s="260" customFormat="1" x14ac:dyDescent="0.25">
      <c r="A6" s="258"/>
      <c r="B6" s="258"/>
      <c r="C6" s="259" t="s">
        <v>14</v>
      </c>
      <c r="D6" s="258" t="s">
        <v>17</v>
      </c>
      <c r="E6" s="258" t="s">
        <v>23</v>
      </c>
      <c r="F6" s="257" t="s">
        <v>56</v>
      </c>
      <c r="G6" s="259" t="s">
        <v>14</v>
      </c>
      <c r="H6" s="258" t="s">
        <v>17</v>
      </c>
      <c r="I6" s="258" t="s">
        <v>23</v>
      </c>
      <c r="J6" s="257" t="s">
        <v>56</v>
      </c>
    </row>
    <row r="7" spans="1:20" x14ac:dyDescent="0.25">
      <c r="A7" s="217">
        <v>1991</v>
      </c>
      <c r="B7" s="218" t="s">
        <v>104</v>
      </c>
      <c r="C7" s="219">
        <v>56.659645080566406</v>
      </c>
      <c r="D7" s="219">
        <v>16.579730987548828</v>
      </c>
      <c r="E7" s="219">
        <v>26.760622024536133</v>
      </c>
      <c r="F7" s="220">
        <v>99.999998092651367</v>
      </c>
      <c r="G7" s="219">
        <v>73.216133117675781</v>
      </c>
      <c r="H7" s="219">
        <v>4.1126747131347656</v>
      </c>
      <c r="I7" s="219">
        <v>22.671188354492188</v>
      </c>
      <c r="J7" s="253">
        <f>SUM(G7:I7)</f>
        <v>99.999996185302734</v>
      </c>
    </row>
    <row r="8" spans="1:20" x14ac:dyDescent="0.25">
      <c r="A8" s="217">
        <v>2000</v>
      </c>
      <c r="B8" s="218" t="s">
        <v>104</v>
      </c>
      <c r="C8" s="219">
        <v>65.177848815917969</v>
      </c>
      <c r="D8" s="219">
        <v>8.8129491806030273</v>
      </c>
      <c r="E8" s="219">
        <v>26.009195327758789</v>
      </c>
      <c r="F8" s="220">
        <v>99.999993324279785</v>
      </c>
      <c r="G8" s="219">
        <v>79.566329956054687</v>
      </c>
      <c r="H8" s="219">
        <v>2.0183877944946289</v>
      </c>
      <c r="I8" s="219">
        <v>18.415271759033203</v>
      </c>
      <c r="J8" s="253">
        <f t="shared" ref="J8:J11" si="0">SUM(G8:I8)</f>
        <v>99.99998950958252</v>
      </c>
    </row>
    <row r="9" spans="1:20" x14ac:dyDescent="0.25">
      <c r="A9" s="217">
        <v>2005</v>
      </c>
      <c r="B9" s="218" t="s">
        <v>104</v>
      </c>
      <c r="C9" s="219">
        <v>65.549690246582031</v>
      </c>
      <c r="D9" s="219">
        <v>10.857085227966309</v>
      </c>
      <c r="E9" s="219">
        <v>23.593219757080078</v>
      </c>
      <c r="F9" s="220">
        <v>99.999995231628418</v>
      </c>
      <c r="G9" s="219">
        <v>79.422645568847656</v>
      </c>
      <c r="H9" s="219">
        <v>3.1393435001373291</v>
      </c>
      <c r="I9" s="219">
        <v>17.438007354736328</v>
      </c>
      <c r="J9" s="253">
        <f t="shared" si="0"/>
        <v>99.999996423721313</v>
      </c>
    </row>
    <row r="10" spans="1:20" x14ac:dyDescent="0.25">
      <c r="A10" s="217">
        <v>2010</v>
      </c>
      <c r="B10" s="218" t="s">
        <v>104</v>
      </c>
      <c r="C10" s="219">
        <v>65.234413146972656</v>
      </c>
      <c r="D10" s="219">
        <v>13.098949432373047</v>
      </c>
      <c r="E10" s="219">
        <v>21.666635513305664</v>
      </c>
      <c r="F10" s="220">
        <v>99.999998092651367</v>
      </c>
      <c r="G10" s="219">
        <v>78.956619262695312</v>
      </c>
      <c r="H10" s="219">
        <v>4.7271556854248047</v>
      </c>
      <c r="I10" s="219">
        <v>16.31622314453125</v>
      </c>
      <c r="J10" s="253">
        <f t="shared" si="0"/>
        <v>99.999998092651367</v>
      </c>
    </row>
    <row r="11" spans="1:20" x14ac:dyDescent="0.25">
      <c r="A11" s="217">
        <v>2012</v>
      </c>
      <c r="B11" s="218" t="s">
        <v>104</v>
      </c>
      <c r="C11" s="219">
        <v>64.755447387695312</v>
      </c>
      <c r="D11" s="219">
        <v>14.053960800170898</v>
      </c>
      <c r="E11" s="219">
        <v>21.190589904785156</v>
      </c>
      <c r="F11" s="220">
        <v>99.999998092651367</v>
      </c>
      <c r="G11" s="219">
        <v>78.880790710449219</v>
      </c>
      <c r="H11" s="219">
        <v>4.9936056137084961</v>
      </c>
      <c r="I11" s="219">
        <v>16.125598907470703</v>
      </c>
      <c r="J11" s="253">
        <f t="shared" si="0"/>
        <v>99.999995231628418</v>
      </c>
    </row>
  </sheetData>
  <mergeCells count="3">
    <mergeCell ref="B4:J4"/>
    <mergeCell ref="C5:E5"/>
    <mergeCell ref="G5:I5"/>
  </mergeCells>
  <hyperlinks>
    <hyperlink ref="B3" r:id="rId1"/>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election activeCell="F7" sqref="F7"/>
    </sheetView>
  </sheetViews>
  <sheetFormatPr defaultRowHeight="12" x14ac:dyDescent="0.25"/>
  <cols>
    <col min="1" max="1" width="14.85546875" customWidth="1"/>
  </cols>
  <sheetData>
    <row r="1" spans="1:5" ht="14.4" x14ac:dyDescent="0.3">
      <c r="A1" s="221" t="s">
        <v>105</v>
      </c>
    </row>
    <row r="2" spans="1:5" s="222" customFormat="1" x14ac:dyDescent="0.25">
      <c r="A2" s="222" t="s">
        <v>97</v>
      </c>
      <c r="B2" s="222" t="s">
        <v>106</v>
      </c>
      <c r="E2" s="223" t="s">
        <v>107</v>
      </c>
    </row>
    <row r="4" spans="1:5" s="224" customFormat="1" x14ac:dyDescent="0.25">
      <c r="A4" s="262"/>
      <c r="B4" s="262" t="s">
        <v>108</v>
      </c>
      <c r="C4" s="263" t="s">
        <v>12</v>
      </c>
      <c r="D4" s="263" t="s">
        <v>109</v>
      </c>
    </row>
    <row r="5" spans="1:5" x14ac:dyDescent="0.25">
      <c r="A5" s="261" t="s">
        <v>103</v>
      </c>
      <c r="B5" s="231">
        <v>56</v>
      </c>
      <c r="C5" s="231">
        <v>63</v>
      </c>
      <c r="D5" s="231">
        <v>47.7</v>
      </c>
    </row>
    <row r="6" spans="1:5" x14ac:dyDescent="0.25">
      <c r="A6" s="231" t="s">
        <v>102</v>
      </c>
      <c r="B6" s="231">
        <v>49.1</v>
      </c>
      <c r="C6" s="231">
        <v>58.1</v>
      </c>
      <c r="D6" s="231">
        <v>50.4</v>
      </c>
    </row>
    <row r="7" spans="1:5" x14ac:dyDescent="0.25">
      <c r="A7" s="231" t="s">
        <v>110</v>
      </c>
      <c r="B7" s="231">
        <v>52.5</v>
      </c>
      <c r="C7" s="231">
        <v>60.5</v>
      </c>
      <c r="D7" s="231">
        <v>49.1</v>
      </c>
    </row>
  </sheetData>
  <hyperlinks>
    <hyperlink ref="E2" r:id="rId1"/>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1"/>
  <sheetViews>
    <sheetView showGridLines="0" workbookViewId="0">
      <pane ySplit="7" topLeftCell="A8" activePane="bottomLeft" state="frozen"/>
      <selection pane="bottomLeft" activeCell="B3" sqref="B3"/>
    </sheetView>
  </sheetViews>
  <sheetFormatPr defaultRowHeight="12" x14ac:dyDescent="0.25"/>
  <cols>
    <col min="1" max="1" width="9.140625" style="225"/>
    <col min="2" max="2" width="43.7109375" customWidth="1"/>
    <col min="3" max="13" width="6.7109375" customWidth="1"/>
    <col min="15" max="15" width="25.42578125" customWidth="1"/>
  </cols>
  <sheetData>
    <row r="1" spans="1:25" ht="14.4" x14ac:dyDescent="0.3">
      <c r="A1" s="264" t="s">
        <v>261</v>
      </c>
      <c r="B1" s="264"/>
    </row>
    <row r="2" spans="1:25" s="222" customFormat="1" x14ac:dyDescent="0.25">
      <c r="A2" s="265" t="s">
        <v>97</v>
      </c>
      <c r="B2" s="266" t="s">
        <v>248</v>
      </c>
    </row>
    <row r="3" spans="1:25" s="222" customFormat="1" x14ac:dyDescent="0.25">
      <c r="A3" s="265"/>
      <c r="B3" s="279" t="s">
        <v>247</v>
      </c>
    </row>
    <row r="4" spans="1:25" s="222" customFormat="1" x14ac:dyDescent="0.25">
      <c r="A4" s="265"/>
      <c r="B4" s="267" t="s">
        <v>262</v>
      </c>
    </row>
    <row r="5" spans="1:25" ht="14.4" x14ac:dyDescent="0.3">
      <c r="A5" s="232" t="s">
        <v>104</v>
      </c>
      <c r="P5" s="224"/>
      <c r="Q5" s="224"/>
      <c r="R5" s="224"/>
      <c r="S5" s="224"/>
      <c r="T5" s="224"/>
      <c r="U5" s="224"/>
      <c r="V5" s="224"/>
      <c r="W5" s="224"/>
      <c r="X5" s="224"/>
      <c r="Y5" s="224"/>
    </row>
    <row r="6" spans="1:25" s="224" customFormat="1" x14ac:dyDescent="0.25">
      <c r="A6" s="269" t="s">
        <v>246</v>
      </c>
      <c r="B6" s="270" t="s">
        <v>245</v>
      </c>
      <c r="C6" s="271">
        <v>1984</v>
      </c>
      <c r="D6" s="271">
        <v>1985</v>
      </c>
      <c r="E6" s="271">
        <v>1986</v>
      </c>
      <c r="F6" s="271">
        <v>1988</v>
      </c>
      <c r="G6" s="271">
        <v>1989</v>
      </c>
      <c r="H6" s="271">
        <v>1990</v>
      </c>
      <c r="I6" s="271">
        <v>1991</v>
      </c>
      <c r="J6" s="271">
        <v>1995</v>
      </c>
      <c r="K6" s="271">
        <v>1996</v>
      </c>
      <c r="L6" s="271">
        <v>2005</v>
      </c>
      <c r="M6" s="271">
        <v>2006</v>
      </c>
      <c r="O6"/>
    </row>
    <row r="7" spans="1:25" x14ac:dyDescent="0.25">
      <c r="A7" s="272"/>
      <c r="B7" s="273"/>
      <c r="C7" s="273"/>
      <c r="D7" s="273"/>
      <c r="E7" s="273"/>
      <c r="F7" s="273"/>
      <c r="G7" s="273"/>
      <c r="H7" s="273"/>
      <c r="I7" s="273"/>
      <c r="J7" s="273"/>
      <c r="K7" s="273"/>
      <c r="L7" s="273"/>
      <c r="M7" s="273"/>
      <c r="P7" s="224"/>
      <c r="Q7" s="224"/>
      <c r="R7" s="224"/>
      <c r="S7" s="224"/>
      <c r="T7" s="224"/>
      <c r="U7" s="224"/>
      <c r="V7" s="224"/>
      <c r="W7" s="224"/>
      <c r="X7" s="224"/>
      <c r="Y7" s="224"/>
    </row>
    <row r="8" spans="1:25" x14ac:dyDescent="0.25">
      <c r="A8" s="230">
        <v>1</v>
      </c>
      <c r="B8" s="229" t="s">
        <v>244</v>
      </c>
      <c r="C8" s="228"/>
      <c r="D8" s="228"/>
      <c r="E8" s="228">
        <v>10</v>
      </c>
      <c r="F8" s="228">
        <v>23</v>
      </c>
      <c r="G8" s="228">
        <v>27</v>
      </c>
      <c r="H8" s="228">
        <v>23</v>
      </c>
      <c r="I8" s="228">
        <v>12</v>
      </c>
      <c r="J8" s="228">
        <v>25</v>
      </c>
      <c r="K8" s="228">
        <v>26</v>
      </c>
      <c r="L8" s="228"/>
      <c r="M8" s="228" t="s">
        <v>115</v>
      </c>
      <c r="O8" s="268"/>
      <c r="P8" s="262">
        <v>1985</v>
      </c>
      <c r="Q8" s="262">
        <v>1986</v>
      </c>
      <c r="R8" s="262">
        <v>1988</v>
      </c>
      <c r="S8" s="262">
        <v>1989</v>
      </c>
      <c r="T8" s="262">
        <v>1990</v>
      </c>
      <c r="U8" s="262">
        <v>1991</v>
      </c>
      <c r="V8" s="262">
        <v>1995</v>
      </c>
      <c r="W8" s="262">
        <v>1996</v>
      </c>
      <c r="X8" s="262">
        <v>2005</v>
      </c>
      <c r="Y8" s="262">
        <v>2006</v>
      </c>
    </row>
    <row r="9" spans="1:25" x14ac:dyDescent="0.25">
      <c r="A9" s="230">
        <v>2</v>
      </c>
      <c r="B9" s="229" t="s">
        <v>243</v>
      </c>
      <c r="C9" s="228"/>
      <c r="D9" s="228"/>
      <c r="E9" s="228">
        <v>10</v>
      </c>
      <c r="F9" s="228">
        <v>22</v>
      </c>
      <c r="G9" s="228">
        <v>27</v>
      </c>
      <c r="H9" s="228">
        <v>24</v>
      </c>
      <c r="I9" s="228">
        <v>11</v>
      </c>
      <c r="J9" s="228">
        <v>25</v>
      </c>
      <c r="K9" s="228">
        <v>25</v>
      </c>
      <c r="L9" s="228">
        <v>19</v>
      </c>
      <c r="M9" s="228">
        <v>47</v>
      </c>
      <c r="O9" s="231" t="s">
        <v>242</v>
      </c>
      <c r="P9" s="231">
        <f t="shared" ref="P9:V9" si="0">+D10/D$159</f>
        <v>0.92207792207792205</v>
      </c>
      <c r="Q9" s="231">
        <f t="shared" si="0"/>
        <v>0.62222222222222223</v>
      </c>
      <c r="R9" s="231">
        <f t="shared" si="0"/>
        <v>0.48</v>
      </c>
      <c r="S9" s="231">
        <f t="shared" si="0"/>
        <v>0.66265060240963858</v>
      </c>
      <c r="T9" s="231">
        <f t="shared" si="0"/>
        <v>0.6</v>
      </c>
      <c r="U9" s="231">
        <f t="shared" si="0"/>
        <v>0.4</v>
      </c>
      <c r="V9" s="231">
        <f t="shared" si="0"/>
        <v>0.41176470588235292</v>
      </c>
      <c r="W9" s="231"/>
      <c r="X9" s="231">
        <f>+L10/L$159</f>
        <v>0.54878048780487809</v>
      </c>
      <c r="Y9" s="231">
        <f>+M10/M$159</f>
        <v>0.53164556962025311</v>
      </c>
    </row>
    <row r="10" spans="1:25" x14ac:dyDescent="0.25">
      <c r="A10" s="230">
        <v>3</v>
      </c>
      <c r="B10" s="229" t="s">
        <v>242</v>
      </c>
      <c r="C10" s="228"/>
      <c r="D10" s="228">
        <v>71</v>
      </c>
      <c r="E10" s="228">
        <v>28</v>
      </c>
      <c r="F10" s="228">
        <v>36</v>
      </c>
      <c r="G10" s="228">
        <v>55</v>
      </c>
      <c r="H10" s="228">
        <v>45</v>
      </c>
      <c r="I10" s="228">
        <v>32</v>
      </c>
      <c r="J10" s="228">
        <v>42</v>
      </c>
      <c r="K10" s="228"/>
      <c r="L10" s="228">
        <v>45</v>
      </c>
      <c r="M10" s="228">
        <v>84</v>
      </c>
      <c r="O10" s="231" t="s">
        <v>173</v>
      </c>
      <c r="P10" s="231"/>
      <c r="Q10" s="231">
        <f t="shared" ref="Q10:Y10" si="1">+E30/E$159</f>
        <v>0.57777777777777772</v>
      </c>
      <c r="R10" s="231">
        <f t="shared" si="1"/>
        <v>0.37333333333333335</v>
      </c>
      <c r="S10" s="231">
        <f t="shared" si="1"/>
        <v>0.30120481927710846</v>
      </c>
      <c r="T10" s="231">
        <f t="shared" si="1"/>
        <v>0.2</v>
      </c>
      <c r="U10" s="231">
        <f t="shared" si="1"/>
        <v>0.32500000000000001</v>
      </c>
      <c r="V10" s="231">
        <f t="shared" si="1"/>
        <v>0.29411764705882354</v>
      </c>
      <c r="W10" s="231">
        <f t="shared" si="1"/>
        <v>0.20388349514563106</v>
      </c>
      <c r="X10" s="231">
        <f t="shared" si="1"/>
        <v>0.3048780487804878</v>
      </c>
      <c r="Y10" s="231">
        <f t="shared" si="1"/>
        <v>0.54430379746835444</v>
      </c>
    </row>
    <row r="11" spans="1:25" x14ac:dyDescent="0.25">
      <c r="A11" s="230">
        <v>4</v>
      </c>
      <c r="B11" s="229" t="s">
        <v>240</v>
      </c>
      <c r="C11" s="228"/>
      <c r="D11" s="228">
        <v>30</v>
      </c>
      <c r="E11" s="228">
        <v>15</v>
      </c>
      <c r="F11" s="228">
        <v>24</v>
      </c>
      <c r="G11" s="228">
        <v>29</v>
      </c>
      <c r="H11" s="228">
        <v>32</v>
      </c>
      <c r="I11" s="228">
        <v>26</v>
      </c>
      <c r="J11" s="228">
        <v>41</v>
      </c>
      <c r="K11" s="228"/>
      <c r="L11" s="228">
        <v>45</v>
      </c>
      <c r="M11" s="228">
        <v>84</v>
      </c>
      <c r="O11" s="231" t="s">
        <v>135</v>
      </c>
      <c r="P11" s="231"/>
      <c r="Q11" s="231">
        <f t="shared" ref="Q11:W11" si="2">+E131/E$159</f>
        <v>2.4666666666666668</v>
      </c>
      <c r="R11" s="231">
        <f t="shared" si="2"/>
        <v>2.1066666666666665</v>
      </c>
      <c r="S11" s="231">
        <f t="shared" si="2"/>
        <v>1.8072289156626506</v>
      </c>
      <c r="T11" s="231">
        <f t="shared" si="2"/>
        <v>1.32</v>
      </c>
      <c r="U11" s="231">
        <f t="shared" si="2"/>
        <v>3.6625000000000001</v>
      </c>
      <c r="V11" s="231">
        <f t="shared" si="2"/>
        <v>2.3137254901960786</v>
      </c>
      <c r="W11" s="231">
        <f t="shared" si="2"/>
        <v>3.5145631067961167</v>
      </c>
      <c r="X11" s="231"/>
      <c r="Y11" s="231"/>
    </row>
    <row r="12" spans="1:25" x14ac:dyDescent="0.25">
      <c r="A12" s="230">
        <v>5</v>
      </c>
      <c r="B12" s="229" t="s">
        <v>239</v>
      </c>
      <c r="C12" s="228"/>
      <c r="D12" s="228"/>
      <c r="E12" s="228"/>
      <c r="F12" s="228">
        <v>77</v>
      </c>
      <c r="G12" s="228">
        <v>45</v>
      </c>
      <c r="H12" s="228">
        <v>58</v>
      </c>
      <c r="I12" s="228">
        <v>51</v>
      </c>
      <c r="J12" s="228">
        <v>25</v>
      </c>
      <c r="K12" s="228">
        <v>26</v>
      </c>
      <c r="L12" s="228">
        <v>45</v>
      </c>
      <c r="M12" s="228">
        <v>84</v>
      </c>
      <c r="O12" s="231" t="s">
        <v>241</v>
      </c>
      <c r="P12" s="231"/>
      <c r="Q12" s="231">
        <f t="shared" ref="Q12:Y12" si="3">+E147/E$159</f>
        <v>1.2222222222222223</v>
      </c>
      <c r="R12" s="231">
        <f t="shared" si="3"/>
        <v>1.36</v>
      </c>
      <c r="S12" s="231">
        <f t="shared" si="3"/>
        <v>1.4096385542168675</v>
      </c>
      <c r="T12" s="231">
        <f t="shared" si="3"/>
        <v>1.32</v>
      </c>
      <c r="U12" s="231">
        <f t="shared" si="3"/>
        <v>1.4</v>
      </c>
      <c r="V12" s="231">
        <f t="shared" si="3"/>
        <v>0.86274509803921573</v>
      </c>
      <c r="W12" s="231">
        <f t="shared" si="3"/>
        <v>0.70873786407766992</v>
      </c>
      <c r="X12" s="231">
        <f t="shared" si="3"/>
        <v>2.4512195121951219</v>
      </c>
      <c r="Y12" s="231">
        <f t="shared" si="3"/>
        <v>1.8291139240506329</v>
      </c>
    </row>
    <row r="13" spans="1:25" x14ac:dyDescent="0.25">
      <c r="A13" s="230">
        <v>6</v>
      </c>
      <c r="B13" s="229" t="s">
        <v>238</v>
      </c>
      <c r="C13" s="228"/>
      <c r="D13" s="228"/>
      <c r="E13" s="228"/>
      <c r="F13" s="228">
        <v>55</v>
      </c>
      <c r="G13" s="228">
        <v>40</v>
      </c>
      <c r="H13" s="228">
        <v>55</v>
      </c>
      <c r="I13" s="228">
        <v>50</v>
      </c>
      <c r="J13" s="228">
        <v>25</v>
      </c>
      <c r="K13" s="228">
        <v>25</v>
      </c>
      <c r="L13" s="228">
        <v>45</v>
      </c>
      <c r="M13" s="228">
        <v>84</v>
      </c>
    </row>
    <row r="14" spans="1:25" x14ac:dyDescent="0.25">
      <c r="A14" s="230">
        <v>7</v>
      </c>
      <c r="B14" s="229" t="s">
        <v>237</v>
      </c>
      <c r="C14" s="228"/>
      <c r="D14" s="228">
        <v>54</v>
      </c>
      <c r="E14" s="228">
        <v>21</v>
      </c>
      <c r="F14" s="228">
        <v>39</v>
      </c>
      <c r="G14" s="228">
        <v>28</v>
      </c>
      <c r="H14" s="228">
        <v>26</v>
      </c>
      <c r="I14" s="228">
        <v>44</v>
      </c>
      <c r="J14" s="228">
        <v>77</v>
      </c>
      <c r="K14" s="228">
        <v>57</v>
      </c>
      <c r="L14" s="228">
        <v>45</v>
      </c>
      <c r="M14" s="228">
        <v>84</v>
      </c>
    </row>
    <row r="15" spans="1:25" x14ac:dyDescent="0.25">
      <c r="A15" s="230">
        <v>8</v>
      </c>
      <c r="B15" s="229" t="s">
        <v>236</v>
      </c>
      <c r="C15" s="228"/>
      <c r="D15" s="228">
        <v>53</v>
      </c>
      <c r="E15" s="228">
        <v>17</v>
      </c>
      <c r="F15" s="228">
        <v>39</v>
      </c>
      <c r="G15" s="228">
        <v>28</v>
      </c>
      <c r="H15" s="228">
        <v>26</v>
      </c>
      <c r="I15" s="228">
        <v>44</v>
      </c>
      <c r="J15" s="228">
        <v>80</v>
      </c>
      <c r="K15" s="228">
        <v>59</v>
      </c>
      <c r="L15" s="228">
        <v>45</v>
      </c>
      <c r="M15" s="228">
        <v>84</v>
      </c>
    </row>
    <row r="16" spans="1:25" x14ac:dyDescent="0.25">
      <c r="A16" s="230">
        <v>10</v>
      </c>
      <c r="B16" s="229" t="s">
        <v>235</v>
      </c>
      <c r="C16" s="228"/>
      <c r="D16" s="228"/>
      <c r="E16" s="228"/>
      <c r="F16" s="228"/>
      <c r="G16" s="228"/>
      <c r="H16" s="228"/>
      <c r="I16" s="228"/>
      <c r="J16" s="228"/>
      <c r="K16" s="228"/>
      <c r="L16" s="228">
        <v>19</v>
      </c>
      <c r="M16" s="228">
        <v>47</v>
      </c>
    </row>
    <row r="17" spans="1:13" x14ac:dyDescent="0.25">
      <c r="A17" s="230">
        <v>11</v>
      </c>
      <c r="B17" s="229" t="s">
        <v>234</v>
      </c>
      <c r="C17" s="228"/>
      <c r="D17" s="228">
        <v>139</v>
      </c>
      <c r="E17" s="228">
        <v>56</v>
      </c>
      <c r="F17" s="228">
        <v>82</v>
      </c>
      <c r="G17" s="228">
        <v>111</v>
      </c>
      <c r="H17" s="228">
        <v>74</v>
      </c>
      <c r="I17" s="228">
        <v>108</v>
      </c>
      <c r="J17" s="228">
        <v>86</v>
      </c>
      <c r="K17" s="228">
        <v>96</v>
      </c>
      <c r="L17" s="228"/>
      <c r="M17" s="228" t="s">
        <v>115</v>
      </c>
    </row>
    <row r="18" spans="1:13" x14ac:dyDescent="0.25">
      <c r="A18" s="230">
        <v>12</v>
      </c>
      <c r="B18" s="229" t="s">
        <v>232</v>
      </c>
      <c r="C18" s="228">
        <v>45</v>
      </c>
      <c r="D18" s="228">
        <v>39</v>
      </c>
      <c r="E18" s="228">
        <v>16</v>
      </c>
      <c r="F18" s="228">
        <v>48</v>
      </c>
      <c r="G18" s="228">
        <v>70</v>
      </c>
      <c r="H18" s="228">
        <v>53</v>
      </c>
      <c r="I18" s="228">
        <v>68</v>
      </c>
      <c r="J18" s="228">
        <v>55</v>
      </c>
      <c r="K18" s="228">
        <v>62</v>
      </c>
      <c r="L18" s="228"/>
      <c r="M18" s="228">
        <v>187</v>
      </c>
    </row>
    <row r="19" spans="1:13" x14ac:dyDescent="0.25">
      <c r="A19" s="230">
        <v>13</v>
      </c>
      <c r="B19" s="229" t="s">
        <v>233</v>
      </c>
      <c r="C19" s="228">
        <v>45</v>
      </c>
      <c r="D19" s="228">
        <v>39</v>
      </c>
      <c r="E19" s="228"/>
      <c r="F19" s="228"/>
      <c r="G19" s="228"/>
      <c r="H19" s="228"/>
      <c r="I19" s="228"/>
      <c r="J19" s="228">
        <v>45</v>
      </c>
      <c r="K19" s="228">
        <v>51</v>
      </c>
      <c r="L19" s="228"/>
      <c r="M19" s="228" t="s">
        <v>115</v>
      </c>
    </row>
    <row r="20" spans="1:13" x14ac:dyDescent="0.25">
      <c r="A20" s="230">
        <v>18</v>
      </c>
      <c r="B20" s="229" t="s">
        <v>232</v>
      </c>
      <c r="C20" s="228"/>
      <c r="D20" s="228">
        <v>89</v>
      </c>
      <c r="E20" s="228">
        <v>34</v>
      </c>
      <c r="F20" s="228">
        <v>74</v>
      </c>
      <c r="G20" s="228">
        <v>62</v>
      </c>
      <c r="H20" s="228">
        <v>47</v>
      </c>
      <c r="I20" s="228">
        <v>65</v>
      </c>
      <c r="J20" s="228">
        <v>179</v>
      </c>
      <c r="K20" s="228">
        <v>234</v>
      </c>
      <c r="L20" s="228"/>
      <c r="M20" s="228">
        <v>187</v>
      </c>
    </row>
    <row r="21" spans="1:13" x14ac:dyDescent="0.25">
      <c r="A21" s="230">
        <v>19</v>
      </c>
      <c r="B21" s="229" t="s">
        <v>231</v>
      </c>
      <c r="C21" s="228"/>
      <c r="D21" s="228">
        <v>65</v>
      </c>
      <c r="E21" s="228">
        <v>40</v>
      </c>
      <c r="F21" s="228">
        <v>76</v>
      </c>
      <c r="G21" s="228">
        <v>75</v>
      </c>
      <c r="H21" s="228">
        <v>64</v>
      </c>
      <c r="I21" s="228">
        <v>72</v>
      </c>
      <c r="J21" s="228"/>
      <c r="K21" s="228"/>
      <c r="L21" s="228"/>
      <c r="M21" s="228" t="s">
        <v>115</v>
      </c>
    </row>
    <row r="22" spans="1:13" x14ac:dyDescent="0.25">
      <c r="A22" s="230">
        <v>20</v>
      </c>
      <c r="B22" s="229" t="s">
        <v>230</v>
      </c>
      <c r="C22" s="228"/>
      <c r="D22" s="228">
        <v>72</v>
      </c>
      <c r="E22" s="228">
        <v>34</v>
      </c>
      <c r="F22" s="228">
        <v>48</v>
      </c>
      <c r="G22" s="228">
        <v>34</v>
      </c>
      <c r="H22" s="228">
        <v>50</v>
      </c>
      <c r="I22" s="228">
        <v>52</v>
      </c>
      <c r="J22" s="228">
        <v>74</v>
      </c>
      <c r="K22" s="228">
        <v>76</v>
      </c>
      <c r="L22" s="228">
        <v>45</v>
      </c>
      <c r="M22" s="228">
        <v>84</v>
      </c>
    </row>
    <row r="23" spans="1:13" x14ac:dyDescent="0.25">
      <c r="A23" s="230">
        <v>21</v>
      </c>
      <c r="B23" s="229" t="s">
        <v>199</v>
      </c>
      <c r="C23" s="228"/>
      <c r="D23" s="228">
        <v>57</v>
      </c>
      <c r="E23" s="228">
        <v>27</v>
      </c>
      <c r="F23" s="228">
        <v>41</v>
      </c>
      <c r="G23" s="228">
        <v>28</v>
      </c>
      <c r="H23" s="228">
        <v>46</v>
      </c>
      <c r="I23" s="228">
        <v>49</v>
      </c>
      <c r="J23" s="228">
        <v>74</v>
      </c>
      <c r="K23" s="228">
        <v>76</v>
      </c>
      <c r="L23" s="228">
        <v>45</v>
      </c>
      <c r="M23" s="228">
        <v>84</v>
      </c>
    </row>
    <row r="24" spans="1:13" x14ac:dyDescent="0.25">
      <c r="A24" s="230">
        <v>22</v>
      </c>
      <c r="B24" s="229" t="s">
        <v>229</v>
      </c>
      <c r="C24" s="228"/>
      <c r="D24" s="228">
        <v>122</v>
      </c>
      <c r="E24" s="228">
        <v>53</v>
      </c>
      <c r="F24" s="228">
        <v>69</v>
      </c>
      <c r="G24" s="228">
        <v>63</v>
      </c>
      <c r="H24" s="228">
        <v>76</v>
      </c>
      <c r="I24" s="228">
        <v>58</v>
      </c>
      <c r="J24" s="228"/>
      <c r="K24" s="228"/>
      <c r="L24" s="228">
        <v>72</v>
      </c>
      <c r="M24" s="228">
        <v>98</v>
      </c>
    </row>
    <row r="25" spans="1:13" x14ac:dyDescent="0.25">
      <c r="A25" s="230">
        <v>23</v>
      </c>
      <c r="B25" s="229" t="s">
        <v>228</v>
      </c>
      <c r="C25" s="228"/>
      <c r="D25" s="228">
        <v>33</v>
      </c>
      <c r="E25" s="228">
        <v>10</v>
      </c>
      <c r="F25" s="228">
        <v>26</v>
      </c>
      <c r="G25" s="228">
        <v>46</v>
      </c>
      <c r="H25" s="228">
        <v>31</v>
      </c>
      <c r="I25" s="228">
        <v>25</v>
      </c>
      <c r="J25" s="228"/>
      <c r="K25" s="228"/>
      <c r="L25" s="228">
        <v>33</v>
      </c>
      <c r="M25" s="228">
        <v>84</v>
      </c>
    </row>
    <row r="26" spans="1:13" x14ac:dyDescent="0.25">
      <c r="A26" s="230">
        <v>24</v>
      </c>
      <c r="B26" s="229" t="s">
        <v>227</v>
      </c>
      <c r="C26" s="228">
        <v>39</v>
      </c>
      <c r="D26" s="228">
        <v>42</v>
      </c>
      <c r="E26" s="228">
        <v>19</v>
      </c>
      <c r="F26" s="228">
        <v>28</v>
      </c>
      <c r="G26" s="228">
        <v>31</v>
      </c>
      <c r="H26" s="228">
        <v>46</v>
      </c>
      <c r="I26" s="228">
        <v>34</v>
      </c>
      <c r="J26" s="228"/>
      <c r="K26" s="228"/>
      <c r="L26" s="228">
        <v>36</v>
      </c>
      <c r="M26" s="228">
        <v>81</v>
      </c>
    </row>
    <row r="27" spans="1:13" x14ac:dyDescent="0.25">
      <c r="A27" s="230">
        <v>25</v>
      </c>
      <c r="B27" s="229" t="s">
        <v>226</v>
      </c>
      <c r="C27" s="228"/>
      <c r="D27" s="228"/>
      <c r="E27" s="228">
        <v>30</v>
      </c>
      <c r="F27" s="228">
        <v>31</v>
      </c>
      <c r="G27" s="228">
        <v>28</v>
      </c>
      <c r="H27" s="228">
        <v>17</v>
      </c>
      <c r="I27" s="228">
        <v>28</v>
      </c>
      <c r="J27" s="228">
        <v>39</v>
      </c>
      <c r="K27" s="228">
        <v>28</v>
      </c>
      <c r="L27" s="228">
        <v>25</v>
      </c>
      <c r="M27" s="228">
        <v>86</v>
      </c>
    </row>
    <row r="28" spans="1:13" x14ac:dyDescent="0.25">
      <c r="A28" s="230">
        <v>26</v>
      </c>
      <c r="B28" s="229" t="s">
        <v>225</v>
      </c>
      <c r="C28" s="228"/>
      <c r="D28" s="228"/>
      <c r="E28" s="228">
        <v>31</v>
      </c>
      <c r="F28" s="228">
        <v>28</v>
      </c>
      <c r="G28" s="228">
        <v>27</v>
      </c>
      <c r="H28" s="228">
        <v>16</v>
      </c>
      <c r="I28" s="228">
        <v>27</v>
      </c>
      <c r="J28" s="228">
        <v>40</v>
      </c>
      <c r="K28" s="228">
        <v>29</v>
      </c>
      <c r="L28" s="228">
        <v>25</v>
      </c>
      <c r="M28" s="228">
        <v>84</v>
      </c>
    </row>
    <row r="29" spans="1:13" x14ac:dyDescent="0.25">
      <c r="A29" s="230">
        <v>27</v>
      </c>
      <c r="B29" s="229" t="s">
        <v>224</v>
      </c>
      <c r="C29" s="228"/>
      <c r="D29" s="228"/>
      <c r="E29" s="228">
        <v>29</v>
      </c>
      <c r="F29" s="228">
        <v>29</v>
      </c>
      <c r="G29" s="228">
        <v>26</v>
      </c>
      <c r="H29" s="228">
        <v>16</v>
      </c>
      <c r="I29" s="228">
        <v>26</v>
      </c>
      <c r="J29" s="228">
        <v>42</v>
      </c>
      <c r="K29" s="228">
        <v>29</v>
      </c>
      <c r="L29" s="228">
        <v>25</v>
      </c>
      <c r="M29" s="228">
        <v>86</v>
      </c>
    </row>
    <row r="30" spans="1:13" x14ac:dyDescent="0.25">
      <c r="A30" s="230">
        <v>28</v>
      </c>
      <c r="B30" s="229" t="s">
        <v>173</v>
      </c>
      <c r="C30" s="228">
        <v>33</v>
      </c>
      <c r="D30" s="228"/>
      <c r="E30" s="228">
        <v>26</v>
      </c>
      <c r="F30" s="228">
        <v>28</v>
      </c>
      <c r="G30" s="228">
        <v>25</v>
      </c>
      <c r="H30" s="228">
        <v>15</v>
      </c>
      <c r="I30" s="228">
        <v>26</v>
      </c>
      <c r="J30" s="228">
        <v>30</v>
      </c>
      <c r="K30" s="228">
        <v>21</v>
      </c>
      <c r="L30" s="228">
        <v>25</v>
      </c>
      <c r="M30" s="228">
        <v>86</v>
      </c>
    </row>
    <row r="31" spans="1:13" x14ac:dyDescent="0.25">
      <c r="A31" s="230">
        <v>29</v>
      </c>
      <c r="B31" s="229" t="s">
        <v>223</v>
      </c>
      <c r="C31" s="228"/>
      <c r="D31" s="228"/>
      <c r="E31" s="228">
        <v>16</v>
      </c>
      <c r="F31" s="228">
        <v>31</v>
      </c>
      <c r="G31" s="228">
        <v>28</v>
      </c>
      <c r="H31" s="228">
        <v>17</v>
      </c>
      <c r="I31" s="228">
        <v>28</v>
      </c>
      <c r="J31" s="228">
        <v>53</v>
      </c>
      <c r="K31" s="228">
        <v>38</v>
      </c>
      <c r="L31" s="228">
        <v>25</v>
      </c>
      <c r="M31" s="228">
        <v>86</v>
      </c>
    </row>
    <row r="32" spans="1:13" x14ac:dyDescent="0.25">
      <c r="A32" s="230">
        <v>30</v>
      </c>
      <c r="B32" s="229" t="s">
        <v>222</v>
      </c>
      <c r="C32" s="228">
        <v>35</v>
      </c>
      <c r="D32" s="228"/>
      <c r="E32" s="228">
        <v>16</v>
      </c>
      <c r="F32" s="228">
        <v>31</v>
      </c>
      <c r="G32" s="228">
        <v>28</v>
      </c>
      <c r="H32" s="228">
        <v>17</v>
      </c>
      <c r="I32" s="228">
        <v>28</v>
      </c>
      <c r="J32" s="228">
        <v>53</v>
      </c>
      <c r="K32" s="228">
        <v>38</v>
      </c>
      <c r="L32" s="228">
        <v>25</v>
      </c>
      <c r="M32" s="228">
        <v>86</v>
      </c>
    </row>
    <row r="33" spans="1:13" x14ac:dyDescent="0.25">
      <c r="A33" s="230">
        <v>31</v>
      </c>
      <c r="B33" s="229" t="s">
        <v>221</v>
      </c>
      <c r="C33" s="228"/>
      <c r="D33" s="228"/>
      <c r="E33" s="228"/>
      <c r="F33" s="228"/>
      <c r="G33" s="228"/>
      <c r="H33" s="228"/>
      <c r="I33" s="228"/>
      <c r="J33" s="228"/>
      <c r="K33" s="228"/>
      <c r="L33" s="228">
        <v>25</v>
      </c>
      <c r="M33" s="228">
        <v>84</v>
      </c>
    </row>
    <row r="34" spans="1:13" x14ac:dyDescent="0.25">
      <c r="A34" s="230">
        <v>32</v>
      </c>
      <c r="B34" s="229" t="s">
        <v>220</v>
      </c>
      <c r="C34" s="228"/>
      <c r="D34" s="228"/>
      <c r="E34" s="228"/>
      <c r="F34" s="228"/>
      <c r="G34" s="228"/>
      <c r="H34" s="228"/>
      <c r="I34" s="228"/>
      <c r="J34" s="228"/>
      <c r="K34" s="228"/>
      <c r="L34" s="228">
        <v>25</v>
      </c>
      <c r="M34" s="228">
        <v>84</v>
      </c>
    </row>
    <row r="35" spans="1:13" x14ac:dyDescent="0.25">
      <c r="A35" s="230">
        <v>33</v>
      </c>
      <c r="B35" s="229" t="s">
        <v>219</v>
      </c>
      <c r="C35" s="228"/>
      <c r="D35" s="228"/>
      <c r="E35" s="228">
        <v>37</v>
      </c>
      <c r="F35" s="228">
        <v>47</v>
      </c>
      <c r="G35" s="228">
        <v>64</v>
      </c>
      <c r="H35" s="228">
        <v>54</v>
      </c>
      <c r="I35" s="228"/>
      <c r="J35" s="228">
        <v>85</v>
      </c>
      <c r="K35" s="228">
        <v>61</v>
      </c>
      <c r="L35" s="228">
        <v>77</v>
      </c>
      <c r="M35" s="228">
        <v>132</v>
      </c>
    </row>
    <row r="36" spans="1:13" x14ac:dyDescent="0.25">
      <c r="A36" s="230">
        <v>34</v>
      </c>
      <c r="B36" s="229" t="s">
        <v>218</v>
      </c>
      <c r="C36" s="228"/>
      <c r="D36" s="228"/>
      <c r="E36" s="228">
        <v>42</v>
      </c>
      <c r="F36" s="228">
        <v>54</v>
      </c>
      <c r="G36" s="228">
        <v>79</v>
      </c>
      <c r="H36" s="228">
        <v>61</v>
      </c>
      <c r="I36" s="228"/>
      <c r="J36" s="228">
        <v>96</v>
      </c>
      <c r="K36" s="228">
        <v>69</v>
      </c>
      <c r="L36" s="228">
        <v>98</v>
      </c>
      <c r="M36" s="228">
        <v>156</v>
      </c>
    </row>
    <row r="37" spans="1:13" x14ac:dyDescent="0.25">
      <c r="A37" s="230">
        <v>35</v>
      </c>
      <c r="B37" s="229" t="s">
        <v>217</v>
      </c>
      <c r="C37" s="228"/>
      <c r="D37" s="228"/>
      <c r="E37" s="228">
        <v>25</v>
      </c>
      <c r="F37" s="228">
        <v>40</v>
      </c>
      <c r="G37" s="228">
        <v>58</v>
      </c>
      <c r="H37" s="228">
        <v>51</v>
      </c>
      <c r="I37" s="228"/>
      <c r="J37" s="228">
        <v>85</v>
      </c>
      <c r="K37" s="228">
        <v>61</v>
      </c>
      <c r="L37" s="228">
        <v>99</v>
      </c>
      <c r="M37" s="228">
        <v>144</v>
      </c>
    </row>
    <row r="38" spans="1:13" x14ac:dyDescent="0.25">
      <c r="A38" s="230">
        <v>36</v>
      </c>
      <c r="B38" s="229" t="s">
        <v>216</v>
      </c>
      <c r="C38" s="228"/>
      <c r="D38" s="228"/>
      <c r="E38" s="228">
        <v>17</v>
      </c>
      <c r="F38" s="228">
        <v>27</v>
      </c>
      <c r="G38" s="228">
        <v>40</v>
      </c>
      <c r="H38" s="228">
        <v>29</v>
      </c>
      <c r="I38" s="228">
        <v>31</v>
      </c>
      <c r="J38" s="228">
        <v>46</v>
      </c>
      <c r="K38" s="228">
        <v>33</v>
      </c>
      <c r="L38" s="228">
        <v>25</v>
      </c>
      <c r="M38" s="228">
        <v>84</v>
      </c>
    </row>
    <row r="39" spans="1:13" x14ac:dyDescent="0.25">
      <c r="A39" s="230">
        <v>37</v>
      </c>
      <c r="B39" s="229" t="s">
        <v>215</v>
      </c>
      <c r="C39" s="228"/>
      <c r="D39" s="228"/>
      <c r="E39" s="228">
        <v>18</v>
      </c>
      <c r="F39" s="228">
        <v>28</v>
      </c>
      <c r="G39" s="228">
        <v>41</v>
      </c>
      <c r="H39" s="228">
        <v>30</v>
      </c>
      <c r="I39" s="228">
        <v>31</v>
      </c>
      <c r="J39" s="228">
        <v>46</v>
      </c>
      <c r="K39" s="228">
        <v>33</v>
      </c>
      <c r="L39" s="228">
        <v>25</v>
      </c>
      <c r="M39" s="228">
        <v>84</v>
      </c>
    </row>
    <row r="40" spans="1:13" x14ac:dyDescent="0.25">
      <c r="A40" s="230">
        <v>38</v>
      </c>
      <c r="B40" s="229" t="s">
        <v>214</v>
      </c>
      <c r="C40" s="228"/>
      <c r="D40" s="228"/>
      <c r="E40" s="228">
        <v>18</v>
      </c>
      <c r="F40" s="228">
        <v>28</v>
      </c>
      <c r="G40" s="228">
        <v>41</v>
      </c>
      <c r="H40" s="228">
        <v>30</v>
      </c>
      <c r="I40" s="228">
        <v>31</v>
      </c>
      <c r="J40" s="228">
        <v>46</v>
      </c>
      <c r="K40" s="228">
        <v>33</v>
      </c>
      <c r="L40" s="228">
        <v>25</v>
      </c>
      <c r="M40" s="228">
        <v>84</v>
      </c>
    </row>
    <row r="41" spans="1:13" x14ac:dyDescent="0.25">
      <c r="A41" s="230">
        <v>39</v>
      </c>
      <c r="B41" s="229" t="s">
        <v>213</v>
      </c>
      <c r="C41" s="228">
        <v>53</v>
      </c>
      <c r="D41" s="228"/>
      <c r="E41" s="228">
        <v>17</v>
      </c>
      <c r="F41" s="228">
        <v>47</v>
      </c>
      <c r="G41" s="228">
        <v>66</v>
      </c>
      <c r="H41" s="228">
        <v>30</v>
      </c>
      <c r="I41" s="228">
        <v>80</v>
      </c>
      <c r="J41" s="228"/>
      <c r="K41" s="228"/>
      <c r="L41" s="228">
        <v>24</v>
      </c>
      <c r="M41" s="228">
        <v>81</v>
      </c>
    </row>
    <row r="42" spans="1:13" x14ac:dyDescent="0.25">
      <c r="A42" s="230">
        <v>40</v>
      </c>
      <c r="B42" s="229" t="s">
        <v>212</v>
      </c>
      <c r="C42" s="228"/>
      <c r="D42" s="228"/>
      <c r="E42" s="228">
        <v>19</v>
      </c>
      <c r="F42" s="228">
        <v>50</v>
      </c>
      <c r="G42" s="228">
        <v>79</v>
      </c>
      <c r="H42" s="228">
        <v>36</v>
      </c>
      <c r="I42" s="228">
        <v>89</v>
      </c>
      <c r="J42" s="228"/>
      <c r="K42" s="228"/>
      <c r="L42" s="228">
        <v>24</v>
      </c>
      <c r="M42" s="228">
        <v>81</v>
      </c>
    </row>
    <row r="43" spans="1:13" x14ac:dyDescent="0.25">
      <c r="A43" s="230">
        <v>41</v>
      </c>
      <c r="B43" s="229" t="s">
        <v>211</v>
      </c>
      <c r="C43" s="228"/>
      <c r="D43" s="228"/>
      <c r="E43" s="228"/>
      <c r="F43" s="228">
        <v>43</v>
      </c>
      <c r="G43" s="228">
        <v>50</v>
      </c>
      <c r="H43" s="228">
        <v>23</v>
      </c>
      <c r="I43" s="228">
        <v>72</v>
      </c>
      <c r="J43" s="228"/>
      <c r="K43" s="228"/>
      <c r="L43" s="228">
        <v>24</v>
      </c>
      <c r="M43" s="228">
        <v>81</v>
      </c>
    </row>
    <row r="44" spans="1:13" x14ac:dyDescent="0.25">
      <c r="A44" s="230">
        <v>42</v>
      </c>
      <c r="B44" s="229" t="s">
        <v>210</v>
      </c>
      <c r="C44" s="228"/>
      <c r="D44" s="228"/>
      <c r="E44" s="228"/>
      <c r="F44" s="228"/>
      <c r="G44" s="228"/>
      <c r="H44" s="228"/>
      <c r="I44" s="228"/>
      <c r="J44" s="228">
        <v>40</v>
      </c>
      <c r="K44" s="228">
        <v>55</v>
      </c>
      <c r="L44" s="228">
        <v>72</v>
      </c>
      <c r="M44" s="228">
        <v>113</v>
      </c>
    </row>
    <row r="45" spans="1:13" x14ac:dyDescent="0.25">
      <c r="A45" s="230">
        <v>43</v>
      </c>
      <c r="B45" s="229" t="s">
        <v>209</v>
      </c>
      <c r="C45" s="228"/>
      <c r="D45" s="228"/>
      <c r="E45" s="228"/>
      <c r="F45" s="228"/>
      <c r="G45" s="228"/>
      <c r="H45" s="228"/>
      <c r="I45" s="228"/>
      <c r="J45" s="228">
        <v>53</v>
      </c>
      <c r="K45" s="228">
        <v>60</v>
      </c>
      <c r="L45" s="228">
        <v>70</v>
      </c>
      <c r="M45" s="228">
        <v>110</v>
      </c>
    </row>
    <row r="46" spans="1:13" x14ac:dyDescent="0.25">
      <c r="A46" s="230">
        <v>44</v>
      </c>
      <c r="B46" s="229" t="s">
        <v>208</v>
      </c>
      <c r="C46" s="228"/>
      <c r="D46" s="228"/>
      <c r="E46" s="228"/>
      <c r="F46" s="228"/>
      <c r="G46" s="228"/>
      <c r="H46" s="228"/>
      <c r="I46" s="228">
        <v>96</v>
      </c>
      <c r="J46" s="228"/>
      <c r="K46" s="228">
        <v>73</v>
      </c>
      <c r="L46" s="228">
        <v>207</v>
      </c>
      <c r="M46" s="228">
        <v>333</v>
      </c>
    </row>
    <row r="47" spans="1:13" x14ac:dyDescent="0.25">
      <c r="A47" s="230">
        <v>45</v>
      </c>
      <c r="B47" s="229" t="s">
        <v>134</v>
      </c>
      <c r="C47" s="228"/>
      <c r="D47" s="228"/>
      <c r="E47" s="228"/>
      <c r="F47" s="228"/>
      <c r="G47" s="228"/>
      <c r="H47" s="228"/>
      <c r="I47" s="228">
        <v>75</v>
      </c>
      <c r="J47" s="228"/>
      <c r="K47" s="228">
        <v>73</v>
      </c>
      <c r="L47" s="228">
        <v>140</v>
      </c>
      <c r="M47" s="228">
        <v>216</v>
      </c>
    </row>
    <row r="48" spans="1:13" x14ac:dyDescent="0.25">
      <c r="A48" s="230">
        <v>46</v>
      </c>
      <c r="B48" s="229" t="s">
        <v>132</v>
      </c>
      <c r="C48" s="228"/>
      <c r="D48" s="228"/>
      <c r="E48" s="228">
        <v>10</v>
      </c>
      <c r="F48" s="228">
        <v>18</v>
      </c>
      <c r="G48" s="228"/>
      <c r="H48" s="228"/>
      <c r="I48" s="228">
        <v>56</v>
      </c>
      <c r="J48" s="228"/>
      <c r="K48" s="228">
        <v>64</v>
      </c>
      <c r="L48" s="228">
        <v>157</v>
      </c>
      <c r="M48" s="228">
        <v>270</v>
      </c>
    </row>
    <row r="49" spans="1:13" x14ac:dyDescent="0.25">
      <c r="A49" s="230">
        <v>47</v>
      </c>
      <c r="B49" s="229" t="s">
        <v>207</v>
      </c>
      <c r="C49" s="228">
        <v>82</v>
      </c>
      <c r="D49" s="228"/>
      <c r="E49" s="228">
        <v>12</v>
      </c>
      <c r="F49" s="228">
        <v>24</v>
      </c>
      <c r="G49" s="228"/>
      <c r="H49" s="228"/>
      <c r="I49" s="228">
        <v>85</v>
      </c>
      <c r="J49" s="228"/>
      <c r="K49" s="228"/>
      <c r="L49" s="228">
        <v>153</v>
      </c>
      <c r="M49" s="228">
        <v>264</v>
      </c>
    </row>
    <row r="50" spans="1:13" x14ac:dyDescent="0.25">
      <c r="A50" s="230">
        <v>48</v>
      </c>
      <c r="B50" s="229" t="s">
        <v>206</v>
      </c>
      <c r="C50" s="228">
        <v>82</v>
      </c>
      <c r="D50" s="228"/>
      <c r="E50" s="228"/>
      <c r="F50" s="228"/>
      <c r="G50" s="228"/>
      <c r="H50" s="228"/>
      <c r="I50" s="228">
        <v>85</v>
      </c>
      <c r="J50" s="228"/>
      <c r="K50" s="228">
        <v>64</v>
      </c>
      <c r="L50" s="228">
        <v>132</v>
      </c>
      <c r="M50" s="228">
        <v>240</v>
      </c>
    </row>
    <row r="51" spans="1:13" x14ac:dyDescent="0.25">
      <c r="A51" s="230">
        <v>49</v>
      </c>
      <c r="B51" s="229" t="s">
        <v>205</v>
      </c>
      <c r="C51" s="228">
        <v>82</v>
      </c>
      <c r="D51" s="228"/>
      <c r="E51" s="228"/>
      <c r="F51" s="228"/>
      <c r="G51" s="228"/>
      <c r="H51" s="228"/>
      <c r="I51" s="228">
        <v>85</v>
      </c>
      <c r="J51" s="228"/>
      <c r="K51" s="228">
        <v>73</v>
      </c>
      <c r="L51" s="228">
        <v>161</v>
      </c>
      <c r="M51" s="228">
        <v>277</v>
      </c>
    </row>
    <row r="52" spans="1:13" x14ac:dyDescent="0.25">
      <c r="A52" s="230">
        <v>50</v>
      </c>
      <c r="B52" s="229" t="s">
        <v>204</v>
      </c>
      <c r="C52" s="228">
        <v>42</v>
      </c>
      <c r="D52" s="228"/>
      <c r="E52" s="228"/>
      <c r="F52" s="228"/>
      <c r="G52" s="228"/>
      <c r="H52" s="228"/>
      <c r="I52" s="228">
        <v>85</v>
      </c>
      <c r="J52" s="228"/>
      <c r="K52" s="228">
        <v>64</v>
      </c>
      <c r="L52" s="228">
        <v>125</v>
      </c>
      <c r="M52" s="228">
        <v>232</v>
      </c>
    </row>
    <row r="53" spans="1:13" x14ac:dyDescent="0.25">
      <c r="A53" s="230">
        <v>51</v>
      </c>
      <c r="B53" s="229" t="s">
        <v>173</v>
      </c>
      <c r="C53" s="228">
        <v>32</v>
      </c>
      <c r="D53" s="228"/>
      <c r="E53" s="228"/>
      <c r="F53" s="228"/>
      <c r="G53" s="228"/>
      <c r="H53" s="228"/>
      <c r="I53" s="228">
        <v>51</v>
      </c>
      <c r="J53" s="228"/>
      <c r="K53" s="228">
        <v>41</v>
      </c>
      <c r="L53" s="228">
        <v>112</v>
      </c>
      <c r="M53" s="228">
        <v>216</v>
      </c>
    </row>
    <row r="54" spans="1:13" x14ac:dyDescent="0.25">
      <c r="A54" s="230">
        <v>52</v>
      </c>
      <c r="B54" s="229" t="s">
        <v>203</v>
      </c>
      <c r="C54" s="228"/>
      <c r="D54" s="228"/>
      <c r="E54" s="228"/>
      <c r="F54" s="228"/>
      <c r="G54" s="228"/>
      <c r="H54" s="228">
        <v>125</v>
      </c>
      <c r="I54" s="228">
        <v>100</v>
      </c>
      <c r="J54" s="228"/>
      <c r="K54" s="228"/>
      <c r="L54" s="228"/>
      <c r="M54" s="228" t="s">
        <v>115</v>
      </c>
    </row>
    <row r="55" spans="1:13" x14ac:dyDescent="0.25">
      <c r="A55" s="230">
        <v>53</v>
      </c>
      <c r="B55" s="229" t="s">
        <v>202</v>
      </c>
      <c r="C55" s="228"/>
      <c r="D55" s="228"/>
      <c r="E55" s="228"/>
      <c r="F55" s="228"/>
      <c r="G55" s="228"/>
      <c r="H55" s="228">
        <v>113</v>
      </c>
      <c r="I55" s="228">
        <v>97</v>
      </c>
      <c r="J55" s="228">
        <v>602</v>
      </c>
      <c r="K55" s="228">
        <v>478</v>
      </c>
      <c r="L55" s="228"/>
      <c r="M55" s="228">
        <v>374</v>
      </c>
    </row>
    <row r="56" spans="1:13" x14ac:dyDescent="0.25">
      <c r="A56" s="230">
        <v>54</v>
      </c>
      <c r="B56" s="229" t="s">
        <v>201</v>
      </c>
      <c r="C56" s="228"/>
      <c r="D56" s="228"/>
      <c r="E56" s="228"/>
      <c r="F56" s="228"/>
      <c r="G56" s="228"/>
      <c r="H56" s="228">
        <v>99</v>
      </c>
      <c r="I56" s="228">
        <v>90</v>
      </c>
      <c r="J56" s="228">
        <v>134</v>
      </c>
      <c r="K56" s="228">
        <v>115</v>
      </c>
      <c r="L56" s="228">
        <v>25</v>
      </c>
      <c r="M56" s="228">
        <v>86</v>
      </c>
    </row>
    <row r="57" spans="1:13" x14ac:dyDescent="0.25">
      <c r="A57" s="230">
        <v>55</v>
      </c>
      <c r="B57" s="229" t="s">
        <v>200</v>
      </c>
      <c r="C57" s="228">
        <v>49</v>
      </c>
      <c r="D57" s="228"/>
      <c r="E57" s="228"/>
      <c r="F57" s="228"/>
      <c r="G57" s="228"/>
      <c r="H57" s="228">
        <v>33</v>
      </c>
      <c r="I57" s="228">
        <v>74</v>
      </c>
      <c r="J57" s="228"/>
      <c r="K57" s="228"/>
      <c r="L57" s="228">
        <v>25</v>
      </c>
      <c r="M57" s="228">
        <v>86</v>
      </c>
    </row>
    <row r="58" spans="1:13" x14ac:dyDescent="0.25">
      <c r="A58" s="230">
        <v>56</v>
      </c>
      <c r="B58" s="229" t="s">
        <v>173</v>
      </c>
      <c r="C58" s="228">
        <v>32</v>
      </c>
      <c r="D58" s="228">
        <v>32</v>
      </c>
      <c r="E58" s="228"/>
      <c r="F58" s="228"/>
      <c r="G58" s="228"/>
      <c r="H58" s="228">
        <v>31</v>
      </c>
      <c r="I58" s="228">
        <v>72</v>
      </c>
      <c r="J58" s="228">
        <v>82</v>
      </c>
      <c r="K58" s="228">
        <v>72</v>
      </c>
      <c r="L58" s="228">
        <v>25</v>
      </c>
      <c r="M58" s="228">
        <v>84</v>
      </c>
    </row>
    <row r="59" spans="1:13" x14ac:dyDescent="0.25">
      <c r="A59" s="230">
        <v>57</v>
      </c>
      <c r="B59" s="229" t="s">
        <v>200</v>
      </c>
      <c r="C59" s="228">
        <v>49</v>
      </c>
      <c r="D59" s="228"/>
      <c r="E59" s="228"/>
      <c r="F59" s="228"/>
      <c r="G59" s="228">
        <v>60</v>
      </c>
      <c r="H59" s="228">
        <v>47</v>
      </c>
      <c r="I59" s="228">
        <v>40</v>
      </c>
      <c r="J59" s="228">
        <v>37</v>
      </c>
      <c r="K59" s="228">
        <v>27</v>
      </c>
      <c r="L59" s="228">
        <v>25</v>
      </c>
      <c r="M59" s="228">
        <v>86</v>
      </c>
    </row>
    <row r="60" spans="1:13" x14ac:dyDescent="0.25">
      <c r="A60" s="230">
        <v>58</v>
      </c>
      <c r="B60" s="229" t="s">
        <v>199</v>
      </c>
      <c r="C60" s="228"/>
      <c r="D60" s="228"/>
      <c r="E60" s="228"/>
      <c r="F60" s="228"/>
      <c r="G60" s="228">
        <v>54</v>
      </c>
      <c r="H60" s="228">
        <v>43</v>
      </c>
      <c r="I60" s="228">
        <v>32</v>
      </c>
      <c r="J60" s="228">
        <v>37</v>
      </c>
      <c r="K60" s="228">
        <v>27</v>
      </c>
      <c r="L60" s="228">
        <v>25</v>
      </c>
      <c r="M60" s="228">
        <v>86</v>
      </c>
    </row>
    <row r="61" spans="1:13" x14ac:dyDescent="0.25">
      <c r="A61" s="230">
        <v>59</v>
      </c>
      <c r="B61" s="229" t="s">
        <v>173</v>
      </c>
      <c r="C61" s="228">
        <v>32</v>
      </c>
      <c r="D61" s="228"/>
      <c r="E61" s="228"/>
      <c r="F61" s="228"/>
      <c r="G61" s="228">
        <v>51</v>
      </c>
      <c r="H61" s="228">
        <v>43</v>
      </c>
      <c r="I61" s="228">
        <v>28</v>
      </c>
      <c r="J61" s="228">
        <v>34</v>
      </c>
      <c r="K61" s="228">
        <v>25</v>
      </c>
      <c r="L61" s="228">
        <v>25</v>
      </c>
      <c r="M61" s="228">
        <v>86</v>
      </c>
    </row>
    <row r="62" spans="1:13" x14ac:dyDescent="0.25">
      <c r="A62" s="230">
        <v>60</v>
      </c>
      <c r="B62" s="229" t="s">
        <v>198</v>
      </c>
      <c r="C62" s="228"/>
      <c r="D62" s="228">
        <v>181</v>
      </c>
      <c r="E62" s="228">
        <v>65</v>
      </c>
      <c r="F62" s="228">
        <v>82</v>
      </c>
      <c r="G62" s="228">
        <v>109</v>
      </c>
      <c r="H62" s="228">
        <v>141</v>
      </c>
      <c r="I62" s="228">
        <v>117</v>
      </c>
      <c r="J62" s="228">
        <v>59</v>
      </c>
      <c r="K62" s="228">
        <v>62</v>
      </c>
      <c r="L62" s="228">
        <v>25</v>
      </c>
      <c r="M62" s="228">
        <v>84</v>
      </c>
    </row>
    <row r="63" spans="1:13" x14ac:dyDescent="0.25">
      <c r="A63" s="230">
        <v>61</v>
      </c>
      <c r="B63" s="229" t="s">
        <v>197</v>
      </c>
      <c r="C63" s="228"/>
      <c r="D63" s="228"/>
      <c r="E63" s="228"/>
      <c r="F63" s="228"/>
      <c r="G63" s="228">
        <v>62</v>
      </c>
      <c r="H63" s="228">
        <v>90</v>
      </c>
      <c r="I63" s="228">
        <v>85</v>
      </c>
      <c r="J63" s="228">
        <v>53</v>
      </c>
      <c r="K63" s="228">
        <v>74</v>
      </c>
      <c r="L63" s="228">
        <v>25</v>
      </c>
      <c r="M63" s="228">
        <v>86</v>
      </c>
    </row>
    <row r="64" spans="1:13" x14ac:dyDescent="0.25">
      <c r="A64" s="230">
        <v>62</v>
      </c>
      <c r="B64" s="229" t="s">
        <v>196</v>
      </c>
      <c r="C64" s="228"/>
      <c r="D64" s="228"/>
      <c r="E64" s="228"/>
      <c r="F64" s="228"/>
      <c r="G64" s="228">
        <v>40</v>
      </c>
      <c r="H64" s="228">
        <v>53</v>
      </c>
      <c r="I64" s="228">
        <v>50</v>
      </c>
      <c r="J64" s="228">
        <v>38</v>
      </c>
      <c r="K64" s="228">
        <v>57</v>
      </c>
      <c r="L64" s="228">
        <v>177</v>
      </c>
      <c r="M64" s="228">
        <v>241</v>
      </c>
    </row>
    <row r="65" spans="1:13" x14ac:dyDescent="0.25">
      <c r="A65" s="230">
        <v>63</v>
      </c>
      <c r="B65" s="229" t="s">
        <v>195</v>
      </c>
      <c r="C65" s="228"/>
      <c r="D65" s="228"/>
      <c r="E65" s="228"/>
      <c r="F65" s="228"/>
      <c r="G65" s="228">
        <v>40</v>
      </c>
      <c r="H65" s="228">
        <v>53</v>
      </c>
      <c r="I65" s="228">
        <v>50</v>
      </c>
      <c r="J65" s="228">
        <v>44</v>
      </c>
      <c r="K65" s="228">
        <v>61</v>
      </c>
      <c r="L65" s="228">
        <v>198</v>
      </c>
      <c r="M65" s="228">
        <v>270</v>
      </c>
    </row>
    <row r="66" spans="1:13" x14ac:dyDescent="0.25">
      <c r="A66" s="230">
        <v>64</v>
      </c>
      <c r="B66" s="229" t="s">
        <v>194</v>
      </c>
      <c r="C66" s="228">
        <v>63</v>
      </c>
      <c r="D66" s="228"/>
      <c r="E66" s="228"/>
      <c r="F66" s="228"/>
      <c r="G66" s="228">
        <v>38</v>
      </c>
      <c r="H66" s="228">
        <v>51</v>
      </c>
      <c r="I66" s="228">
        <v>48</v>
      </c>
      <c r="J66" s="228">
        <v>47</v>
      </c>
      <c r="K66" s="228">
        <v>66</v>
      </c>
      <c r="L66" s="228">
        <v>175</v>
      </c>
      <c r="M66" s="228">
        <v>239</v>
      </c>
    </row>
    <row r="67" spans="1:13" x14ac:dyDescent="0.25">
      <c r="A67" s="230">
        <v>65</v>
      </c>
      <c r="B67" s="229" t="s">
        <v>173</v>
      </c>
      <c r="C67" s="228">
        <v>58</v>
      </c>
      <c r="D67" s="228"/>
      <c r="E67" s="228"/>
      <c r="F67" s="228"/>
      <c r="G67" s="228">
        <v>37</v>
      </c>
      <c r="H67" s="228">
        <v>51</v>
      </c>
      <c r="I67" s="228">
        <v>48</v>
      </c>
      <c r="J67" s="228">
        <v>32</v>
      </c>
      <c r="K67" s="228">
        <v>44</v>
      </c>
      <c r="L67" s="228">
        <v>116</v>
      </c>
      <c r="M67" s="228">
        <v>172</v>
      </c>
    </row>
    <row r="68" spans="1:13" x14ac:dyDescent="0.25">
      <c r="A68" s="230">
        <v>66</v>
      </c>
      <c r="B68" s="229" t="s">
        <v>193</v>
      </c>
      <c r="C68" s="228"/>
      <c r="D68" s="228"/>
      <c r="E68" s="228">
        <v>28</v>
      </c>
      <c r="F68" s="228">
        <v>36</v>
      </c>
      <c r="G68" s="228">
        <v>36</v>
      </c>
      <c r="H68" s="228">
        <v>53</v>
      </c>
      <c r="I68" s="228">
        <v>50</v>
      </c>
      <c r="J68" s="228">
        <v>62</v>
      </c>
      <c r="K68" s="228">
        <v>64</v>
      </c>
      <c r="L68" s="228">
        <v>25</v>
      </c>
      <c r="M68" s="228">
        <v>84</v>
      </c>
    </row>
    <row r="69" spans="1:13" x14ac:dyDescent="0.25">
      <c r="A69" s="230">
        <v>67</v>
      </c>
      <c r="B69" s="229" t="s">
        <v>192</v>
      </c>
      <c r="C69" s="228"/>
      <c r="D69" s="228"/>
      <c r="E69" s="228">
        <v>28</v>
      </c>
      <c r="F69" s="228">
        <v>36</v>
      </c>
      <c r="G69" s="228">
        <v>36</v>
      </c>
      <c r="H69" s="228">
        <v>53</v>
      </c>
      <c r="I69" s="228">
        <v>50</v>
      </c>
      <c r="J69" s="228">
        <v>62</v>
      </c>
      <c r="K69" s="228">
        <v>64</v>
      </c>
      <c r="L69" s="228">
        <v>25</v>
      </c>
      <c r="M69" s="228">
        <v>84</v>
      </c>
    </row>
    <row r="70" spans="1:13" x14ac:dyDescent="0.25">
      <c r="A70" s="230">
        <v>68</v>
      </c>
      <c r="B70" s="229" t="s">
        <v>191</v>
      </c>
      <c r="C70" s="228">
        <v>81</v>
      </c>
      <c r="D70" s="228"/>
      <c r="E70" s="228"/>
      <c r="F70" s="228"/>
      <c r="G70" s="228"/>
      <c r="H70" s="228"/>
      <c r="I70" s="228"/>
      <c r="J70" s="228"/>
      <c r="K70" s="228"/>
      <c r="L70" s="228">
        <v>25</v>
      </c>
      <c r="M70" s="228">
        <v>84</v>
      </c>
    </row>
    <row r="71" spans="1:13" x14ac:dyDescent="0.25">
      <c r="A71" s="230">
        <v>69</v>
      </c>
      <c r="B71" s="229" t="s">
        <v>190</v>
      </c>
      <c r="C71" s="228">
        <v>81</v>
      </c>
      <c r="D71" s="228"/>
      <c r="E71" s="228"/>
      <c r="F71" s="228"/>
      <c r="G71" s="228"/>
      <c r="H71" s="228"/>
      <c r="I71" s="228"/>
      <c r="J71" s="228"/>
      <c r="K71" s="228"/>
      <c r="L71" s="228">
        <v>25</v>
      </c>
      <c r="M71" s="228">
        <v>84</v>
      </c>
    </row>
    <row r="72" spans="1:13" x14ac:dyDescent="0.25">
      <c r="A72" s="230">
        <v>70</v>
      </c>
      <c r="B72" s="229" t="s">
        <v>173</v>
      </c>
      <c r="C72" s="228">
        <v>58</v>
      </c>
      <c r="D72" s="228"/>
      <c r="E72" s="228"/>
      <c r="F72" s="228"/>
      <c r="G72" s="228"/>
      <c r="H72" s="228"/>
      <c r="I72" s="228"/>
      <c r="J72" s="228"/>
      <c r="K72" s="228"/>
      <c r="L72" s="228">
        <v>25</v>
      </c>
      <c r="M72" s="228">
        <v>84</v>
      </c>
    </row>
    <row r="73" spans="1:13" x14ac:dyDescent="0.25">
      <c r="A73" s="230">
        <v>71</v>
      </c>
      <c r="B73" s="229" t="s">
        <v>189</v>
      </c>
      <c r="C73" s="228"/>
      <c r="D73" s="228"/>
      <c r="E73" s="228"/>
      <c r="F73" s="228"/>
      <c r="G73" s="228"/>
      <c r="H73" s="228"/>
      <c r="I73" s="228"/>
      <c r="J73" s="228"/>
      <c r="K73" s="228"/>
      <c r="L73" s="228">
        <v>25</v>
      </c>
      <c r="M73" s="228">
        <v>84</v>
      </c>
    </row>
    <row r="74" spans="1:13" x14ac:dyDescent="0.25">
      <c r="A74" s="230">
        <v>72</v>
      </c>
      <c r="B74" s="229" t="s">
        <v>188</v>
      </c>
      <c r="C74" s="228"/>
      <c r="D74" s="228"/>
      <c r="E74" s="228"/>
      <c r="F74" s="228"/>
      <c r="G74" s="228"/>
      <c r="H74" s="228"/>
      <c r="I74" s="228"/>
      <c r="J74" s="228"/>
      <c r="K74" s="228"/>
      <c r="L74" s="228">
        <v>25</v>
      </c>
      <c r="M74" s="228">
        <v>84</v>
      </c>
    </row>
    <row r="75" spans="1:13" x14ac:dyDescent="0.25">
      <c r="A75" s="230">
        <v>73</v>
      </c>
      <c r="B75" s="229" t="s">
        <v>187</v>
      </c>
      <c r="C75" s="228"/>
      <c r="D75" s="228"/>
      <c r="E75" s="228"/>
      <c r="F75" s="228"/>
      <c r="G75" s="228"/>
      <c r="H75" s="228"/>
      <c r="I75" s="228"/>
      <c r="J75" s="228"/>
      <c r="K75" s="228"/>
      <c r="L75" s="228">
        <v>25</v>
      </c>
      <c r="M75" s="228">
        <v>84</v>
      </c>
    </row>
    <row r="76" spans="1:13" x14ac:dyDescent="0.25">
      <c r="A76" s="230">
        <v>74</v>
      </c>
      <c r="B76" s="229" t="s">
        <v>186</v>
      </c>
      <c r="C76" s="228"/>
      <c r="D76" s="228"/>
      <c r="E76" s="228"/>
      <c r="F76" s="228"/>
      <c r="G76" s="228"/>
      <c r="H76" s="228"/>
      <c r="I76" s="228"/>
      <c r="J76" s="228"/>
      <c r="K76" s="228"/>
      <c r="L76" s="228">
        <v>25</v>
      </c>
      <c r="M76" s="228">
        <v>84</v>
      </c>
    </row>
    <row r="77" spans="1:13" x14ac:dyDescent="0.25">
      <c r="A77" s="230">
        <v>76</v>
      </c>
      <c r="B77" s="229" t="s">
        <v>185</v>
      </c>
      <c r="C77" s="228"/>
      <c r="D77" s="228">
        <v>198</v>
      </c>
      <c r="E77" s="228">
        <v>80</v>
      </c>
      <c r="F77" s="228">
        <v>138</v>
      </c>
      <c r="G77" s="228">
        <v>146</v>
      </c>
      <c r="H77" s="228">
        <v>99</v>
      </c>
      <c r="I77" s="228">
        <v>139</v>
      </c>
      <c r="J77" s="228">
        <v>363</v>
      </c>
      <c r="K77" s="228">
        <v>420</v>
      </c>
      <c r="L77" s="228"/>
      <c r="M77" s="228" t="s">
        <v>115</v>
      </c>
    </row>
    <row r="78" spans="1:13" x14ac:dyDescent="0.25">
      <c r="A78" s="230">
        <v>77</v>
      </c>
      <c r="B78" s="229" t="s">
        <v>132</v>
      </c>
      <c r="C78" s="228"/>
      <c r="D78" s="228">
        <v>122</v>
      </c>
      <c r="E78" s="228">
        <v>49</v>
      </c>
      <c r="F78" s="228">
        <v>76</v>
      </c>
      <c r="G78" s="228">
        <v>63</v>
      </c>
      <c r="H78" s="228">
        <v>61</v>
      </c>
      <c r="I78" s="228">
        <v>118</v>
      </c>
      <c r="J78" s="228">
        <v>156</v>
      </c>
      <c r="K78" s="228">
        <v>216</v>
      </c>
      <c r="L78" s="228"/>
      <c r="M78" s="228" t="s">
        <v>115</v>
      </c>
    </row>
    <row r="79" spans="1:13" x14ac:dyDescent="0.25">
      <c r="A79" s="230">
        <v>78</v>
      </c>
      <c r="B79" s="229" t="s">
        <v>184</v>
      </c>
      <c r="C79" s="228">
        <v>240</v>
      </c>
      <c r="D79" s="228">
        <v>73</v>
      </c>
      <c r="E79" s="228">
        <v>29</v>
      </c>
      <c r="F79" s="228">
        <v>76</v>
      </c>
      <c r="G79" s="228">
        <v>73</v>
      </c>
      <c r="H79" s="228">
        <v>66</v>
      </c>
      <c r="I79" s="228">
        <v>120</v>
      </c>
      <c r="J79" s="228">
        <v>254</v>
      </c>
      <c r="K79" s="228">
        <v>286</v>
      </c>
      <c r="L79" s="228"/>
      <c r="M79" s="228" t="s">
        <v>115</v>
      </c>
    </row>
    <row r="80" spans="1:13" x14ac:dyDescent="0.25">
      <c r="A80" s="230">
        <v>79</v>
      </c>
      <c r="B80" s="229" t="s">
        <v>183</v>
      </c>
      <c r="C80" s="228"/>
      <c r="D80" s="228">
        <v>106</v>
      </c>
      <c r="E80" s="228"/>
      <c r="F80" s="228"/>
      <c r="G80" s="228">
        <v>94</v>
      </c>
      <c r="H80" s="228">
        <v>78</v>
      </c>
      <c r="I80" s="228">
        <v>119</v>
      </c>
      <c r="J80" s="228"/>
      <c r="K80" s="228"/>
      <c r="L80" s="228"/>
      <c r="M80" s="228" t="s">
        <v>115</v>
      </c>
    </row>
    <row r="81" spans="1:13" x14ac:dyDescent="0.25">
      <c r="A81" s="230">
        <v>80</v>
      </c>
      <c r="B81" s="229" t="s">
        <v>173</v>
      </c>
      <c r="C81" s="228">
        <v>48</v>
      </c>
      <c r="D81" s="228">
        <v>33</v>
      </c>
      <c r="E81" s="228"/>
      <c r="F81" s="228">
        <v>40</v>
      </c>
      <c r="G81" s="228">
        <v>57</v>
      </c>
      <c r="H81" s="228">
        <v>35</v>
      </c>
      <c r="I81" s="228">
        <v>66</v>
      </c>
      <c r="J81" s="228">
        <v>102</v>
      </c>
      <c r="K81" s="228">
        <v>168</v>
      </c>
      <c r="L81" s="228"/>
      <c r="M81" s="228" t="s">
        <v>115</v>
      </c>
    </row>
    <row r="82" spans="1:13" x14ac:dyDescent="0.25">
      <c r="A82" s="230">
        <v>81</v>
      </c>
      <c r="B82" s="229" t="s">
        <v>182</v>
      </c>
      <c r="C82" s="228">
        <v>72</v>
      </c>
      <c r="D82" s="228">
        <v>62</v>
      </c>
      <c r="E82" s="228">
        <v>29</v>
      </c>
      <c r="F82" s="228">
        <v>42</v>
      </c>
      <c r="G82" s="228">
        <v>74</v>
      </c>
      <c r="H82" s="228">
        <v>82</v>
      </c>
      <c r="I82" s="228">
        <v>88</v>
      </c>
      <c r="J82" s="228">
        <v>49</v>
      </c>
      <c r="K82" s="228">
        <v>47</v>
      </c>
      <c r="L82" s="228">
        <v>36</v>
      </c>
      <c r="M82" s="228">
        <v>112</v>
      </c>
    </row>
    <row r="83" spans="1:13" x14ac:dyDescent="0.25">
      <c r="A83" s="230">
        <v>82</v>
      </c>
      <c r="B83" s="229" t="s">
        <v>181</v>
      </c>
      <c r="C83" s="228">
        <v>72</v>
      </c>
      <c r="D83" s="228">
        <v>62</v>
      </c>
      <c r="E83" s="228">
        <v>29</v>
      </c>
      <c r="F83" s="228">
        <v>42</v>
      </c>
      <c r="G83" s="228">
        <v>74</v>
      </c>
      <c r="H83" s="228">
        <v>82</v>
      </c>
      <c r="I83" s="228">
        <v>88</v>
      </c>
      <c r="J83" s="228">
        <v>49</v>
      </c>
      <c r="K83" s="228">
        <v>47</v>
      </c>
      <c r="L83" s="228">
        <v>42</v>
      </c>
      <c r="M83" s="228">
        <v>129</v>
      </c>
    </row>
    <row r="84" spans="1:13" x14ac:dyDescent="0.25">
      <c r="A84" s="230">
        <v>83</v>
      </c>
      <c r="B84" s="229" t="s">
        <v>180</v>
      </c>
      <c r="C84" s="228">
        <v>72</v>
      </c>
      <c r="D84" s="228">
        <v>55</v>
      </c>
      <c r="E84" s="228">
        <v>27</v>
      </c>
      <c r="F84" s="228">
        <v>38</v>
      </c>
      <c r="G84" s="228">
        <v>63</v>
      </c>
      <c r="H84" s="228">
        <v>82</v>
      </c>
      <c r="I84" s="228">
        <v>53</v>
      </c>
      <c r="J84" s="228">
        <v>49</v>
      </c>
      <c r="K84" s="228">
        <v>47</v>
      </c>
      <c r="L84" s="228"/>
      <c r="M84" s="228" t="s">
        <v>115</v>
      </c>
    </row>
    <row r="85" spans="1:13" x14ac:dyDescent="0.25">
      <c r="A85" s="230">
        <v>84</v>
      </c>
      <c r="B85" s="229" t="s">
        <v>179</v>
      </c>
      <c r="C85" s="228">
        <v>71</v>
      </c>
      <c r="D85" s="228">
        <v>62</v>
      </c>
      <c r="E85" s="228">
        <v>29</v>
      </c>
      <c r="F85" s="228">
        <v>41</v>
      </c>
      <c r="G85" s="228">
        <v>74</v>
      </c>
      <c r="H85" s="228">
        <v>82</v>
      </c>
      <c r="I85" s="228">
        <v>88</v>
      </c>
      <c r="J85" s="228">
        <v>49</v>
      </c>
      <c r="K85" s="228">
        <v>52</v>
      </c>
      <c r="L85" s="228">
        <v>42</v>
      </c>
      <c r="M85" s="228">
        <v>129</v>
      </c>
    </row>
    <row r="86" spans="1:13" x14ac:dyDescent="0.25">
      <c r="A86" s="230">
        <v>85</v>
      </c>
      <c r="B86" s="229" t="s">
        <v>178</v>
      </c>
      <c r="C86" s="228">
        <v>72</v>
      </c>
      <c r="D86" s="228">
        <v>62</v>
      </c>
      <c r="E86" s="228">
        <v>29</v>
      </c>
      <c r="F86" s="228">
        <v>42</v>
      </c>
      <c r="G86" s="228">
        <v>74</v>
      </c>
      <c r="H86" s="228">
        <v>82</v>
      </c>
      <c r="I86" s="228">
        <v>88</v>
      </c>
      <c r="J86" s="228">
        <v>49</v>
      </c>
      <c r="K86" s="228">
        <v>52</v>
      </c>
      <c r="L86" s="228">
        <v>42</v>
      </c>
      <c r="M86" s="228">
        <v>129</v>
      </c>
    </row>
    <row r="87" spans="1:13" x14ac:dyDescent="0.25">
      <c r="A87" s="230">
        <v>86</v>
      </c>
      <c r="B87" s="229" t="s">
        <v>177</v>
      </c>
      <c r="C87" s="228"/>
      <c r="D87" s="228">
        <v>55</v>
      </c>
      <c r="E87" s="228">
        <v>29</v>
      </c>
      <c r="F87" s="228">
        <v>42</v>
      </c>
      <c r="G87" s="228">
        <v>74</v>
      </c>
      <c r="H87" s="228">
        <v>82</v>
      </c>
      <c r="I87" s="228">
        <v>88</v>
      </c>
      <c r="J87" s="228">
        <v>37</v>
      </c>
      <c r="K87" s="228">
        <v>39</v>
      </c>
      <c r="L87" s="228"/>
      <c r="M87" s="228" t="s">
        <v>115</v>
      </c>
    </row>
    <row r="88" spans="1:13" x14ac:dyDescent="0.25">
      <c r="A88" s="230">
        <v>87</v>
      </c>
      <c r="B88" s="229" t="s">
        <v>176</v>
      </c>
      <c r="C88" s="228">
        <v>72</v>
      </c>
      <c r="D88" s="228">
        <v>55</v>
      </c>
      <c r="E88" s="228">
        <v>29</v>
      </c>
      <c r="F88" s="228">
        <v>42</v>
      </c>
      <c r="G88" s="228">
        <v>74</v>
      </c>
      <c r="H88" s="228">
        <v>82</v>
      </c>
      <c r="I88" s="228">
        <v>88</v>
      </c>
      <c r="J88" s="228">
        <v>37</v>
      </c>
      <c r="K88" s="228">
        <v>39</v>
      </c>
      <c r="L88" s="228"/>
      <c r="M88" s="228" t="s">
        <v>115</v>
      </c>
    </row>
    <row r="89" spans="1:13" x14ac:dyDescent="0.25">
      <c r="A89" s="230">
        <v>88</v>
      </c>
      <c r="B89" s="229" t="s">
        <v>175</v>
      </c>
      <c r="C89" s="228">
        <v>72</v>
      </c>
      <c r="D89" s="228">
        <v>62</v>
      </c>
      <c r="E89" s="228">
        <v>29</v>
      </c>
      <c r="F89" s="228">
        <v>42</v>
      </c>
      <c r="G89" s="228">
        <v>74</v>
      </c>
      <c r="H89" s="228">
        <v>82</v>
      </c>
      <c r="I89" s="228">
        <v>88</v>
      </c>
      <c r="J89" s="228">
        <v>120</v>
      </c>
      <c r="K89" s="228">
        <v>153</v>
      </c>
      <c r="L89" s="228"/>
      <c r="M89" s="228" t="s">
        <v>115</v>
      </c>
    </row>
    <row r="90" spans="1:13" x14ac:dyDescent="0.25">
      <c r="A90" s="230">
        <v>89</v>
      </c>
      <c r="B90" s="229" t="s">
        <v>174</v>
      </c>
      <c r="C90" s="228"/>
      <c r="D90" s="228">
        <v>62</v>
      </c>
      <c r="E90" s="228">
        <v>29</v>
      </c>
      <c r="F90" s="228">
        <v>42</v>
      </c>
      <c r="G90" s="228">
        <v>74</v>
      </c>
      <c r="H90" s="228">
        <v>82</v>
      </c>
      <c r="I90" s="228">
        <v>88</v>
      </c>
      <c r="J90" s="228">
        <v>94</v>
      </c>
      <c r="K90" s="228">
        <v>77</v>
      </c>
      <c r="L90" s="228">
        <v>24</v>
      </c>
      <c r="M90" s="228">
        <v>81</v>
      </c>
    </row>
    <row r="91" spans="1:13" x14ac:dyDescent="0.25">
      <c r="A91" s="230">
        <v>90</v>
      </c>
      <c r="B91" s="229" t="s">
        <v>173</v>
      </c>
      <c r="C91" s="228">
        <v>61</v>
      </c>
      <c r="D91" s="228">
        <v>54</v>
      </c>
      <c r="E91" s="228">
        <v>27</v>
      </c>
      <c r="F91" s="228">
        <v>37</v>
      </c>
      <c r="G91" s="228">
        <v>63</v>
      </c>
      <c r="H91" s="228">
        <v>62</v>
      </c>
      <c r="I91" s="228">
        <v>52</v>
      </c>
      <c r="J91" s="228">
        <v>63</v>
      </c>
      <c r="K91" s="228">
        <v>59</v>
      </c>
      <c r="L91" s="228">
        <v>24</v>
      </c>
      <c r="M91" s="228">
        <v>81</v>
      </c>
    </row>
    <row r="92" spans="1:13" x14ac:dyDescent="0.25">
      <c r="A92" s="230">
        <v>91</v>
      </c>
      <c r="B92" s="229" t="s">
        <v>134</v>
      </c>
      <c r="C92" s="228"/>
      <c r="D92" s="228">
        <v>85</v>
      </c>
      <c r="E92" s="228">
        <v>43</v>
      </c>
      <c r="F92" s="228">
        <v>66</v>
      </c>
      <c r="G92" s="228">
        <v>67</v>
      </c>
      <c r="H92" s="228">
        <v>50</v>
      </c>
      <c r="I92" s="228">
        <v>51</v>
      </c>
      <c r="J92" s="228"/>
      <c r="K92" s="228"/>
      <c r="L92" s="228">
        <v>25</v>
      </c>
      <c r="M92" s="228">
        <v>84</v>
      </c>
    </row>
    <row r="93" spans="1:13" x14ac:dyDescent="0.25">
      <c r="A93" s="230">
        <v>92</v>
      </c>
      <c r="B93" s="229" t="s">
        <v>172</v>
      </c>
      <c r="C93" s="228"/>
      <c r="D93" s="228">
        <v>54</v>
      </c>
      <c r="E93" s="228">
        <v>40</v>
      </c>
      <c r="F93" s="228">
        <v>62</v>
      </c>
      <c r="G93" s="228">
        <v>51</v>
      </c>
      <c r="H93" s="228">
        <v>43</v>
      </c>
      <c r="I93" s="228">
        <v>42</v>
      </c>
      <c r="J93" s="228">
        <v>80</v>
      </c>
      <c r="K93" s="228">
        <v>81</v>
      </c>
      <c r="L93" s="228">
        <v>25</v>
      </c>
      <c r="M93" s="228">
        <v>86</v>
      </c>
    </row>
    <row r="94" spans="1:13" x14ac:dyDescent="0.25">
      <c r="A94" s="230">
        <v>93</v>
      </c>
      <c r="B94" s="229" t="s">
        <v>169</v>
      </c>
      <c r="C94" s="228"/>
      <c r="D94" s="228">
        <v>54</v>
      </c>
      <c r="E94" s="228">
        <v>38</v>
      </c>
      <c r="F94" s="228">
        <v>50</v>
      </c>
      <c r="G94" s="228">
        <v>46</v>
      </c>
      <c r="H94" s="228">
        <v>41</v>
      </c>
      <c r="I94" s="228">
        <v>41</v>
      </c>
      <c r="J94" s="228">
        <v>60</v>
      </c>
      <c r="K94" s="228">
        <v>48</v>
      </c>
      <c r="L94" s="228">
        <v>25</v>
      </c>
      <c r="M94" s="228">
        <v>86</v>
      </c>
    </row>
    <row r="95" spans="1:13" x14ac:dyDescent="0.25">
      <c r="A95" s="230">
        <v>94</v>
      </c>
      <c r="B95" s="229" t="s">
        <v>171</v>
      </c>
      <c r="C95" s="228"/>
      <c r="D95" s="228">
        <v>78</v>
      </c>
      <c r="E95" s="228">
        <v>29</v>
      </c>
      <c r="F95" s="228">
        <v>36</v>
      </c>
      <c r="G95" s="228">
        <v>43</v>
      </c>
      <c r="H95" s="228">
        <v>33</v>
      </c>
      <c r="I95" s="228">
        <v>91</v>
      </c>
      <c r="J95" s="228">
        <v>47</v>
      </c>
      <c r="K95" s="228">
        <v>53</v>
      </c>
      <c r="L95" s="228">
        <v>80</v>
      </c>
      <c r="M95" s="228">
        <v>184</v>
      </c>
    </row>
    <row r="96" spans="1:13" x14ac:dyDescent="0.25">
      <c r="A96" s="230">
        <v>95</v>
      </c>
      <c r="B96" s="229" t="s">
        <v>170</v>
      </c>
      <c r="C96" s="228"/>
      <c r="D96" s="228">
        <v>69</v>
      </c>
      <c r="E96" s="228">
        <v>25</v>
      </c>
      <c r="F96" s="228">
        <v>27</v>
      </c>
      <c r="G96" s="228">
        <v>41</v>
      </c>
      <c r="H96" s="228">
        <v>31</v>
      </c>
      <c r="I96" s="228">
        <v>72</v>
      </c>
      <c r="J96" s="228">
        <v>60</v>
      </c>
      <c r="K96" s="228">
        <v>62</v>
      </c>
      <c r="L96" s="228">
        <v>25</v>
      </c>
      <c r="M96" s="228">
        <v>86</v>
      </c>
    </row>
    <row r="97" spans="1:13" x14ac:dyDescent="0.25">
      <c r="A97" s="230">
        <v>96</v>
      </c>
      <c r="B97" s="229" t="s">
        <v>169</v>
      </c>
      <c r="C97" s="228"/>
      <c r="D97" s="228">
        <v>54</v>
      </c>
      <c r="E97" s="228">
        <v>20</v>
      </c>
      <c r="F97" s="228">
        <v>25</v>
      </c>
      <c r="G97" s="228">
        <v>40</v>
      </c>
      <c r="H97" s="228">
        <v>30</v>
      </c>
      <c r="I97" s="228">
        <v>68</v>
      </c>
      <c r="J97" s="228">
        <v>60</v>
      </c>
      <c r="K97" s="228">
        <v>62</v>
      </c>
      <c r="L97" s="228">
        <v>25</v>
      </c>
      <c r="M97" s="228">
        <v>86</v>
      </c>
    </row>
    <row r="98" spans="1:13" x14ac:dyDescent="0.25">
      <c r="A98" s="230">
        <v>97</v>
      </c>
      <c r="B98" s="229" t="s">
        <v>168</v>
      </c>
      <c r="C98" s="228"/>
      <c r="D98" s="228">
        <v>40</v>
      </c>
      <c r="E98" s="228">
        <v>40</v>
      </c>
      <c r="F98" s="228">
        <v>37</v>
      </c>
      <c r="G98" s="228">
        <v>49</v>
      </c>
      <c r="H98" s="228">
        <v>50</v>
      </c>
      <c r="I98" s="228">
        <v>32</v>
      </c>
      <c r="J98" s="228"/>
      <c r="K98" s="228"/>
      <c r="L98" s="228">
        <v>102</v>
      </c>
      <c r="M98" s="228">
        <v>155</v>
      </c>
    </row>
    <row r="99" spans="1:13" x14ac:dyDescent="0.25">
      <c r="A99" s="230">
        <v>98</v>
      </c>
      <c r="B99" s="229" t="s">
        <v>167</v>
      </c>
      <c r="C99" s="228"/>
      <c r="D99" s="228">
        <v>36</v>
      </c>
      <c r="E99" s="228">
        <v>36</v>
      </c>
      <c r="F99" s="228">
        <v>35</v>
      </c>
      <c r="G99" s="228">
        <v>54</v>
      </c>
      <c r="H99" s="228">
        <v>52</v>
      </c>
      <c r="I99" s="228">
        <v>37</v>
      </c>
      <c r="J99" s="228"/>
      <c r="K99" s="228"/>
      <c r="L99" s="228">
        <v>113</v>
      </c>
      <c r="M99" s="228">
        <v>169</v>
      </c>
    </row>
    <row r="100" spans="1:13" x14ac:dyDescent="0.25">
      <c r="A100" s="230">
        <v>99</v>
      </c>
      <c r="B100" s="229" t="s">
        <v>166</v>
      </c>
      <c r="C100" s="228"/>
      <c r="D100" s="228">
        <v>40</v>
      </c>
      <c r="E100" s="228">
        <v>34</v>
      </c>
      <c r="F100" s="228">
        <v>34</v>
      </c>
      <c r="G100" s="228">
        <v>46</v>
      </c>
      <c r="H100" s="228">
        <v>46</v>
      </c>
      <c r="I100" s="228">
        <v>32</v>
      </c>
      <c r="J100" s="228"/>
      <c r="K100" s="228"/>
      <c r="L100" s="228">
        <v>82</v>
      </c>
      <c r="M100" s="228">
        <v>130</v>
      </c>
    </row>
    <row r="101" spans="1:13" x14ac:dyDescent="0.25">
      <c r="A101" s="230">
        <v>100</v>
      </c>
      <c r="B101" s="229" t="s">
        <v>165</v>
      </c>
      <c r="C101" s="228"/>
      <c r="D101" s="228">
        <v>35</v>
      </c>
      <c r="E101" s="228">
        <v>35</v>
      </c>
      <c r="F101" s="228">
        <v>33</v>
      </c>
      <c r="G101" s="228">
        <v>49</v>
      </c>
      <c r="H101" s="228">
        <v>43</v>
      </c>
      <c r="I101" s="228">
        <v>29</v>
      </c>
      <c r="J101" s="228">
        <v>34</v>
      </c>
      <c r="K101" s="228">
        <v>33</v>
      </c>
      <c r="L101" s="228">
        <v>82</v>
      </c>
      <c r="M101" s="228">
        <v>130</v>
      </c>
    </row>
    <row r="102" spans="1:13" x14ac:dyDescent="0.25">
      <c r="A102" s="230">
        <v>101</v>
      </c>
      <c r="B102" s="229" t="s">
        <v>164</v>
      </c>
      <c r="C102" s="228"/>
      <c r="D102" s="228"/>
      <c r="E102" s="228">
        <v>47</v>
      </c>
      <c r="F102" s="228">
        <v>88</v>
      </c>
      <c r="G102" s="228">
        <v>85</v>
      </c>
      <c r="H102" s="228">
        <v>74</v>
      </c>
      <c r="I102" s="228">
        <v>105</v>
      </c>
      <c r="J102" s="228"/>
      <c r="K102" s="228"/>
      <c r="L102" s="228">
        <v>173</v>
      </c>
      <c r="M102" s="228">
        <v>250</v>
      </c>
    </row>
    <row r="103" spans="1:13" x14ac:dyDescent="0.25">
      <c r="A103" s="230">
        <v>102</v>
      </c>
      <c r="B103" s="229" t="s">
        <v>163</v>
      </c>
      <c r="C103" s="228"/>
      <c r="D103" s="228"/>
      <c r="E103" s="228">
        <v>60</v>
      </c>
      <c r="F103" s="228">
        <v>112</v>
      </c>
      <c r="G103" s="228">
        <v>106</v>
      </c>
      <c r="H103" s="228">
        <v>94</v>
      </c>
      <c r="I103" s="228">
        <v>116</v>
      </c>
      <c r="J103" s="228"/>
      <c r="K103" s="228"/>
      <c r="L103" s="228">
        <v>245</v>
      </c>
      <c r="M103" s="228">
        <v>358</v>
      </c>
    </row>
    <row r="104" spans="1:13" x14ac:dyDescent="0.25">
      <c r="A104" s="230">
        <v>103</v>
      </c>
      <c r="B104" s="229" t="s">
        <v>162</v>
      </c>
      <c r="C104" s="228"/>
      <c r="D104" s="228"/>
      <c r="E104" s="228">
        <v>58</v>
      </c>
      <c r="F104" s="228">
        <v>68</v>
      </c>
      <c r="G104" s="228">
        <v>65</v>
      </c>
      <c r="H104" s="228">
        <v>85</v>
      </c>
      <c r="I104" s="228">
        <v>9</v>
      </c>
      <c r="J104" s="228"/>
      <c r="K104" s="228"/>
      <c r="L104" s="228">
        <v>117</v>
      </c>
      <c r="M104" s="228">
        <v>171</v>
      </c>
    </row>
    <row r="105" spans="1:13" x14ac:dyDescent="0.25">
      <c r="A105" s="230">
        <v>104</v>
      </c>
      <c r="B105" s="229" t="s">
        <v>161</v>
      </c>
      <c r="C105" s="228">
        <v>85</v>
      </c>
      <c r="D105" s="228">
        <v>112</v>
      </c>
      <c r="E105" s="228">
        <v>41</v>
      </c>
      <c r="F105" s="228">
        <v>66</v>
      </c>
      <c r="G105" s="228">
        <v>64</v>
      </c>
      <c r="H105" s="228">
        <v>61</v>
      </c>
      <c r="I105" s="228">
        <v>91</v>
      </c>
      <c r="J105" s="228"/>
      <c r="K105" s="228"/>
      <c r="L105" s="228">
        <v>114</v>
      </c>
      <c r="M105" s="228">
        <v>166</v>
      </c>
    </row>
    <row r="106" spans="1:13" x14ac:dyDescent="0.25">
      <c r="A106" s="230">
        <v>105</v>
      </c>
      <c r="B106" s="229" t="s">
        <v>160</v>
      </c>
      <c r="C106" s="228"/>
      <c r="D106" s="228"/>
      <c r="E106" s="228">
        <v>65</v>
      </c>
      <c r="F106" s="228">
        <v>141</v>
      </c>
      <c r="G106" s="228">
        <v>124</v>
      </c>
      <c r="H106" s="228">
        <v>91</v>
      </c>
      <c r="I106" s="228">
        <v>111</v>
      </c>
      <c r="J106" s="228"/>
      <c r="K106" s="228"/>
      <c r="L106" s="228">
        <v>111</v>
      </c>
      <c r="M106" s="228">
        <v>161</v>
      </c>
    </row>
    <row r="107" spans="1:13" x14ac:dyDescent="0.25">
      <c r="A107" s="230">
        <v>106</v>
      </c>
      <c r="B107" s="229" t="s">
        <v>159</v>
      </c>
      <c r="C107" s="228"/>
      <c r="D107" s="228">
        <v>112</v>
      </c>
      <c r="E107" s="228"/>
      <c r="F107" s="228"/>
      <c r="G107" s="228"/>
      <c r="H107" s="228">
        <v>66</v>
      </c>
      <c r="I107" s="228"/>
      <c r="J107" s="228"/>
      <c r="K107" s="228"/>
      <c r="L107" s="228"/>
      <c r="M107" s="228" t="s">
        <v>115</v>
      </c>
    </row>
    <row r="108" spans="1:13" x14ac:dyDescent="0.25">
      <c r="A108" s="230">
        <v>107</v>
      </c>
      <c r="B108" s="229" t="s">
        <v>158</v>
      </c>
      <c r="C108" s="228"/>
      <c r="D108" s="228">
        <v>112</v>
      </c>
      <c r="E108" s="228">
        <v>58</v>
      </c>
      <c r="F108" s="228">
        <v>71</v>
      </c>
      <c r="G108" s="228">
        <v>67</v>
      </c>
      <c r="H108" s="228">
        <v>78</v>
      </c>
      <c r="I108" s="228">
        <v>102</v>
      </c>
      <c r="J108" s="228"/>
      <c r="K108" s="228"/>
      <c r="L108" s="228">
        <v>121</v>
      </c>
      <c r="M108" s="228">
        <v>176</v>
      </c>
    </row>
    <row r="109" spans="1:13" x14ac:dyDescent="0.25">
      <c r="A109" s="230">
        <v>108</v>
      </c>
      <c r="B109" s="229" t="s">
        <v>157</v>
      </c>
      <c r="C109" s="228"/>
      <c r="D109" s="228"/>
      <c r="E109" s="228">
        <v>36</v>
      </c>
      <c r="F109" s="228">
        <v>70</v>
      </c>
      <c r="G109" s="228">
        <v>59</v>
      </c>
      <c r="H109" s="228">
        <v>98</v>
      </c>
      <c r="I109" s="228">
        <v>53</v>
      </c>
      <c r="J109" s="228"/>
      <c r="K109" s="228"/>
      <c r="L109" s="228"/>
      <c r="M109" s="228" t="s">
        <v>115</v>
      </c>
    </row>
    <row r="110" spans="1:13" x14ac:dyDescent="0.25">
      <c r="A110" s="230">
        <v>109</v>
      </c>
      <c r="B110" s="229" t="s">
        <v>156</v>
      </c>
      <c r="C110" s="228">
        <v>83</v>
      </c>
      <c r="D110" s="228">
        <v>78</v>
      </c>
      <c r="E110" s="228">
        <v>23</v>
      </c>
      <c r="F110" s="228">
        <v>48</v>
      </c>
      <c r="G110" s="228">
        <v>40</v>
      </c>
      <c r="H110" s="228">
        <v>68</v>
      </c>
      <c r="I110" s="228">
        <v>39</v>
      </c>
      <c r="J110" s="228"/>
      <c r="K110" s="228"/>
      <c r="L110" s="228">
        <v>28</v>
      </c>
      <c r="M110" s="228">
        <v>62</v>
      </c>
    </row>
    <row r="111" spans="1:13" x14ac:dyDescent="0.25">
      <c r="A111" s="230">
        <v>110</v>
      </c>
      <c r="B111" s="229" t="s">
        <v>116</v>
      </c>
      <c r="C111" s="228"/>
      <c r="D111" s="228">
        <v>104</v>
      </c>
      <c r="E111" s="228">
        <v>31</v>
      </c>
      <c r="F111" s="228">
        <v>60</v>
      </c>
      <c r="G111" s="228">
        <v>48</v>
      </c>
      <c r="H111" s="228">
        <v>83</v>
      </c>
      <c r="I111" s="228">
        <v>46</v>
      </c>
      <c r="J111" s="228"/>
      <c r="K111" s="228"/>
      <c r="L111" s="228"/>
      <c r="M111" s="228" t="s">
        <v>115</v>
      </c>
    </row>
    <row r="112" spans="1:13" x14ac:dyDescent="0.25">
      <c r="A112" s="230">
        <v>111</v>
      </c>
      <c r="B112" s="229" t="s">
        <v>155</v>
      </c>
      <c r="C112" s="228">
        <v>108</v>
      </c>
      <c r="D112" s="228">
        <v>87</v>
      </c>
      <c r="E112" s="228">
        <v>26</v>
      </c>
      <c r="F112" s="228">
        <v>53</v>
      </c>
      <c r="G112" s="228">
        <v>44</v>
      </c>
      <c r="H112" s="228">
        <v>76</v>
      </c>
      <c r="I112" s="228">
        <v>43</v>
      </c>
      <c r="J112" s="228"/>
      <c r="K112" s="228"/>
      <c r="L112" s="228">
        <v>43</v>
      </c>
      <c r="M112" s="228">
        <v>94</v>
      </c>
    </row>
    <row r="113" spans="1:13" x14ac:dyDescent="0.25">
      <c r="A113" s="230">
        <v>112</v>
      </c>
      <c r="B113" s="229" t="s">
        <v>154</v>
      </c>
      <c r="C113" s="228">
        <v>90</v>
      </c>
      <c r="D113" s="228"/>
      <c r="E113" s="228">
        <v>23</v>
      </c>
      <c r="F113" s="228">
        <v>46</v>
      </c>
      <c r="G113" s="228">
        <v>48</v>
      </c>
      <c r="H113" s="228">
        <v>83</v>
      </c>
      <c r="I113" s="228">
        <v>64</v>
      </c>
      <c r="J113" s="228"/>
      <c r="K113" s="228"/>
      <c r="L113" s="228">
        <v>43</v>
      </c>
      <c r="M113" s="228">
        <v>135</v>
      </c>
    </row>
    <row r="114" spans="1:13" x14ac:dyDescent="0.25">
      <c r="A114" s="230">
        <v>113</v>
      </c>
      <c r="B114" s="229" t="s">
        <v>153</v>
      </c>
      <c r="C114" s="228"/>
      <c r="D114" s="228"/>
      <c r="E114" s="228">
        <v>26</v>
      </c>
      <c r="F114" s="228">
        <v>50</v>
      </c>
      <c r="G114" s="228">
        <v>44</v>
      </c>
      <c r="H114" s="228">
        <v>76</v>
      </c>
      <c r="I114" s="228">
        <v>56</v>
      </c>
      <c r="J114" s="228"/>
      <c r="K114" s="228"/>
      <c r="L114" s="228">
        <v>87</v>
      </c>
      <c r="M114" s="228">
        <v>189</v>
      </c>
    </row>
    <row r="115" spans="1:13" x14ac:dyDescent="0.25">
      <c r="A115" s="230">
        <v>117</v>
      </c>
      <c r="B115" s="229" t="s">
        <v>152</v>
      </c>
      <c r="C115" s="228"/>
      <c r="D115" s="228"/>
      <c r="E115" s="228">
        <v>25</v>
      </c>
      <c r="F115" s="228"/>
      <c r="G115" s="228"/>
      <c r="H115" s="228"/>
      <c r="I115" s="228"/>
      <c r="J115" s="228"/>
      <c r="K115" s="228"/>
      <c r="L115" s="228"/>
      <c r="M115" s="228" t="s">
        <v>115</v>
      </c>
    </row>
    <row r="116" spans="1:13" x14ac:dyDescent="0.25">
      <c r="A116" s="230">
        <v>118</v>
      </c>
      <c r="B116" s="229" t="s">
        <v>151</v>
      </c>
      <c r="C116" s="228"/>
      <c r="D116" s="228">
        <v>233</v>
      </c>
      <c r="E116" s="228">
        <v>105</v>
      </c>
      <c r="F116" s="228">
        <v>118</v>
      </c>
      <c r="G116" s="228">
        <v>179</v>
      </c>
      <c r="H116" s="228">
        <v>166</v>
      </c>
      <c r="I116" s="228">
        <v>162</v>
      </c>
      <c r="J116" s="228"/>
      <c r="K116" s="228"/>
      <c r="L116" s="228"/>
      <c r="M116" s="228" t="s">
        <v>115</v>
      </c>
    </row>
    <row r="117" spans="1:13" x14ac:dyDescent="0.25">
      <c r="A117" s="230">
        <v>119</v>
      </c>
      <c r="B117" s="229" t="s">
        <v>150</v>
      </c>
      <c r="C117" s="228"/>
      <c r="D117" s="228">
        <v>135</v>
      </c>
      <c r="E117" s="228">
        <v>56</v>
      </c>
      <c r="F117" s="228">
        <v>63</v>
      </c>
      <c r="G117" s="228">
        <v>122</v>
      </c>
      <c r="H117" s="228">
        <v>114</v>
      </c>
      <c r="I117" s="228">
        <v>121</v>
      </c>
      <c r="J117" s="228">
        <v>159</v>
      </c>
      <c r="K117" s="228">
        <v>159</v>
      </c>
      <c r="L117" s="228"/>
      <c r="M117" s="228" t="s">
        <v>115</v>
      </c>
    </row>
    <row r="118" spans="1:13" x14ac:dyDescent="0.25">
      <c r="A118" s="230">
        <v>120</v>
      </c>
      <c r="B118" s="229" t="s">
        <v>149</v>
      </c>
      <c r="C118" s="228"/>
      <c r="D118" s="228">
        <v>67</v>
      </c>
      <c r="E118" s="228"/>
      <c r="F118" s="228">
        <v>40</v>
      </c>
      <c r="G118" s="228">
        <v>62</v>
      </c>
      <c r="H118" s="228">
        <v>60</v>
      </c>
      <c r="I118" s="228">
        <v>58</v>
      </c>
      <c r="J118" s="228">
        <v>127</v>
      </c>
      <c r="K118" s="228">
        <v>127</v>
      </c>
      <c r="L118" s="228"/>
      <c r="M118" s="228" t="s">
        <v>115</v>
      </c>
    </row>
    <row r="119" spans="1:13" x14ac:dyDescent="0.25">
      <c r="A119" s="230">
        <v>121</v>
      </c>
      <c r="B119" s="229" t="s">
        <v>148</v>
      </c>
      <c r="C119" s="228"/>
      <c r="D119" s="228"/>
      <c r="E119" s="228"/>
      <c r="F119" s="228">
        <v>40</v>
      </c>
      <c r="G119" s="228">
        <v>72</v>
      </c>
      <c r="H119" s="228">
        <v>73</v>
      </c>
      <c r="I119" s="228">
        <v>70</v>
      </c>
      <c r="J119" s="228">
        <v>127</v>
      </c>
      <c r="K119" s="228">
        <v>127</v>
      </c>
      <c r="L119" s="228"/>
      <c r="M119" s="228">
        <v>539</v>
      </c>
    </row>
    <row r="120" spans="1:13" x14ac:dyDescent="0.25">
      <c r="A120" s="230">
        <v>122</v>
      </c>
      <c r="B120" s="229" t="s">
        <v>147</v>
      </c>
      <c r="C120" s="228"/>
      <c r="D120" s="228">
        <v>123</v>
      </c>
      <c r="E120" s="228">
        <v>68</v>
      </c>
      <c r="F120" s="228">
        <v>81</v>
      </c>
      <c r="G120" s="228">
        <v>150</v>
      </c>
      <c r="H120" s="228">
        <v>131</v>
      </c>
      <c r="I120" s="228">
        <v>132</v>
      </c>
      <c r="J120" s="228">
        <v>127</v>
      </c>
      <c r="K120" s="228">
        <v>127</v>
      </c>
      <c r="L120" s="228"/>
      <c r="M120" s="228" t="s">
        <v>115</v>
      </c>
    </row>
    <row r="121" spans="1:13" x14ac:dyDescent="0.25">
      <c r="A121" s="230">
        <v>123</v>
      </c>
      <c r="B121" s="229" t="s">
        <v>146</v>
      </c>
      <c r="C121" s="228"/>
      <c r="D121" s="228"/>
      <c r="E121" s="228">
        <v>14</v>
      </c>
      <c r="F121" s="228">
        <v>16</v>
      </c>
      <c r="G121" s="228">
        <v>62</v>
      </c>
      <c r="H121" s="228">
        <v>60</v>
      </c>
      <c r="I121" s="228">
        <v>58</v>
      </c>
      <c r="J121" s="228">
        <v>71</v>
      </c>
      <c r="K121" s="228">
        <v>71</v>
      </c>
      <c r="L121" s="228"/>
      <c r="M121" s="228" t="s">
        <v>115</v>
      </c>
    </row>
    <row r="122" spans="1:13" x14ac:dyDescent="0.25">
      <c r="A122" s="230">
        <v>124</v>
      </c>
      <c r="B122" s="229" t="s">
        <v>145</v>
      </c>
      <c r="C122" s="228"/>
      <c r="D122" s="228"/>
      <c r="E122" s="228">
        <v>60</v>
      </c>
      <c r="F122" s="228">
        <v>107</v>
      </c>
      <c r="G122" s="228">
        <v>124</v>
      </c>
      <c r="H122" s="228">
        <v>105</v>
      </c>
      <c r="I122" s="228">
        <v>96</v>
      </c>
      <c r="J122" s="228">
        <v>65</v>
      </c>
      <c r="K122" s="228">
        <v>77</v>
      </c>
      <c r="L122" s="228">
        <v>241</v>
      </c>
      <c r="M122" s="228">
        <v>429</v>
      </c>
    </row>
    <row r="123" spans="1:13" x14ac:dyDescent="0.25">
      <c r="A123" s="230">
        <v>125</v>
      </c>
      <c r="B123" s="229" t="s">
        <v>144</v>
      </c>
      <c r="C123" s="228"/>
      <c r="D123" s="228"/>
      <c r="E123" s="228">
        <v>60</v>
      </c>
      <c r="F123" s="228">
        <v>73</v>
      </c>
      <c r="G123" s="228">
        <v>79</v>
      </c>
      <c r="H123" s="228">
        <v>67</v>
      </c>
      <c r="I123" s="228">
        <v>59</v>
      </c>
      <c r="J123" s="228">
        <v>56</v>
      </c>
      <c r="K123" s="228">
        <v>68</v>
      </c>
      <c r="L123" s="228">
        <v>241</v>
      </c>
      <c r="M123" s="228">
        <v>429</v>
      </c>
    </row>
    <row r="124" spans="1:13" x14ac:dyDescent="0.25">
      <c r="A124" s="230">
        <v>126</v>
      </c>
      <c r="B124" s="229" t="s">
        <v>143</v>
      </c>
      <c r="C124" s="228"/>
      <c r="D124" s="228"/>
      <c r="E124" s="228"/>
      <c r="F124" s="228"/>
      <c r="G124" s="228">
        <v>77</v>
      </c>
      <c r="H124" s="228">
        <v>93</v>
      </c>
      <c r="I124" s="228">
        <v>89</v>
      </c>
      <c r="J124" s="228"/>
      <c r="K124" s="228">
        <v>178</v>
      </c>
      <c r="L124" s="228"/>
      <c r="M124" s="228" t="s">
        <v>115</v>
      </c>
    </row>
    <row r="125" spans="1:13" x14ac:dyDescent="0.25">
      <c r="A125" s="230">
        <v>127</v>
      </c>
      <c r="B125" s="229" t="s">
        <v>142</v>
      </c>
      <c r="C125" s="228"/>
      <c r="D125" s="228"/>
      <c r="E125" s="228"/>
      <c r="F125" s="228"/>
      <c r="G125" s="228">
        <v>61</v>
      </c>
      <c r="H125" s="228">
        <v>74</v>
      </c>
      <c r="I125" s="228">
        <v>71</v>
      </c>
      <c r="J125" s="228"/>
      <c r="K125" s="228">
        <v>152</v>
      </c>
      <c r="L125" s="228"/>
      <c r="M125" s="228" t="s">
        <v>115</v>
      </c>
    </row>
    <row r="126" spans="1:13" x14ac:dyDescent="0.25">
      <c r="A126" s="230">
        <v>128</v>
      </c>
      <c r="B126" s="229" t="s">
        <v>141</v>
      </c>
      <c r="C126" s="228"/>
      <c r="D126" s="228"/>
      <c r="E126" s="228"/>
      <c r="F126" s="228"/>
      <c r="G126" s="228">
        <v>77</v>
      </c>
      <c r="H126" s="228">
        <v>93</v>
      </c>
      <c r="I126" s="228">
        <v>89</v>
      </c>
      <c r="J126" s="228"/>
      <c r="K126" s="228">
        <v>160</v>
      </c>
      <c r="L126" s="228"/>
      <c r="M126" s="228" t="s">
        <v>115</v>
      </c>
    </row>
    <row r="127" spans="1:13" x14ac:dyDescent="0.25">
      <c r="A127" s="230">
        <v>129</v>
      </c>
      <c r="B127" s="229" t="s">
        <v>140</v>
      </c>
      <c r="C127" s="228"/>
      <c r="D127" s="228"/>
      <c r="E127" s="228">
        <v>171</v>
      </c>
      <c r="F127" s="228">
        <v>339</v>
      </c>
      <c r="G127" s="228">
        <v>411</v>
      </c>
      <c r="H127" s="228">
        <v>244</v>
      </c>
      <c r="I127" s="228">
        <v>166</v>
      </c>
      <c r="J127" s="228">
        <v>187</v>
      </c>
      <c r="K127" s="228"/>
      <c r="L127" s="228"/>
      <c r="M127" s="228" t="s">
        <v>115</v>
      </c>
    </row>
    <row r="128" spans="1:13" x14ac:dyDescent="0.25">
      <c r="A128" s="230">
        <v>130</v>
      </c>
      <c r="B128" s="229" t="s">
        <v>134</v>
      </c>
      <c r="C128" s="228"/>
      <c r="D128" s="228"/>
      <c r="E128" s="228">
        <v>85</v>
      </c>
      <c r="F128" s="228">
        <v>122</v>
      </c>
      <c r="G128" s="228">
        <v>148</v>
      </c>
      <c r="H128" s="228">
        <v>88</v>
      </c>
      <c r="I128" s="228">
        <v>62</v>
      </c>
      <c r="J128" s="228">
        <v>102</v>
      </c>
      <c r="K128" s="228"/>
      <c r="L128" s="228"/>
      <c r="M128" s="228" t="s">
        <v>115</v>
      </c>
    </row>
    <row r="129" spans="1:13" x14ac:dyDescent="0.25">
      <c r="A129" s="230">
        <v>131</v>
      </c>
      <c r="B129" s="229" t="s">
        <v>139</v>
      </c>
      <c r="C129" s="228"/>
      <c r="D129" s="228"/>
      <c r="E129" s="228">
        <v>64</v>
      </c>
      <c r="F129" s="228">
        <v>115</v>
      </c>
      <c r="G129" s="228">
        <v>140</v>
      </c>
      <c r="H129" s="228">
        <v>83</v>
      </c>
      <c r="I129" s="228">
        <v>58</v>
      </c>
      <c r="J129" s="228">
        <v>91</v>
      </c>
      <c r="K129" s="228"/>
      <c r="L129" s="228"/>
      <c r="M129" s="228">
        <v>354</v>
      </c>
    </row>
    <row r="130" spans="1:13" x14ac:dyDescent="0.25">
      <c r="A130" s="230">
        <v>132</v>
      </c>
      <c r="B130" s="229" t="s">
        <v>138</v>
      </c>
      <c r="C130" s="228"/>
      <c r="D130" s="228"/>
      <c r="E130" s="228">
        <v>96</v>
      </c>
      <c r="F130" s="228">
        <v>115</v>
      </c>
      <c r="G130" s="228">
        <v>140</v>
      </c>
      <c r="H130" s="228">
        <v>83</v>
      </c>
      <c r="I130" s="228">
        <v>58</v>
      </c>
      <c r="J130" s="228">
        <v>135</v>
      </c>
      <c r="K130" s="228"/>
      <c r="L130" s="228"/>
      <c r="M130" s="228" t="s">
        <v>115</v>
      </c>
    </row>
    <row r="131" spans="1:13" x14ac:dyDescent="0.25">
      <c r="A131" s="230">
        <v>133</v>
      </c>
      <c r="B131" s="229" t="s">
        <v>135</v>
      </c>
      <c r="C131" s="228"/>
      <c r="D131" s="228"/>
      <c r="E131" s="228">
        <v>111</v>
      </c>
      <c r="F131" s="228">
        <v>158</v>
      </c>
      <c r="G131" s="228">
        <v>150</v>
      </c>
      <c r="H131" s="228">
        <v>99</v>
      </c>
      <c r="I131" s="228">
        <v>293</v>
      </c>
      <c r="J131" s="228">
        <v>236</v>
      </c>
      <c r="K131" s="228">
        <v>362</v>
      </c>
      <c r="L131" s="228"/>
      <c r="M131" s="228" t="s">
        <v>115</v>
      </c>
    </row>
    <row r="132" spans="1:13" x14ac:dyDescent="0.25">
      <c r="A132" s="230">
        <v>134</v>
      </c>
      <c r="B132" s="229" t="s">
        <v>134</v>
      </c>
      <c r="C132" s="228"/>
      <c r="D132" s="228"/>
      <c r="E132" s="228">
        <v>74</v>
      </c>
      <c r="F132" s="228">
        <v>108</v>
      </c>
      <c r="G132" s="228">
        <v>103</v>
      </c>
      <c r="H132" s="228">
        <v>68</v>
      </c>
      <c r="I132" s="228">
        <v>253</v>
      </c>
      <c r="J132" s="228">
        <v>195</v>
      </c>
      <c r="K132" s="228">
        <v>299</v>
      </c>
      <c r="L132" s="228"/>
      <c r="M132" s="228" t="s">
        <v>115</v>
      </c>
    </row>
    <row r="133" spans="1:13" x14ac:dyDescent="0.25">
      <c r="A133" s="230">
        <v>135</v>
      </c>
      <c r="B133" s="229" t="s">
        <v>133</v>
      </c>
      <c r="C133" s="228"/>
      <c r="D133" s="228"/>
      <c r="E133" s="228">
        <v>51</v>
      </c>
      <c r="F133" s="228">
        <v>78</v>
      </c>
      <c r="G133" s="228">
        <v>79</v>
      </c>
      <c r="H133" s="228">
        <v>49</v>
      </c>
      <c r="I133" s="228">
        <v>212</v>
      </c>
      <c r="J133" s="228">
        <v>161</v>
      </c>
      <c r="K133" s="228">
        <v>272</v>
      </c>
      <c r="L133" s="228"/>
      <c r="M133" s="228" t="s">
        <v>115</v>
      </c>
    </row>
    <row r="134" spans="1:13" x14ac:dyDescent="0.25">
      <c r="A134" s="230">
        <v>136</v>
      </c>
      <c r="B134" s="229" t="s">
        <v>137</v>
      </c>
      <c r="C134" s="228"/>
      <c r="D134" s="228"/>
      <c r="E134" s="228">
        <v>74</v>
      </c>
      <c r="F134" s="228">
        <v>108</v>
      </c>
      <c r="G134" s="228">
        <v>103</v>
      </c>
      <c r="H134" s="228">
        <v>68</v>
      </c>
      <c r="I134" s="228"/>
      <c r="J134" s="228">
        <v>214</v>
      </c>
      <c r="K134" s="228">
        <v>329</v>
      </c>
      <c r="L134" s="228"/>
      <c r="M134" s="228" t="s">
        <v>115</v>
      </c>
    </row>
    <row r="135" spans="1:13" x14ac:dyDescent="0.25">
      <c r="A135" s="230">
        <v>137</v>
      </c>
      <c r="B135" s="229" t="s">
        <v>136</v>
      </c>
      <c r="C135" s="228"/>
      <c r="D135" s="228"/>
      <c r="E135" s="228">
        <v>71</v>
      </c>
      <c r="F135" s="228">
        <v>139</v>
      </c>
      <c r="G135" s="228">
        <v>145</v>
      </c>
      <c r="H135" s="228">
        <v>122</v>
      </c>
      <c r="I135" s="228">
        <v>121</v>
      </c>
      <c r="J135" s="228">
        <v>65</v>
      </c>
      <c r="K135" s="228">
        <v>77</v>
      </c>
      <c r="L135" s="228"/>
      <c r="M135" s="228" t="s">
        <v>115</v>
      </c>
    </row>
    <row r="136" spans="1:13" x14ac:dyDescent="0.25">
      <c r="A136" s="230">
        <v>138</v>
      </c>
      <c r="B136" s="229" t="s">
        <v>135</v>
      </c>
      <c r="C136" s="228"/>
      <c r="D136" s="228"/>
      <c r="E136" s="228">
        <v>70</v>
      </c>
      <c r="F136" s="228">
        <v>133</v>
      </c>
      <c r="G136" s="228">
        <v>140</v>
      </c>
      <c r="H136" s="228">
        <v>118</v>
      </c>
      <c r="I136" s="228">
        <v>111</v>
      </c>
      <c r="J136" s="228">
        <v>65</v>
      </c>
      <c r="K136" s="228">
        <v>74</v>
      </c>
      <c r="L136" s="228"/>
      <c r="M136" s="228" t="s">
        <v>115</v>
      </c>
    </row>
    <row r="137" spans="1:13" x14ac:dyDescent="0.25">
      <c r="A137" s="230">
        <v>140</v>
      </c>
      <c r="B137" s="229" t="s">
        <v>134</v>
      </c>
      <c r="C137" s="228"/>
      <c r="D137" s="228"/>
      <c r="E137" s="228">
        <v>53</v>
      </c>
      <c r="F137" s="228">
        <v>112</v>
      </c>
      <c r="G137" s="228">
        <v>128</v>
      </c>
      <c r="H137" s="228">
        <v>121</v>
      </c>
      <c r="I137" s="228">
        <v>113</v>
      </c>
      <c r="J137" s="228">
        <v>65</v>
      </c>
      <c r="K137" s="228">
        <v>77</v>
      </c>
      <c r="L137" s="228">
        <v>99</v>
      </c>
      <c r="M137" s="228">
        <v>194</v>
      </c>
    </row>
    <row r="138" spans="1:13" x14ac:dyDescent="0.25">
      <c r="A138" s="230">
        <v>141</v>
      </c>
      <c r="B138" s="229" t="s">
        <v>133</v>
      </c>
      <c r="C138" s="228"/>
      <c r="D138" s="228"/>
      <c r="E138" s="228">
        <v>50</v>
      </c>
      <c r="F138" s="228">
        <v>82</v>
      </c>
      <c r="G138" s="228">
        <v>95</v>
      </c>
      <c r="H138" s="228">
        <v>106</v>
      </c>
      <c r="I138" s="228">
        <v>102</v>
      </c>
      <c r="J138" s="228">
        <v>60</v>
      </c>
      <c r="K138" s="228">
        <v>72</v>
      </c>
      <c r="L138" s="228"/>
      <c r="M138" s="228" t="s">
        <v>115</v>
      </c>
    </row>
    <row r="139" spans="1:13" x14ac:dyDescent="0.25">
      <c r="A139" s="230">
        <v>142</v>
      </c>
      <c r="B139" s="229" t="s">
        <v>132</v>
      </c>
      <c r="C139" s="228"/>
      <c r="D139" s="228"/>
      <c r="E139" s="228">
        <v>29</v>
      </c>
      <c r="F139" s="228">
        <v>66</v>
      </c>
      <c r="G139" s="228">
        <v>81</v>
      </c>
      <c r="H139" s="228">
        <v>69</v>
      </c>
      <c r="I139" s="228">
        <v>69</v>
      </c>
      <c r="J139" s="228">
        <v>56</v>
      </c>
      <c r="K139" s="228">
        <v>68</v>
      </c>
      <c r="L139" s="228">
        <v>162</v>
      </c>
      <c r="M139" s="228" t="s">
        <v>115</v>
      </c>
    </row>
    <row r="140" spans="1:13" x14ac:dyDescent="0.25">
      <c r="A140" s="230">
        <v>143</v>
      </c>
      <c r="B140" s="229" t="s">
        <v>131</v>
      </c>
      <c r="C140" s="228"/>
      <c r="D140" s="228"/>
      <c r="E140" s="228">
        <v>57</v>
      </c>
      <c r="F140" s="228">
        <v>76</v>
      </c>
      <c r="G140" s="228">
        <v>88</v>
      </c>
      <c r="H140" s="228">
        <v>74</v>
      </c>
      <c r="I140" s="228">
        <v>69</v>
      </c>
      <c r="J140" s="228">
        <v>56</v>
      </c>
      <c r="K140" s="228">
        <v>68</v>
      </c>
      <c r="L140" s="228"/>
      <c r="M140" s="228" t="s">
        <v>115</v>
      </c>
    </row>
    <row r="141" spans="1:13" x14ac:dyDescent="0.25">
      <c r="A141" s="230">
        <v>144</v>
      </c>
      <c r="B141" s="229" t="s">
        <v>130</v>
      </c>
      <c r="C141" s="228"/>
      <c r="D141" s="228"/>
      <c r="E141" s="228">
        <v>24</v>
      </c>
      <c r="F141" s="228">
        <v>62</v>
      </c>
      <c r="G141" s="228">
        <v>75</v>
      </c>
      <c r="H141" s="228">
        <v>63</v>
      </c>
      <c r="I141" s="228">
        <v>59</v>
      </c>
      <c r="J141" s="228"/>
      <c r="K141" s="228"/>
      <c r="L141" s="228"/>
      <c r="M141" s="228" t="s">
        <v>115</v>
      </c>
    </row>
    <row r="142" spans="1:13" x14ac:dyDescent="0.25">
      <c r="A142" s="230">
        <v>145</v>
      </c>
      <c r="B142" s="229" t="s">
        <v>129</v>
      </c>
      <c r="C142" s="228"/>
      <c r="D142" s="228"/>
      <c r="E142" s="228">
        <v>130</v>
      </c>
      <c r="F142" s="228">
        <v>154</v>
      </c>
      <c r="G142" s="228">
        <v>159</v>
      </c>
      <c r="H142" s="228">
        <v>133</v>
      </c>
      <c r="I142" s="228">
        <v>125</v>
      </c>
      <c r="J142" s="228">
        <v>512</v>
      </c>
      <c r="K142" s="228">
        <v>403</v>
      </c>
      <c r="L142" s="228">
        <v>274</v>
      </c>
      <c r="M142" s="228">
        <v>397</v>
      </c>
    </row>
    <row r="143" spans="1:13" x14ac:dyDescent="0.25">
      <c r="A143" s="230">
        <v>146</v>
      </c>
      <c r="B143" s="229" t="s">
        <v>128</v>
      </c>
      <c r="C143" s="228"/>
      <c r="D143" s="228"/>
      <c r="E143" s="228">
        <v>130</v>
      </c>
      <c r="F143" s="228">
        <v>154</v>
      </c>
      <c r="G143" s="228">
        <v>159</v>
      </c>
      <c r="H143" s="228">
        <v>133</v>
      </c>
      <c r="I143" s="228">
        <v>125</v>
      </c>
      <c r="J143" s="228">
        <v>512</v>
      </c>
      <c r="K143" s="228">
        <v>403</v>
      </c>
      <c r="L143" s="228">
        <v>274</v>
      </c>
      <c r="M143" s="228">
        <v>397</v>
      </c>
    </row>
    <row r="144" spans="1:13" x14ac:dyDescent="0.25">
      <c r="A144" s="230">
        <v>147</v>
      </c>
      <c r="B144" s="229" t="s">
        <v>127</v>
      </c>
      <c r="C144" s="228"/>
      <c r="D144" s="228"/>
      <c r="E144" s="228">
        <v>64</v>
      </c>
      <c r="F144" s="228">
        <v>123</v>
      </c>
      <c r="G144" s="228">
        <v>132</v>
      </c>
      <c r="H144" s="228">
        <v>111</v>
      </c>
      <c r="I144" s="228">
        <v>121</v>
      </c>
      <c r="J144" s="228">
        <v>136</v>
      </c>
      <c r="K144" s="228">
        <v>113</v>
      </c>
      <c r="L144" s="228">
        <v>238</v>
      </c>
      <c r="M144" s="228">
        <v>342</v>
      </c>
    </row>
    <row r="145" spans="1:25" x14ac:dyDescent="0.25">
      <c r="A145" s="230">
        <v>148</v>
      </c>
      <c r="B145" s="229" t="s">
        <v>126</v>
      </c>
      <c r="C145" s="228"/>
      <c r="D145" s="228"/>
      <c r="E145" s="228">
        <v>64</v>
      </c>
      <c r="F145" s="228">
        <v>123</v>
      </c>
      <c r="G145" s="228">
        <v>132</v>
      </c>
      <c r="H145" s="228">
        <v>111</v>
      </c>
      <c r="I145" s="228">
        <v>121</v>
      </c>
      <c r="J145" s="228">
        <v>136</v>
      </c>
      <c r="K145" s="228">
        <v>113</v>
      </c>
      <c r="L145" s="228">
        <v>238</v>
      </c>
      <c r="M145" s="228">
        <v>342</v>
      </c>
    </row>
    <row r="146" spans="1:25" x14ac:dyDescent="0.25">
      <c r="A146" s="230">
        <v>149</v>
      </c>
      <c r="B146" s="229" t="s">
        <v>125</v>
      </c>
      <c r="C146" s="228"/>
      <c r="D146" s="228"/>
      <c r="E146" s="228">
        <v>64</v>
      </c>
      <c r="F146" s="228">
        <v>123</v>
      </c>
      <c r="G146" s="228">
        <v>132</v>
      </c>
      <c r="H146" s="228">
        <v>111</v>
      </c>
      <c r="I146" s="228">
        <v>121</v>
      </c>
      <c r="J146" s="228">
        <v>139</v>
      </c>
      <c r="K146" s="228">
        <v>116</v>
      </c>
      <c r="L146" s="228">
        <v>238</v>
      </c>
      <c r="M146" s="228">
        <v>342</v>
      </c>
    </row>
    <row r="147" spans="1:25" x14ac:dyDescent="0.25">
      <c r="A147" s="230">
        <v>150</v>
      </c>
      <c r="B147" s="229" t="s">
        <v>124</v>
      </c>
      <c r="C147" s="228"/>
      <c r="D147" s="228"/>
      <c r="E147" s="228">
        <v>55</v>
      </c>
      <c r="F147" s="228">
        <v>102</v>
      </c>
      <c r="G147" s="228">
        <v>117</v>
      </c>
      <c r="H147" s="228">
        <v>99</v>
      </c>
      <c r="I147" s="228">
        <v>112</v>
      </c>
      <c r="J147" s="228">
        <v>88</v>
      </c>
      <c r="K147" s="228">
        <v>73</v>
      </c>
      <c r="L147" s="228">
        <v>201</v>
      </c>
      <c r="M147" s="228">
        <v>289</v>
      </c>
    </row>
    <row r="148" spans="1:25" x14ac:dyDescent="0.25">
      <c r="A148" s="230">
        <v>152</v>
      </c>
      <c r="B148" s="229" t="s">
        <v>123</v>
      </c>
      <c r="C148" s="228"/>
      <c r="D148" s="228"/>
      <c r="E148" s="228">
        <v>101</v>
      </c>
      <c r="F148" s="228">
        <v>229</v>
      </c>
      <c r="G148" s="228">
        <v>224</v>
      </c>
      <c r="H148" s="228">
        <v>189</v>
      </c>
      <c r="I148" s="228">
        <v>173</v>
      </c>
      <c r="J148" s="228">
        <v>409</v>
      </c>
      <c r="K148" s="228">
        <v>326</v>
      </c>
      <c r="L148" s="228"/>
      <c r="M148" s="228" t="s">
        <v>115</v>
      </c>
    </row>
    <row r="149" spans="1:25" x14ac:dyDescent="0.25">
      <c r="A149" s="230">
        <v>153</v>
      </c>
      <c r="B149" s="229" t="s">
        <v>122</v>
      </c>
      <c r="C149" s="228"/>
      <c r="D149" s="228"/>
      <c r="E149" s="228">
        <v>101</v>
      </c>
      <c r="F149" s="228">
        <v>210</v>
      </c>
      <c r="G149" s="228">
        <v>207</v>
      </c>
      <c r="H149" s="228">
        <v>175</v>
      </c>
      <c r="I149" s="228">
        <v>164</v>
      </c>
      <c r="J149" s="228">
        <v>64</v>
      </c>
      <c r="K149" s="228">
        <v>66</v>
      </c>
      <c r="L149" s="228"/>
      <c r="M149" s="228" t="s">
        <v>115</v>
      </c>
    </row>
    <row r="150" spans="1:25" x14ac:dyDescent="0.25">
      <c r="A150" s="230">
        <v>154</v>
      </c>
      <c r="B150" s="229" t="s">
        <v>121</v>
      </c>
      <c r="C150" s="228"/>
      <c r="D150" s="228"/>
      <c r="E150" s="228">
        <v>64</v>
      </c>
      <c r="F150" s="228">
        <v>121</v>
      </c>
      <c r="G150" s="228">
        <v>129</v>
      </c>
      <c r="H150" s="228">
        <v>114</v>
      </c>
      <c r="I150" s="228">
        <v>102</v>
      </c>
      <c r="J150" s="228">
        <v>64</v>
      </c>
      <c r="K150" s="228">
        <v>66</v>
      </c>
      <c r="L150" s="228"/>
      <c r="M150" s="228" t="s">
        <v>115</v>
      </c>
    </row>
    <row r="151" spans="1:25" x14ac:dyDescent="0.25">
      <c r="A151" s="230">
        <v>155</v>
      </c>
      <c r="B151" s="229" t="s">
        <v>120</v>
      </c>
      <c r="C151" s="228"/>
      <c r="D151" s="228"/>
      <c r="E151" s="228">
        <v>49</v>
      </c>
      <c r="F151" s="228">
        <v>106</v>
      </c>
      <c r="G151" s="228">
        <v>116</v>
      </c>
      <c r="H151" s="228">
        <v>98</v>
      </c>
      <c r="I151" s="228">
        <v>92</v>
      </c>
      <c r="J151" s="228">
        <v>55</v>
      </c>
      <c r="K151" s="228">
        <v>57</v>
      </c>
      <c r="L151" s="228"/>
      <c r="M151" s="228" t="s">
        <v>115</v>
      </c>
    </row>
    <row r="152" spans="1:25" x14ac:dyDescent="0.25">
      <c r="A152" s="230">
        <v>156</v>
      </c>
      <c r="B152" s="229" t="s">
        <v>119</v>
      </c>
      <c r="C152" s="228"/>
      <c r="D152" s="228"/>
      <c r="E152" s="228">
        <v>64</v>
      </c>
      <c r="F152" s="228">
        <v>127</v>
      </c>
      <c r="G152" s="228">
        <v>135</v>
      </c>
      <c r="H152" s="228">
        <v>114</v>
      </c>
      <c r="I152" s="228">
        <v>107</v>
      </c>
      <c r="J152" s="228">
        <v>55</v>
      </c>
      <c r="K152" s="228">
        <v>57</v>
      </c>
      <c r="L152" s="228"/>
      <c r="M152" s="228" t="s">
        <v>115</v>
      </c>
    </row>
    <row r="153" spans="1:25" x14ac:dyDescent="0.25">
      <c r="A153" s="230">
        <v>157</v>
      </c>
      <c r="B153" s="229" t="s">
        <v>118</v>
      </c>
      <c r="C153" s="228"/>
      <c r="D153" s="228"/>
      <c r="E153" s="228">
        <v>60</v>
      </c>
      <c r="F153" s="228">
        <v>127</v>
      </c>
      <c r="G153" s="228">
        <v>135</v>
      </c>
      <c r="H153" s="228">
        <v>114</v>
      </c>
      <c r="I153" s="228">
        <v>107</v>
      </c>
      <c r="J153" s="228">
        <v>55</v>
      </c>
      <c r="K153" s="228">
        <v>57</v>
      </c>
      <c r="L153" s="228"/>
      <c r="M153" s="228" t="s">
        <v>115</v>
      </c>
    </row>
    <row r="154" spans="1:25" x14ac:dyDescent="0.25">
      <c r="A154" s="230">
        <v>158</v>
      </c>
      <c r="B154" s="229" t="s">
        <v>117</v>
      </c>
      <c r="C154" s="228"/>
      <c r="D154" s="228"/>
      <c r="E154" s="228">
        <v>30</v>
      </c>
      <c r="F154" s="228">
        <v>65</v>
      </c>
      <c r="G154" s="228">
        <v>80</v>
      </c>
      <c r="H154" s="228">
        <v>67</v>
      </c>
      <c r="I154" s="228">
        <v>63</v>
      </c>
      <c r="J154" s="228">
        <v>44</v>
      </c>
      <c r="K154" s="228">
        <v>45</v>
      </c>
      <c r="L154" s="228"/>
      <c r="M154" s="228" t="s">
        <v>115</v>
      </c>
    </row>
    <row r="155" spans="1:25" x14ac:dyDescent="0.25">
      <c r="A155" s="230">
        <v>159</v>
      </c>
      <c r="B155" s="229" t="s">
        <v>116</v>
      </c>
      <c r="C155" s="228">
        <v>85</v>
      </c>
      <c r="D155" s="228"/>
      <c r="E155" s="228">
        <v>32</v>
      </c>
      <c r="F155" s="228">
        <v>112</v>
      </c>
      <c r="G155" s="228">
        <v>105</v>
      </c>
      <c r="H155" s="228">
        <v>88</v>
      </c>
      <c r="I155" s="228">
        <v>96</v>
      </c>
      <c r="J155" s="228">
        <v>101</v>
      </c>
      <c r="K155" s="228">
        <v>160</v>
      </c>
      <c r="L155" s="228"/>
      <c r="M155" s="228" t="s">
        <v>115</v>
      </c>
    </row>
    <row r="156" spans="1:25" x14ac:dyDescent="0.25">
      <c r="A156" s="230">
        <v>160</v>
      </c>
      <c r="B156" s="229" t="s">
        <v>114</v>
      </c>
      <c r="C156" s="228"/>
      <c r="D156" s="228"/>
      <c r="E156" s="228">
        <v>77</v>
      </c>
      <c r="F156" s="228">
        <v>250</v>
      </c>
      <c r="G156" s="228">
        <v>243</v>
      </c>
      <c r="H156" s="228">
        <v>205</v>
      </c>
      <c r="I156" s="228">
        <v>192</v>
      </c>
      <c r="J156" s="228">
        <v>293</v>
      </c>
      <c r="K156" s="228">
        <v>243</v>
      </c>
      <c r="L156" s="228">
        <v>170</v>
      </c>
      <c r="M156" s="228">
        <v>236</v>
      </c>
    </row>
    <row r="157" spans="1:25" x14ac:dyDescent="0.25">
      <c r="A157" s="230">
        <v>161</v>
      </c>
      <c r="B157" s="229" t="s">
        <v>113</v>
      </c>
      <c r="C157" s="228"/>
      <c r="D157" s="228"/>
      <c r="E157" s="228">
        <v>77</v>
      </c>
      <c r="F157" s="228">
        <v>250</v>
      </c>
      <c r="G157" s="228">
        <v>243</v>
      </c>
      <c r="H157" s="228">
        <v>205</v>
      </c>
      <c r="I157" s="228">
        <v>192</v>
      </c>
      <c r="J157" s="228">
        <v>293</v>
      </c>
      <c r="K157" s="228">
        <v>243</v>
      </c>
      <c r="L157" s="228">
        <v>170</v>
      </c>
      <c r="M157" s="228">
        <v>236</v>
      </c>
    </row>
    <row r="158" spans="1:25" x14ac:dyDescent="0.25">
      <c r="A158" s="230">
        <v>162</v>
      </c>
      <c r="B158" s="229" t="s">
        <v>112</v>
      </c>
      <c r="C158" s="228"/>
      <c r="D158" s="228"/>
      <c r="E158" s="228">
        <v>76</v>
      </c>
      <c r="F158" s="228">
        <v>214</v>
      </c>
      <c r="G158" s="228">
        <v>243</v>
      </c>
      <c r="H158" s="228">
        <v>205</v>
      </c>
      <c r="I158" s="228">
        <v>192</v>
      </c>
      <c r="J158" s="228"/>
      <c r="K158" s="228"/>
      <c r="L158" s="228">
        <v>170</v>
      </c>
      <c r="M158" s="228">
        <v>236</v>
      </c>
    </row>
    <row r="159" spans="1:25" s="224" customFormat="1" x14ac:dyDescent="0.25">
      <c r="A159" s="227" t="s">
        <v>111</v>
      </c>
      <c r="B159" s="226"/>
      <c r="C159" s="226">
        <v>68</v>
      </c>
      <c r="D159" s="226">
        <v>77</v>
      </c>
      <c r="E159" s="226">
        <v>45</v>
      </c>
      <c r="F159" s="226">
        <v>75</v>
      </c>
      <c r="G159" s="226">
        <v>83</v>
      </c>
      <c r="H159" s="226">
        <v>75</v>
      </c>
      <c r="I159" s="226">
        <v>80</v>
      </c>
      <c r="J159" s="226">
        <v>102</v>
      </c>
      <c r="K159" s="226">
        <v>103</v>
      </c>
      <c r="L159" s="226">
        <v>82</v>
      </c>
      <c r="M159" s="226">
        <v>158</v>
      </c>
      <c r="O159"/>
      <c r="P159"/>
      <c r="Q159"/>
      <c r="R159"/>
      <c r="S159"/>
      <c r="T159"/>
      <c r="U159"/>
      <c r="V159"/>
      <c r="W159"/>
      <c r="X159"/>
      <c r="Y159"/>
    </row>
    <row r="161" spans="15:25" x14ac:dyDescent="0.25">
      <c r="O161" s="224"/>
      <c r="P161" s="224"/>
      <c r="Q161" s="224"/>
      <c r="R161" s="224"/>
      <c r="S161" s="224"/>
      <c r="T161" s="224"/>
      <c r="U161" s="224"/>
      <c r="V161" s="224"/>
      <c r="W161" s="224"/>
      <c r="X161" s="224"/>
      <c r="Y161" s="224"/>
    </row>
  </sheetData>
  <autoFilter ref="A7:Y7"/>
  <hyperlinks>
    <hyperlink ref="B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19"/>
  <sheetViews>
    <sheetView showGridLines="0" workbookViewId="0">
      <pane xSplit="3" topLeftCell="D1" activePane="topRight" state="frozen"/>
      <selection activeCell="P23" sqref="P23"/>
      <selection pane="topRight" activeCell="A3" sqref="A3"/>
    </sheetView>
  </sheetViews>
  <sheetFormatPr defaultColWidth="11.7109375" defaultRowHeight="12" x14ac:dyDescent="0.25"/>
  <cols>
    <col min="1" max="1" width="30.28515625" style="4" customWidth="1"/>
    <col min="2" max="2" width="6" style="11" customWidth="1"/>
    <col min="3" max="3" width="7" style="45" customWidth="1"/>
    <col min="4" max="5" width="7.85546875" style="4" customWidth="1"/>
    <col min="6" max="6" width="9.140625" style="4" bestFit="1" customWidth="1"/>
    <col min="7" max="7" width="9.140625" style="4" customWidth="1"/>
    <col min="8" max="8" width="10.42578125" style="4" customWidth="1"/>
    <col min="9" max="9" width="10.85546875" style="4" bestFit="1" customWidth="1"/>
    <col min="10" max="12" width="8.42578125" style="4" customWidth="1"/>
    <col min="13" max="15" width="10.140625" style="4" customWidth="1"/>
    <col min="16" max="16" width="7.7109375" style="4" customWidth="1"/>
    <col min="17" max="21" width="7.85546875" style="4" customWidth="1"/>
    <col min="22" max="27" width="9.7109375" style="5" customWidth="1"/>
    <col min="28" max="16384" width="11.7109375" style="4"/>
  </cols>
  <sheetData>
    <row r="1" spans="1:27" ht="14.4" x14ac:dyDescent="0.25">
      <c r="A1" s="1" t="s">
        <v>0</v>
      </c>
      <c r="B1" s="2"/>
      <c r="C1" s="3"/>
    </row>
    <row r="2" spans="1:27" s="6" customFormat="1" ht="14.4" x14ac:dyDescent="0.25">
      <c r="A2" s="112" t="s">
        <v>89</v>
      </c>
      <c r="B2" s="113"/>
      <c r="C2" s="114"/>
      <c r="D2" s="280"/>
      <c r="E2" s="281"/>
      <c r="F2" s="281"/>
      <c r="G2" s="281"/>
      <c r="H2" s="281"/>
      <c r="I2" s="281"/>
      <c r="J2" s="280"/>
      <c r="K2" s="281"/>
      <c r="L2" s="281"/>
      <c r="M2" s="281"/>
      <c r="N2" s="281"/>
      <c r="O2" s="281"/>
      <c r="P2" s="280"/>
      <c r="Q2" s="281"/>
      <c r="R2" s="281"/>
      <c r="S2" s="281"/>
      <c r="T2" s="281"/>
      <c r="U2" s="281"/>
      <c r="V2" s="280"/>
      <c r="W2" s="281"/>
      <c r="X2" s="281"/>
      <c r="Y2" s="281"/>
      <c r="Z2" s="281"/>
      <c r="AA2" s="281"/>
    </row>
    <row r="3" spans="1:27" s="6" customFormat="1" ht="14.4" x14ac:dyDescent="0.25">
      <c r="A3" s="319" t="s">
        <v>264</v>
      </c>
      <c r="B3" s="113"/>
      <c r="C3" s="114"/>
      <c r="D3" s="274"/>
      <c r="E3" s="275"/>
      <c r="F3" s="275"/>
      <c r="G3" s="275"/>
      <c r="H3" s="275"/>
      <c r="I3" s="275"/>
      <c r="J3" s="274"/>
      <c r="K3" s="275"/>
      <c r="L3" s="275"/>
      <c r="M3" s="275"/>
      <c r="N3" s="275"/>
      <c r="O3" s="275"/>
      <c r="P3" s="274"/>
      <c r="Q3" s="275"/>
      <c r="R3" s="275"/>
      <c r="S3" s="275"/>
      <c r="T3" s="275"/>
      <c r="U3" s="275"/>
      <c r="V3" s="274"/>
      <c r="W3" s="275"/>
      <c r="X3" s="275"/>
      <c r="Y3" s="275"/>
      <c r="Z3" s="275"/>
      <c r="AA3" s="275"/>
    </row>
    <row r="4" spans="1:27" s="6" customFormat="1" x14ac:dyDescent="0.25">
      <c r="A4" s="115" t="s">
        <v>1</v>
      </c>
      <c r="B4" s="116"/>
      <c r="C4" s="117"/>
      <c r="D4" s="282"/>
      <c r="E4" s="282"/>
      <c r="F4" s="282"/>
      <c r="G4" s="282"/>
      <c r="H4" s="282"/>
      <c r="I4" s="282"/>
      <c r="J4" s="8"/>
      <c r="K4" s="8"/>
      <c r="L4" s="8"/>
      <c r="M4" s="8"/>
      <c r="N4" s="8"/>
      <c r="O4" s="8"/>
      <c r="P4" s="8"/>
      <c r="Q4" s="8"/>
      <c r="R4" s="8"/>
      <c r="S4" s="8"/>
      <c r="T4" s="8"/>
      <c r="U4" s="8"/>
      <c r="V4" s="283"/>
      <c r="W4" s="282"/>
      <c r="X4" s="282"/>
      <c r="Y4" s="282"/>
      <c r="Z4" s="282"/>
      <c r="AA4" s="282"/>
    </row>
    <row r="5" spans="1:27" s="9" customFormat="1" ht="25.5" customHeight="1" x14ac:dyDescent="0.25">
      <c r="A5" s="285" t="s">
        <v>2</v>
      </c>
      <c r="B5" s="287" t="s">
        <v>41</v>
      </c>
      <c r="C5" s="289" t="s">
        <v>86</v>
      </c>
      <c r="D5" s="291" t="s">
        <v>3</v>
      </c>
      <c r="E5" s="292"/>
      <c r="F5" s="292"/>
      <c r="G5" s="292"/>
      <c r="H5" s="292"/>
      <c r="I5" s="293"/>
      <c r="J5" s="294" t="s">
        <v>4</v>
      </c>
      <c r="K5" s="295"/>
      <c r="L5" s="295"/>
      <c r="M5" s="295"/>
      <c r="N5" s="295"/>
      <c r="O5" s="296"/>
      <c r="P5" s="297" t="s">
        <v>5</v>
      </c>
      <c r="Q5" s="298"/>
      <c r="R5" s="298"/>
      <c r="S5" s="298"/>
      <c r="T5" s="298"/>
      <c r="U5" s="299"/>
      <c r="V5" s="284" t="s">
        <v>6</v>
      </c>
      <c r="W5" s="284"/>
      <c r="X5" s="284"/>
      <c r="Y5" s="284"/>
      <c r="Z5" s="284"/>
      <c r="AA5" s="284"/>
    </row>
    <row r="6" spans="1:27" s="54" customFormat="1" ht="25.2" customHeight="1" x14ac:dyDescent="0.25">
      <c r="A6" s="286"/>
      <c r="B6" s="288"/>
      <c r="C6" s="290"/>
      <c r="D6" s="186" t="s">
        <v>60</v>
      </c>
      <c r="E6" s="186" t="s">
        <v>7</v>
      </c>
      <c r="F6" s="186" t="s">
        <v>8</v>
      </c>
      <c r="G6" s="187">
        <v>2000</v>
      </c>
      <c r="H6" s="187">
        <v>2005</v>
      </c>
      <c r="I6" s="186" t="s">
        <v>9</v>
      </c>
      <c r="J6" s="188" t="s">
        <v>87</v>
      </c>
      <c r="K6" s="188" t="s">
        <v>7</v>
      </c>
      <c r="L6" s="188" t="s">
        <v>8</v>
      </c>
      <c r="M6" s="189">
        <v>2000</v>
      </c>
      <c r="N6" s="189">
        <v>2005</v>
      </c>
      <c r="O6" s="188" t="s">
        <v>9</v>
      </c>
      <c r="P6" s="190" t="s">
        <v>87</v>
      </c>
      <c r="Q6" s="190" t="s">
        <v>7</v>
      </c>
      <c r="R6" s="190" t="s">
        <v>8</v>
      </c>
      <c r="S6" s="191">
        <v>2000</v>
      </c>
      <c r="T6" s="191">
        <v>2005</v>
      </c>
      <c r="U6" s="190" t="s">
        <v>9</v>
      </c>
      <c r="V6" s="192" t="s">
        <v>87</v>
      </c>
      <c r="W6" s="192" t="s">
        <v>7</v>
      </c>
      <c r="X6" s="192" t="s">
        <v>8</v>
      </c>
      <c r="Y6" s="193">
        <v>2000</v>
      </c>
      <c r="Z6" s="193">
        <v>2005</v>
      </c>
      <c r="AA6" s="192" t="s">
        <v>9</v>
      </c>
    </row>
    <row r="7" spans="1:27" s="11" customFormat="1" x14ac:dyDescent="0.25">
      <c r="A7" s="12"/>
      <c r="B7" s="13"/>
      <c r="C7" s="14"/>
      <c r="D7" s="15"/>
      <c r="E7" s="15"/>
      <c r="F7" s="15"/>
      <c r="G7" s="13"/>
      <c r="H7" s="13"/>
      <c r="I7" s="15"/>
      <c r="J7" s="13"/>
      <c r="K7" s="13"/>
      <c r="L7" s="13"/>
      <c r="M7" s="13"/>
      <c r="N7" s="13"/>
      <c r="O7" s="13"/>
      <c r="P7" s="13"/>
      <c r="Q7" s="13"/>
      <c r="R7" s="13"/>
      <c r="S7" s="13"/>
      <c r="T7" s="13"/>
      <c r="U7" s="13"/>
      <c r="V7" s="16"/>
      <c r="W7" s="16"/>
      <c r="X7" s="16"/>
      <c r="Y7" s="16"/>
      <c r="Z7" s="16"/>
      <c r="AA7" s="16"/>
    </row>
    <row r="8" spans="1:27" s="10" customFormat="1" x14ac:dyDescent="0.25">
      <c r="A8" s="74" t="s">
        <v>14</v>
      </c>
      <c r="B8" s="64">
        <v>7</v>
      </c>
      <c r="C8" s="17" t="s">
        <v>15</v>
      </c>
      <c r="D8" s="178">
        <v>57.146353307957327</v>
      </c>
      <c r="E8" s="178">
        <v>183.65375770060987</v>
      </c>
      <c r="F8" s="178">
        <v>16069.703798803366</v>
      </c>
      <c r="G8" s="178">
        <v>2002200</v>
      </c>
      <c r="H8" s="178">
        <v>6723600</v>
      </c>
      <c r="I8" s="178">
        <v>15642300</v>
      </c>
      <c r="J8" s="178">
        <v>1763060.6255811551</v>
      </c>
      <c r="K8" s="178">
        <v>2423294.3694959548</v>
      </c>
      <c r="L8" s="178">
        <v>3160944.0229929429</v>
      </c>
      <c r="M8" s="178">
        <v>6451035.0557263587</v>
      </c>
      <c r="N8" s="178">
        <v>6723600</v>
      </c>
      <c r="O8" s="178">
        <v>8088832.2321036719</v>
      </c>
      <c r="P8" s="178">
        <v>727.52724669658812</v>
      </c>
      <c r="Q8" s="178">
        <v>990.17924235371197</v>
      </c>
      <c r="R8" s="178">
        <v>1778.7958466950649</v>
      </c>
      <c r="S8" s="178">
        <v>2014.028</v>
      </c>
      <c r="T8" s="178">
        <v>2318.5185276493762</v>
      </c>
      <c r="U8" s="178">
        <v>2693.6876450192226</v>
      </c>
      <c r="V8" s="18">
        <f t="shared" ref="V8:V16" si="0">(J8*1000000)/(P8*1000)</f>
        <v>2423360.2708166768</v>
      </c>
      <c r="W8" s="18">
        <f t="shared" ref="W8:Z8" si="1">(K8*1000000)/(Q8*1000)</f>
        <v>2447328.9944309951</v>
      </c>
      <c r="X8" s="18">
        <f t="shared" si="1"/>
        <v>1777013.3817581465</v>
      </c>
      <c r="Y8" s="18">
        <f t="shared" si="1"/>
        <v>3203051.3258635723</v>
      </c>
      <c r="Z8" s="18">
        <f t="shared" si="1"/>
        <v>2899955.2601448065</v>
      </c>
      <c r="AA8" s="18">
        <f t="shared" ref="AA8:AA16" si="2">(O8*1000000)/(U8*1000)</f>
        <v>3002884.260563904</v>
      </c>
    </row>
    <row r="9" spans="1:27" s="10" customFormat="1" x14ac:dyDescent="0.25">
      <c r="A9" s="74" t="s">
        <v>17</v>
      </c>
      <c r="B9" s="123">
        <f>+B8+1</f>
        <v>8</v>
      </c>
      <c r="C9" s="19" t="s">
        <v>18</v>
      </c>
      <c r="D9" s="20">
        <f t="shared" ref="D9:U9" si="3">+D10+D11+D14</f>
        <v>363.88209382922616</v>
      </c>
      <c r="E9" s="20">
        <f t="shared" si="3"/>
        <v>829.66321366680029</v>
      </c>
      <c r="F9" s="20">
        <f t="shared" si="3"/>
        <v>50368.594835683987</v>
      </c>
      <c r="G9" s="20">
        <f t="shared" si="3"/>
        <v>2269200</v>
      </c>
      <c r="H9" s="20">
        <f t="shared" si="3"/>
        <v>8600200</v>
      </c>
      <c r="I9" s="20">
        <f t="shared" si="3"/>
        <v>27514000</v>
      </c>
      <c r="J9" s="20">
        <f t="shared" si="3"/>
        <v>7611694.2304612342</v>
      </c>
      <c r="K9" s="20">
        <f t="shared" si="3"/>
        <v>7738456.6245270697</v>
      </c>
      <c r="L9" s="20">
        <f t="shared" si="3"/>
        <v>6563437.6577966455</v>
      </c>
      <c r="M9" s="20">
        <f t="shared" si="3"/>
        <v>5512500.4142101984</v>
      </c>
      <c r="N9" s="20">
        <f t="shared" si="3"/>
        <v>8600200</v>
      </c>
      <c r="O9" s="20">
        <f t="shared" si="3"/>
        <v>12524701.85013641</v>
      </c>
      <c r="P9" s="20">
        <f t="shared" si="3"/>
        <v>146.79371963341299</v>
      </c>
      <c r="Q9" s="20">
        <f t="shared" si="3"/>
        <v>184.24057704053129</v>
      </c>
      <c r="R9" s="20">
        <f t="shared" si="3"/>
        <v>200.64499999999998</v>
      </c>
      <c r="S9" s="20">
        <f t="shared" si="3"/>
        <v>161.78399999999999</v>
      </c>
      <c r="T9" s="20">
        <f t="shared" si="3"/>
        <v>221.91036323391441</v>
      </c>
      <c r="U9" s="20">
        <f t="shared" si="3"/>
        <v>276.47355616531252</v>
      </c>
      <c r="V9" s="18">
        <f t="shared" si="0"/>
        <v>51852996.500598729</v>
      </c>
      <c r="W9" s="18">
        <f t="shared" ref="W9:Z9" si="4">(K9*1000000)/(Q9*1000)</f>
        <v>42001912.655889466</v>
      </c>
      <c r="X9" s="18">
        <f t="shared" si="4"/>
        <v>32711693.078804091</v>
      </c>
      <c r="Y9" s="18">
        <f t="shared" si="4"/>
        <v>34073211.283008195</v>
      </c>
      <c r="Z9" s="18">
        <f t="shared" si="4"/>
        <v>38755287.831846677</v>
      </c>
      <c r="AA9" s="18">
        <f t="shared" si="2"/>
        <v>45301626.75900723</v>
      </c>
    </row>
    <row r="10" spans="1:27" s="10" customFormat="1" x14ac:dyDescent="0.25">
      <c r="A10" s="75" t="s">
        <v>19</v>
      </c>
      <c r="B10" s="124">
        <f t="shared" ref="B10:B27" si="5">+B9+1</f>
        <v>9</v>
      </c>
      <c r="C10" s="22" t="s">
        <v>15</v>
      </c>
      <c r="D10" s="178">
        <v>298.6471763040999</v>
      </c>
      <c r="E10" s="178">
        <v>368.10914860777581</v>
      </c>
      <c r="F10" s="178">
        <v>31113.225430152881</v>
      </c>
      <c r="G10" s="178">
        <v>416100</v>
      </c>
      <c r="H10" s="178">
        <v>1030900.0000000001</v>
      </c>
      <c r="I10" s="178">
        <v>2837800</v>
      </c>
      <c r="J10" s="178">
        <v>3760873.1407688404</v>
      </c>
      <c r="K10" s="178">
        <v>2594224.0701135313</v>
      </c>
      <c r="L10" s="178">
        <v>1832866.1785469477</v>
      </c>
      <c r="M10" s="178">
        <v>611354.34119293978</v>
      </c>
      <c r="N10" s="178">
        <v>1030900.0000000001</v>
      </c>
      <c r="O10" s="178">
        <v>1627863.5123821332</v>
      </c>
      <c r="P10" s="178">
        <v>62.719263993887317</v>
      </c>
      <c r="Q10" s="178">
        <v>57.301513214873012</v>
      </c>
      <c r="R10" s="178">
        <v>61.524999999999999</v>
      </c>
      <c r="S10" s="178">
        <v>36.463000000000001</v>
      </c>
      <c r="T10" s="178">
        <v>58.385468975095485</v>
      </c>
      <c r="U10" s="178">
        <v>87.524480252244359</v>
      </c>
      <c r="V10" s="23">
        <f t="shared" si="0"/>
        <v>59963604.501726598</v>
      </c>
      <c r="W10" s="23">
        <f t="shared" ref="W10:Z10" si="6">(K10*1000000)/(Q10*1000)</f>
        <v>45273220.977350771</v>
      </c>
      <c r="X10" s="23">
        <f t="shared" si="6"/>
        <v>29790592.093408335</v>
      </c>
      <c r="Y10" s="23">
        <f t="shared" si="6"/>
        <v>16766430.112523375</v>
      </c>
      <c r="Z10" s="23">
        <f t="shared" si="6"/>
        <v>17656790.603835586</v>
      </c>
      <c r="AA10" s="23">
        <f t="shared" si="2"/>
        <v>18598950.918539047</v>
      </c>
    </row>
    <row r="11" spans="1:27" s="10" customFormat="1" x14ac:dyDescent="0.25">
      <c r="A11" s="75" t="s">
        <v>20</v>
      </c>
      <c r="B11" s="124">
        <f t="shared" si="5"/>
        <v>10</v>
      </c>
      <c r="C11" s="22" t="s">
        <v>15</v>
      </c>
      <c r="D11" s="178">
        <v>6.6879569237399119</v>
      </c>
      <c r="E11" s="178">
        <v>94.48529938582459</v>
      </c>
      <c r="F11" s="178">
        <v>9679.999949126046</v>
      </c>
      <c r="G11" s="178">
        <v>1024599.9999999999</v>
      </c>
      <c r="H11" s="178">
        <v>3430200</v>
      </c>
      <c r="I11" s="178">
        <v>6770800</v>
      </c>
      <c r="J11" s="178">
        <v>903151.81156504923</v>
      </c>
      <c r="K11" s="178">
        <v>2003846.9397119398</v>
      </c>
      <c r="L11" s="178">
        <v>2693869.5805512792</v>
      </c>
      <c r="M11" s="178">
        <v>2686596.2768313983</v>
      </c>
      <c r="N11" s="178">
        <v>3430200</v>
      </c>
      <c r="O11" s="178">
        <v>4048536.3910874673</v>
      </c>
      <c r="P11" s="178">
        <v>19.564620065090619</v>
      </c>
      <c r="Q11" s="178">
        <v>60.772040002120335</v>
      </c>
      <c r="R11" s="178">
        <v>94.215999999999994</v>
      </c>
      <c r="S11" s="178">
        <v>77.515000000000001</v>
      </c>
      <c r="T11" s="178">
        <v>101.05567460607536</v>
      </c>
      <c r="U11" s="178">
        <v>121.75637581621982</v>
      </c>
      <c r="V11" s="23">
        <f t="shared" si="0"/>
        <v>46162501.932585627</v>
      </c>
      <c r="W11" s="23">
        <f t="shared" ref="W11:Z11" si="7">(K11*1000000)/(Q11*1000)</f>
        <v>32973172.196326233</v>
      </c>
      <c r="X11" s="23">
        <f t="shared" si="7"/>
        <v>28592485.146379378</v>
      </c>
      <c r="Y11" s="23">
        <f t="shared" si="7"/>
        <v>34659050.207461759</v>
      </c>
      <c r="Z11" s="23">
        <f t="shared" si="7"/>
        <v>33943665.344586007</v>
      </c>
      <c r="AA11" s="23">
        <f t="shared" si="2"/>
        <v>33251124.336998705</v>
      </c>
    </row>
    <row r="12" spans="1:27" s="25" customFormat="1" x14ac:dyDescent="0.25">
      <c r="A12" s="24" t="s">
        <v>21</v>
      </c>
      <c r="B12" s="124">
        <f t="shared" si="5"/>
        <v>11</v>
      </c>
      <c r="C12" s="22" t="s">
        <v>15</v>
      </c>
      <c r="D12" s="178">
        <v>26.880945433694464</v>
      </c>
      <c r="E12" s="178">
        <v>205.78674995124024</v>
      </c>
      <c r="F12" s="178">
        <v>2419.8997447969909</v>
      </c>
      <c r="G12" s="178">
        <v>328000</v>
      </c>
      <c r="H12" s="178">
        <v>922700</v>
      </c>
      <c r="I12" s="178">
        <v>2201800</v>
      </c>
      <c r="J12" s="178">
        <v>50268.342827089058</v>
      </c>
      <c r="K12" s="178">
        <v>499075.00417236495</v>
      </c>
      <c r="L12" s="178">
        <v>670632.03685661522</v>
      </c>
      <c r="M12" s="178">
        <v>830971.15996814717</v>
      </c>
      <c r="N12" s="178">
        <v>922700</v>
      </c>
      <c r="O12" s="178">
        <v>1167015.571981516</v>
      </c>
      <c r="P12" s="178">
        <v>5.5528019652640523</v>
      </c>
      <c r="Q12" s="178">
        <v>12.319943690096506</v>
      </c>
      <c r="R12" s="178">
        <v>10.551</v>
      </c>
      <c r="S12" s="178">
        <v>11.016</v>
      </c>
      <c r="T12" s="178">
        <v>9.8987623763845285</v>
      </c>
      <c r="U12" s="178">
        <v>10.129171251166184</v>
      </c>
      <c r="V12" s="23">
        <f t="shared" si="0"/>
        <v>9052788.68966447</v>
      </c>
      <c r="W12" s="23">
        <f t="shared" ref="W12:Z14" si="8">(K12*1000000)/(Q12*1000)</f>
        <v>40509519.907428689</v>
      </c>
      <c r="X12" s="23">
        <f t="shared" si="8"/>
        <v>63560992.972857095</v>
      </c>
      <c r="Y12" s="23">
        <f t="shared" si="8"/>
        <v>75433111.834436029</v>
      </c>
      <c r="Z12" s="23">
        <f t="shared" si="8"/>
        <v>93213673.075058848</v>
      </c>
      <c r="AA12" s="23">
        <f t="shared" si="2"/>
        <v>115213332.1713912</v>
      </c>
    </row>
    <row r="13" spans="1:27" s="25" customFormat="1" x14ac:dyDescent="0.25">
      <c r="A13" s="26" t="s">
        <v>22</v>
      </c>
      <c r="B13" s="124">
        <f t="shared" si="5"/>
        <v>12</v>
      </c>
      <c r="C13" s="22" t="s">
        <v>15</v>
      </c>
      <c r="D13" s="178">
        <v>31.666015167691896</v>
      </c>
      <c r="E13" s="178">
        <v>161.28201572195962</v>
      </c>
      <c r="F13" s="178">
        <v>7155.4697116080679</v>
      </c>
      <c r="G13" s="178">
        <v>500500</v>
      </c>
      <c r="H13" s="178">
        <v>3216400</v>
      </c>
      <c r="I13" s="178">
        <v>15703600</v>
      </c>
      <c r="J13" s="178">
        <v>2897400.9353002552</v>
      </c>
      <c r="K13" s="178">
        <v>2641310.6105292342</v>
      </c>
      <c r="L13" s="178">
        <v>1366069.8618418032</v>
      </c>
      <c r="M13" s="178">
        <v>1383578.6362177134</v>
      </c>
      <c r="N13" s="178">
        <v>3216400</v>
      </c>
      <c r="O13" s="178">
        <v>5681286.3746852931</v>
      </c>
      <c r="P13" s="178">
        <v>58.95703360917102</v>
      </c>
      <c r="Q13" s="178">
        <v>53.847080133441445</v>
      </c>
      <c r="R13" s="178">
        <v>34.353000000000002</v>
      </c>
      <c r="S13" s="178">
        <v>36.79</v>
      </c>
      <c r="T13" s="178">
        <v>52.570457276359036</v>
      </c>
      <c r="U13" s="178">
        <v>57.063528845682193</v>
      </c>
      <c r="V13" s="23">
        <f t="shared" si="0"/>
        <v>49144279.451155297</v>
      </c>
      <c r="W13" s="23">
        <f t="shared" si="8"/>
        <v>49052067.521277957</v>
      </c>
      <c r="X13" s="23">
        <f t="shared" si="8"/>
        <v>39765664.187750801</v>
      </c>
      <c r="Y13" s="23">
        <f t="shared" si="8"/>
        <v>37607464.969222978</v>
      </c>
      <c r="Z13" s="23">
        <f t="shared" si="8"/>
        <v>61182652.132767677</v>
      </c>
      <c r="AA13" s="23">
        <f t="shared" si="2"/>
        <v>99560726.257383868</v>
      </c>
    </row>
    <row r="14" spans="1:27" s="10" customFormat="1" x14ac:dyDescent="0.25">
      <c r="A14" s="137" t="s">
        <v>59</v>
      </c>
      <c r="B14" s="125">
        <f t="shared" si="5"/>
        <v>13</v>
      </c>
      <c r="C14" s="27" t="s">
        <v>18</v>
      </c>
      <c r="D14" s="28">
        <f>+D13+D12</f>
        <v>58.54696060138636</v>
      </c>
      <c r="E14" s="28">
        <f t="shared" ref="E14:I14" si="9">+E13+E12</f>
        <v>367.06876567319989</v>
      </c>
      <c r="F14" s="28">
        <f t="shared" si="9"/>
        <v>9575.3694564050584</v>
      </c>
      <c r="G14" s="28">
        <f t="shared" si="9"/>
        <v>828500</v>
      </c>
      <c r="H14" s="28">
        <f t="shared" si="9"/>
        <v>4139100</v>
      </c>
      <c r="I14" s="28">
        <f t="shared" si="9"/>
        <v>17905400</v>
      </c>
      <c r="J14" s="28">
        <f>+J13+J12</f>
        <v>2947669.2781273443</v>
      </c>
      <c r="K14" s="28">
        <f t="shared" ref="K14:O14" si="10">+K13+K12</f>
        <v>3140385.6147015989</v>
      </c>
      <c r="L14" s="28">
        <f t="shared" si="10"/>
        <v>2036701.8986984184</v>
      </c>
      <c r="M14" s="28">
        <f t="shared" si="10"/>
        <v>2214549.7961858604</v>
      </c>
      <c r="N14" s="28">
        <f t="shared" si="10"/>
        <v>4139100</v>
      </c>
      <c r="O14" s="28">
        <f t="shared" si="10"/>
        <v>6848301.9466668088</v>
      </c>
      <c r="P14" s="28">
        <f>+P13+P12</f>
        <v>64.509835574435073</v>
      </c>
      <c r="Q14" s="28">
        <f t="shared" ref="Q14:U14" si="11">+Q13+Q12</f>
        <v>66.167023823537946</v>
      </c>
      <c r="R14" s="28">
        <f t="shared" si="11"/>
        <v>44.904000000000003</v>
      </c>
      <c r="S14" s="28">
        <f t="shared" si="11"/>
        <v>47.805999999999997</v>
      </c>
      <c r="T14" s="28">
        <f t="shared" si="11"/>
        <v>62.469219652743561</v>
      </c>
      <c r="U14" s="28">
        <f t="shared" si="11"/>
        <v>67.19270009684837</v>
      </c>
      <c r="V14" s="23">
        <f t="shared" si="0"/>
        <v>45693331.131283969</v>
      </c>
      <c r="W14" s="23">
        <f t="shared" si="8"/>
        <v>47461491.136079371</v>
      </c>
      <c r="X14" s="23">
        <f t="shared" si="8"/>
        <v>45356803.373829022</v>
      </c>
      <c r="Y14" s="23">
        <f t="shared" si="8"/>
        <v>46323678.956320554</v>
      </c>
      <c r="Z14" s="23">
        <f t="shared" si="8"/>
        <v>66258231.221849695</v>
      </c>
      <c r="AA14" s="23">
        <f t="shared" si="2"/>
        <v>101920326.71400304</v>
      </c>
    </row>
    <row r="15" spans="1:27" s="10" customFormat="1" x14ac:dyDescent="0.25">
      <c r="A15" s="74" t="s">
        <v>23</v>
      </c>
      <c r="B15" s="123">
        <f t="shared" si="5"/>
        <v>14</v>
      </c>
      <c r="C15" s="19" t="s">
        <v>18</v>
      </c>
      <c r="D15" s="20">
        <f t="shared" ref="D15:U15" si="12">+D16+D23</f>
        <v>154.29107536334249</v>
      </c>
      <c r="E15" s="20">
        <f t="shared" si="12"/>
        <v>1012.2188128055617</v>
      </c>
      <c r="F15" s="20">
        <f t="shared" si="12"/>
        <v>50248.274252337993</v>
      </c>
      <c r="G15" s="20">
        <f t="shared" si="12"/>
        <v>4919060.2463514041</v>
      </c>
      <c r="H15" s="20">
        <f t="shared" si="12"/>
        <v>14555065.256968331</v>
      </c>
      <c r="I15" s="20">
        <f t="shared" si="12"/>
        <v>32132629.16494675</v>
      </c>
      <c r="J15" s="20">
        <f t="shared" si="12"/>
        <v>2199630.9993370613</v>
      </c>
      <c r="K15" s="20">
        <f t="shared" si="12"/>
        <v>3822476.669653899</v>
      </c>
      <c r="L15" s="20">
        <f t="shared" si="12"/>
        <v>7099423.2461121436</v>
      </c>
      <c r="M15" s="20">
        <f t="shared" si="12"/>
        <v>11071807.295629593</v>
      </c>
      <c r="N15" s="20">
        <f t="shared" si="12"/>
        <v>14566733.810805263</v>
      </c>
      <c r="O15" s="20">
        <f t="shared" si="12"/>
        <v>19903435.595068522</v>
      </c>
      <c r="P15" s="20">
        <f t="shared" si="12"/>
        <v>276.20646968720757</v>
      </c>
      <c r="Q15" s="20">
        <f t="shared" si="12"/>
        <v>360.71880343745499</v>
      </c>
      <c r="R15" s="20">
        <f t="shared" si="12"/>
        <v>382.78399999999999</v>
      </c>
      <c r="S15" s="20">
        <f t="shared" si="12"/>
        <v>636.61599999999999</v>
      </c>
      <c r="T15" s="20">
        <f t="shared" si="12"/>
        <v>623.77336032372762</v>
      </c>
      <c r="U15" s="20">
        <f t="shared" si="12"/>
        <v>728.56701388283864</v>
      </c>
      <c r="V15" s="18">
        <f t="shared" si="0"/>
        <v>7963720.0454719709</v>
      </c>
      <c r="W15" s="18">
        <f t="shared" ref="W15:Z15" si="13">(K15*1000000)/(Q15*1000)</f>
        <v>10596832.306017222</v>
      </c>
      <c r="X15" s="18">
        <f t="shared" si="13"/>
        <v>18546812.944407664</v>
      </c>
      <c r="Y15" s="18">
        <f t="shared" si="13"/>
        <v>17391657.287327982</v>
      </c>
      <c r="Z15" s="18">
        <f t="shared" si="13"/>
        <v>23352606.471115377</v>
      </c>
      <c r="AA15" s="18">
        <f t="shared" si="2"/>
        <v>27318606.546561562</v>
      </c>
    </row>
    <row r="16" spans="1:27" s="10" customFormat="1" x14ac:dyDescent="0.25">
      <c r="A16" s="75" t="s">
        <v>24</v>
      </c>
      <c r="B16" s="124">
        <f t="shared" si="5"/>
        <v>15</v>
      </c>
      <c r="C16" s="27" t="s">
        <v>18</v>
      </c>
      <c r="D16" s="28">
        <f t="shared" ref="D16:U16" si="14">+D19+D22</f>
        <v>102.3361600011016</v>
      </c>
      <c r="E16" s="28">
        <f t="shared" si="14"/>
        <v>647.13978405154671</v>
      </c>
      <c r="F16" s="28">
        <f t="shared" si="14"/>
        <v>39571.415517550064</v>
      </c>
      <c r="G16" s="28">
        <f t="shared" si="14"/>
        <v>3967760.2463514041</v>
      </c>
      <c r="H16" s="28">
        <f t="shared" si="14"/>
        <v>11748065.256968331</v>
      </c>
      <c r="I16" s="28">
        <f t="shared" si="14"/>
        <v>23984129.16494675</v>
      </c>
      <c r="J16" s="28">
        <f t="shared" si="14"/>
        <v>1631543.6963297965</v>
      </c>
      <c r="K16" s="28">
        <f t="shared" si="14"/>
        <v>2563548.3289006548</v>
      </c>
      <c r="L16" s="28">
        <f t="shared" si="14"/>
        <v>5293910.9720432404</v>
      </c>
      <c r="M16" s="28">
        <f t="shared" si="14"/>
        <v>8885140.9888326544</v>
      </c>
      <c r="N16" s="28">
        <f t="shared" si="14"/>
        <v>11759733.810805263</v>
      </c>
      <c r="O16" s="28">
        <f t="shared" si="14"/>
        <v>15183071.637798615</v>
      </c>
      <c r="P16" s="28">
        <f t="shared" si="14"/>
        <v>86.405171932477202</v>
      </c>
      <c r="Q16" s="28">
        <f t="shared" si="14"/>
        <v>131.06862175556572</v>
      </c>
      <c r="R16" s="28">
        <f t="shared" si="14"/>
        <v>160.143</v>
      </c>
      <c r="S16" s="28">
        <f t="shared" si="14"/>
        <v>273.24099999999999</v>
      </c>
      <c r="T16" s="28">
        <f t="shared" si="14"/>
        <v>366.18608193814561</v>
      </c>
      <c r="U16" s="28">
        <f t="shared" si="14"/>
        <v>489.42194425757282</v>
      </c>
      <c r="V16" s="23">
        <f t="shared" si="0"/>
        <v>18882477.285095781</v>
      </c>
      <c r="W16" s="23">
        <f t="shared" ref="W16:Z16" si="15">(K16*1000000)/(Q16*1000)</f>
        <v>19558825.70949363</v>
      </c>
      <c r="X16" s="23">
        <f t="shared" si="15"/>
        <v>33057398.525338229</v>
      </c>
      <c r="Y16" s="23">
        <f t="shared" si="15"/>
        <v>32517597.976997063</v>
      </c>
      <c r="Z16" s="23">
        <f t="shared" si="15"/>
        <v>32114092.781908792</v>
      </c>
      <c r="AA16" s="23">
        <f t="shared" si="2"/>
        <v>31022457.85245803</v>
      </c>
    </row>
    <row r="17" spans="1:27" s="25" customFormat="1" x14ac:dyDescent="0.25">
      <c r="A17" s="26" t="s">
        <v>25</v>
      </c>
      <c r="B17" s="124">
        <f t="shared" si="5"/>
        <v>16</v>
      </c>
      <c r="C17" s="22" t="s">
        <v>15</v>
      </c>
      <c r="D17" s="178">
        <v>45.817662976273397</v>
      </c>
      <c r="E17" s="178">
        <v>340.21305018349722</v>
      </c>
      <c r="F17" s="178">
        <v>22477.995898555884</v>
      </c>
      <c r="G17" s="178">
        <v>2086800</v>
      </c>
      <c r="H17" s="178">
        <v>6762900</v>
      </c>
      <c r="I17" s="178">
        <v>13042800</v>
      </c>
      <c r="J17" s="178">
        <v>1031509.615098825</v>
      </c>
      <c r="K17" s="178">
        <v>1584894.9113525769</v>
      </c>
      <c r="L17" s="178">
        <v>3554963.4864203213</v>
      </c>
      <c r="M17" s="178">
        <v>5205640.8675329667</v>
      </c>
      <c r="N17" s="178">
        <v>6762900</v>
      </c>
      <c r="O17" s="178">
        <v>7845959.9507128196</v>
      </c>
      <c r="P17" s="178">
        <v>44.120560712218769</v>
      </c>
      <c r="Q17" s="178">
        <v>66.497551212444193</v>
      </c>
      <c r="R17" s="178">
        <v>70.325999999999993</v>
      </c>
      <c r="S17" s="178">
        <v>190.35400000000001</v>
      </c>
      <c r="T17" s="178">
        <v>283.99380015120607</v>
      </c>
      <c r="U17" s="178">
        <v>378.27230996112974</v>
      </c>
      <c r="V17" s="23">
        <f t="shared" ref="V17:AA19" si="16">(J17*1000000)/(P17*1000)</f>
        <v>23379340.571552575</v>
      </c>
      <c r="W17" s="23">
        <f t="shared" si="16"/>
        <v>23833883.84166519</v>
      </c>
      <c r="X17" s="23">
        <f t="shared" si="16"/>
        <v>50549775.138929009</v>
      </c>
      <c r="Y17" s="23">
        <f t="shared" si="16"/>
        <v>27347157.756248709</v>
      </c>
      <c r="Z17" s="23">
        <f t="shared" si="16"/>
        <v>23813548.029567007</v>
      </c>
      <c r="AA17" s="23">
        <f t="shared" si="16"/>
        <v>20741565.650203288</v>
      </c>
    </row>
    <row r="18" spans="1:27" s="25" customFormat="1" x14ac:dyDescent="0.25">
      <c r="A18" s="26" t="s">
        <v>26</v>
      </c>
      <c r="B18" s="124">
        <f t="shared" si="5"/>
        <v>17</v>
      </c>
      <c r="C18" s="22" t="s">
        <v>15</v>
      </c>
      <c r="D18" s="178">
        <v>51.071471860150922</v>
      </c>
      <c r="E18" s="178">
        <v>165.34991272646735</v>
      </c>
      <c r="F18" s="178">
        <v>6673.3279483311308</v>
      </c>
      <c r="G18" s="178">
        <v>635700</v>
      </c>
      <c r="H18" s="178">
        <v>1395600</v>
      </c>
      <c r="I18" s="178">
        <v>3076500</v>
      </c>
      <c r="J18" s="178">
        <v>495714.42507965327</v>
      </c>
      <c r="K18" s="178">
        <v>588218.15107690811</v>
      </c>
      <c r="L18" s="178">
        <v>901161.79795526341</v>
      </c>
      <c r="M18" s="178">
        <v>1077442.6893324484</v>
      </c>
      <c r="N18" s="178">
        <v>1395600</v>
      </c>
      <c r="O18" s="178">
        <v>2907995.5629419419</v>
      </c>
      <c r="P18" s="178">
        <v>31.957827887594828</v>
      </c>
      <c r="Q18" s="178">
        <v>40.734769293015447</v>
      </c>
      <c r="R18" s="178">
        <v>52.418999999999997</v>
      </c>
      <c r="S18" s="178">
        <v>53.735999999999997</v>
      </c>
      <c r="T18" s="178">
        <v>48.60935537395347</v>
      </c>
      <c r="U18" s="178">
        <v>70.71879742811177</v>
      </c>
      <c r="V18" s="23">
        <f t="shared" si="16"/>
        <v>15511518.080115711</v>
      </c>
      <c r="W18" s="23">
        <f t="shared" si="16"/>
        <v>14440198.417369371</v>
      </c>
      <c r="X18" s="23">
        <f t="shared" si="16"/>
        <v>17191510.672757272</v>
      </c>
      <c r="Y18" s="23">
        <f t="shared" si="16"/>
        <v>20050667.882470753</v>
      </c>
      <c r="Z18" s="23">
        <f t="shared" si="16"/>
        <v>28710522.681562025</v>
      </c>
      <c r="AA18" s="23">
        <f t="shared" si="16"/>
        <v>41120546.003317229</v>
      </c>
    </row>
    <row r="19" spans="1:27" s="10" customFormat="1" x14ac:dyDescent="0.25">
      <c r="A19" s="75" t="s">
        <v>27</v>
      </c>
      <c r="B19" s="124">
        <f t="shared" si="5"/>
        <v>18</v>
      </c>
      <c r="C19" s="27" t="s">
        <v>18</v>
      </c>
      <c r="D19" s="28">
        <f>+D18+D17</f>
        <v>96.889134836424319</v>
      </c>
      <c r="E19" s="28">
        <f t="shared" ref="E19:I19" si="17">+E18+E17</f>
        <v>505.56296290996454</v>
      </c>
      <c r="F19" s="28">
        <f t="shared" si="17"/>
        <v>29151.323846887015</v>
      </c>
      <c r="G19" s="28">
        <f t="shared" si="17"/>
        <v>2722500</v>
      </c>
      <c r="H19" s="28">
        <f t="shared" si="17"/>
        <v>8158500</v>
      </c>
      <c r="I19" s="28">
        <f t="shared" si="17"/>
        <v>16119300</v>
      </c>
      <c r="J19" s="28">
        <f>+J18+J17</f>
        <v>1527224.0401784782</v>
      </c>
      <c r="K19" s="28">
        <f t="shared" ref="K19:O19" si="18">+K18+K17</f>
        <v>2173113.0624294849</v>
      </c>
      <c r="L19" s="28">
        <f t="shared" si="18"/>
        <v>4456125.2843755847</v>
      </c>
      <c r="M19" s="28">
        <f t="shared" si="18"/>
        <v>6283083.5568654146</v>
      </c>
      <c r="N19" s="28">
        <f t="shared" si="18"/>
        <v>8158500</v>
      </c>
      <c r="O19" s="28">
        <f t="shared" si="18"/>
        <v>10753955.513654761</v>
      </c>
      <c r="P19" s="28">
        <f>+P18+P17</f>
        <v>76.078388599813593</v>
      </c>
      <c r="Q19" s="28">
        <f t="shared" ref="Q19:U19" si="19">+Q18+Q17</f>
        <v>107.23232050545964</v>
      </c>
      <c r="R19" s="28">
        <f t="shared" si="19"/>
        <v>122.74499999999999</v>
      </c>
      <c r="S19" s="28">
        <f t="shared" si="19"/>
        <v>244.09</v>
      </c>
      <c r="T19" s="28">
        <f t="shared" si="19"/>
        <v>332.60315552515954</v>
      </c>
      <c r="U19" s="28">
        <f t="shared" si="19"/>
        <v>448.99110738924151</v>
      </c>
      <c r="V19" s="23">
        <f t="shared" si="16"/>
        <v>20074347.896772098</v>
      </c>
      <c r="W19" s="23">
        <f t="shared" si="16"/>
        <v>20265467.092254549</v>
      </c>
      <c r="X19" s="23">
        <f t="shared" si="16"/>
        <v>36303925.083511226</v>
      </c>
      <c r="Y19" s="23">
        <f t="shared" si="16"/>
        <v>25740847.871135298</v>
      </c>
      <c r="Z19" s="23">
        <f t="shared" si="16"/>
        <v>24529232.102799024</v>
      </c>
      <c r="AA19" s="23">
        <f t="shared" si="16"/>
        <v>23951377.514325447</v>
      </c>
    </row>
    <row r="20" spans="1:27" s="25" customFormat="1" x14ac:dyDescent="0.25">
      <c r="A20" s="29" t="s">
        <v>28</v>
      </c>
      <c r="B20" s="124">
        <f t="shared" si="5"/>
        <v>19</v>
      </c>
      <c r="C20" s="22" t="s">
        <v>15</v>
      </c>
      <c r="D20" s="178">
        <v>23.045106465942379</v>
      </c>
      <c r="E20" s="178">
        <v>343.21653610080511</v>
      </c>
      <c r="F20" s="178">
        <v>19492.939165725216</v>
      </c>
      <c r="G20" s="178">
        <v>1642800</v>
      </c>
      <c r="H20" s="178">
        <v>4750900</v>
      </c>
      <c r="I20" s="178">
        <v>11051200</v>
      </c>
      <c r="J20" s="178">
        <v>441352.39140942344</v>
      </c>
      <c r="K20" s="178">
        <v>1756958.6991202654</v>
      </c>
      <c r="L20" s="178">
        <v>2801146.0396826952</v>
      </c>
      <c r="M20" s="178">
        <v>4024716.6093246271</v>
      </c>
      <c r="N20" s="178">
        <v>4750900</v>
      </c>
      <c r="O20" s="178">
        <v>5862071.3896609601</v>
      </c>
      <c r="P20" s="178">
        <v>10.326783332663611</v>
      </c>
      <c r="Q20" s="178">
        <v>23.836301250106082</v>
      </c>
      <c r="R20" s="178">
        <v>37.398000000000003</v>
      </c>
      <c r="S20" s="178">
        <v>29.151</v>
      </c>
      <c r="T20" s="178">
        <v>33.582926412986069</v>
      </c>
      <c r="U20" s="178">
        <v>40.430836868331305</v>
      </c>
      <c r="V20" s="30" t="s">
        <v>29</v>
      </c>
      <c r="W20" s="30" t="s">
        <v>29</v>
      </c>
      <c r="X20" s="30" t="s">
        <v>29</v>
      </c>
      <c r="Y20" s="30" t="s">
        <v>29</v>
      </c>
      <c r="Z20" s="30" t="s">
        <v>29</v>
      </c>
      <c r="AA20" s="30" t="s">
        <v>29</v>
      </c>
    </row>
    <row r="21" spans="1:27" s="25" customFormat="1" x14ac:dyDescent="0.25">
      <c r="A21" s="29" t="s">
        <v>30</v>
      </c>
      <c r="B21" s="124">
        <f t="shared" si="5"/>
        <v>20</v>
      </c>
      <c r="C21" s="22" t="s">
        <v>15</v>
      </c>
      <c r="D21" s="178">
        <v>17.59808130126509</v>
      </c>
      <c r="E21" s="178">
        <v>201.639714959223</v>
      </c>
      <c r="F21" s="178">
        <v>9072.8474950621676</v>
      </c>
      <c r="G21" s="178">
        <v>397539.75364859588</v>
      </c>
      <c r="H21" s="178">
        <v>1161334.7430316701</v>
      </c>
      <c r="I21" s="178">
        <v>3186370.8350532507</v>
      </c>
      <c r="J21" s="178">
        <v>337032.73525810521</v>
      </c>
      <c r="K21" s="178">
        <v>1366523.4326490953</v>
      </c>
      <c r="L21" s="178">
        <v>1963360.3520150397</v>
      </c>
      <c r="M21" s="178">
        <v>1422659.1773573877</v>
      </c>
      <c r="N21" s="178">
        <v>1149666.1891947372</v>
      </c>
      <c r="O21" s="178">
        <v>1432955.2655171053</v>
      </c>
      <c r="P21" s="178"/>
      <c r="Q21" s="178"/>
      <c r="R21" s="178"/>
      <c r="S21" s="178"/>
      <c r="T21" s="178"/>
      <c r="U21" s="178"/>
      <c r="V21" s="30" t="s">
        <v>29</v>
      </c>
      <c r="W21" s="30" t="s">
        <v>29</v>
      </c>
      <c r="X21" s="30" t="s">
        <v>29</v>
      </c>
      <c r="Y21" s="30" t="s">
        <v>29</v>
      </c>
      <c r="Z21" s="30" t="s">
        <v>29</v>
      </c>
      <c r="AA21" s="30" t="s">
        <v>29</v>
      </c>
    </row>
    <row r="22" spans="1:27" s="10" customFormat="1" x14ac:dyDescent="0.25">
      <c r="A22" s="76" t="s">
        <v>31</v>
      </c>
      <c r="B22" s="124">
        <f t="shared" si="5"/>
        <v>21</v>
      </c>
      <c r="C22" s="27" t="s">
        <v>18</v>
      </c>
      <c r="D22" s="28">
        <f t="shared" ref="D22:U22" si="20">+D20-D21</f>
        <v>5.4470251646772887</v>
      </c>
      <c r="E22" s="28">
        <f t="shared" si="20"/>
        <v>141.57682114158212</v>
      </c>
      <c r="F22" s="28">
        <f t="shared" si="20"/>
        <v>10420.091670663049</v>
      </c>
      <c r="G22" s="28">
        <f t="shared" si="20"/>
        <v>1245260.2463514041</v>
      </c>
      <c r="H22" s="28">
        <f t="shared" si="20"/>
        <v>3589565.2569683297</v>
      </c>
      <c r="I22" s="28">
        <f t="shared" si="20"/>
        <v>7864829.1649467498</v>
      </c>
      <c r="J22" s="28">
        <f t="shared" si="20"/>
        <v>104319.65615131822</v>
      </c>
      <c r="K22" s="28">
        <f t="shared" si="20"/>
        <v>390435.26647117012</v>
      </c>
      <c r="L22" s="28">
        <f t="shared" si="20"/>
        <v>837785.68766765553</v>
      </c>
      <c r="M22" s="28">
        <f t="shared" si="20"/>
        <v>2602057.4319672394</v>
      </c>
      <c r="N22" s="28">
        <f t="shared" si="20"/>
        <v>3601233.810805263</v>
      </c>
      <c r="O22" s="28">
        <f t="shared" si="20"/>
        <v>4429116.1241438547</v>
      </c>
      <c r="P22" s="28">
        <f t="shared" si="20"/>
        <v>10.326783332663611</v>
      </c>
      <c r="Q22" s="28">
        <f t="shared" si="20"/>
        <v>23.836301250106082</v>
      </c>
      <c r="R22" s="28">
        <f t="shared" si="20"/>
        <v>37.398000000000003</v>
      </c>
      <c r="S22" s="28">
        <f t="shared" si="20"/>
        <v>29.151</v>
      </c>
      <c r="T22" s="28">
        <f t="shared" si="20"/>
        <v>33.582926412986069</v>
      </c>
      <c r="U22" s="28">
        <f t="shared" si="20"/>
        <v>40.430836868331305</v>
      </c>
      <c r="V22" s="23">
        <f>(J22*1000000)/(P22*1000)</f>
        <v>10101853.867830768</v>
      </c>
      <c r="W22" s="23">
        <f t="shared" ref="W22:AA22" si="21">(K22*1000000)/(Q22*1000)</f>
        <v>16379859.541732905</v>
      </c>
      <c r="X22" s="23">
        <f t="shared" si="21"/>
        <v>22401884.797787461</v>
      </c>
      <c r="Y22" s="23">
        <f t="shared" si="21"/>
        <v>89261343.760668218</v>
      </c>
      <c r="Z22" s="23">
        <f t="shared" si="21"/>
        <v>107234067.8867317</v>
      </c>
      <c r="AA22" s="23">
        <f t="shared" si="21"/>
        <v>109547970.49014576</v>
      </c>
    </row>
    <row r="23" spans="1:27" s="10" customFormat="1" x14ac:dyDescent="0.25">
      <c r="A23" s="75" t="s">
        <v>32</v>
      </c>
      <c r="B23" s="124">
        <f t="shared" si="5"/>
        <v>22</v>
      </c>
      <c r="C23" s="27" t="s">
        <v>18</v>
      </c>
      <c r="D23" s="28">
        <f t="shared" ref="D23:O23" si="22">+D24+D26</f>
        <v>51.954915362240868</v>
      </c>
      <c r="E23" s="28">
        <f t="shared" si="22"/>
        <v>365.07902875401498</v>
      </c>
      <c r="F23" s="28">
        <f t="shared" si="22"/>
        <v>10676.858734787929</v>
      </c>
      <c r="G23" s="28">
        <f t="shared" si="22"/>
        <v>951300</v>
      </c>
      <c r="H23" s="28">
        <f t="shared" si="22"/>
        <v>2807000</v>
      </c>
      <c r="I23" s="28">
        <f t="shared" si="22"/>
        <v>8148500</v>
      </c>
      <c r="J23" s="28">
        <f t="shared" si="22"/>
        <v>568087.30300726509</v>
      </c>
      <c r="K23" s="28">
        <f t="shared" si="22"/>
        <v>1258928.3407532445</v>
      </c>
      <c r="L23" s="28">
        <f t="shared" si="22"/>
        <v>1805512.2740689034</v>
      </c>
      <c r="M23" s="28">
        <f t="shared" si="22"/>
        <v>2186666.3067969377</v>
      </c>
      <c r="N23" s="28">
        <f t="shared" si="22"/>
        <v>2807000</v>
      </c>
      <c r="O23" s="28">
        <f t="shared" si="22"/>
        <v>4720363.9572699089</v>
      </c>
      <c r="P23" s="196">
        <v>189.8012977547304</v>
      </c>
      <c r="Q23" s="196">
        <v>229.65018168188925</v>
      </c>
      <c r="R23" s="196">
        <v>222.64099999999999</v>
      </c>
      <c r="S23" s="196">
        <v>363.375</v>
      </c>
      <c r="T23" s="196">
        <v>257.58727838558201</v>
      </c>
      <c r="U23" s="196">
        <v>239.14506962526588</v>
      </c>
      <c r="V23" s="23">
        <f>(J23*1000000)/(P23*1000)</f>
        <v>2993063.3232095842</v>
      </c>
      <c r="W23" s="23">
        <f t="shared" ref="W23:Z23" si="23">(K23*1000000)/(Q23*1000)</f>
        <v>5481939.2326765414</v>
      </c>
      <c r="X23" s="23">
        <f t="shared" si="23"/>
        <v>8109522.8375227535</v>
      </c>
      <c r="Y23" s="23">
        <f t="shared" si="23"/>
        <v>6017657.5350448927</v>
      </c>
      <c r="Z23" s="23">
        <f t="shared" si="23"/>
        <v>10897277.294099152</v>
      </c>
      <c r="AA23" s="23">
        <f>(O23*1000000)/(U23*1000)</f>
        <v>19738495.820409752</v>
      </c>
    </row>
    <row r="24" spans="1:27" s="10" customFormat="1" x14ac:dyDescent="0.25">
      <c r="A24" s="75" t="s">
        <v>33</v>
      </c>
      <c r="B24" s="124">
        <f t="shared" si="5"/>
        <v>23</v>
      </c>
      <c r="C24" s="22" t="s">
        <v>15</v>
      </c>
      <c r="D24" s="178">
        <v>47.034357665734497</v>
      </c>
      <c r="E24" s="178">
        <v>325.43640947371341</v>
      </c>
      <c r="F24" s="178">
        <v>9714.746295651863</v>
      </c>
      <c r="G24" s="178">
        <v>863200</v>
      </c>
      <c r="H24" s="178">
        <v>2595200</v>
      </c>
      <c r="I24" s="178">
        <v>7673100</v>
      </c>
      <c r="J24" s="178">
        <v>534045.41960595467</v>
      </c>
      <c r="K24" s="178">
        <v>1187144.1514425066</v>
      </c>
      <c r="L24" s="178">
        <v>1733181.6297789188</v>
      </c>
      <c r="M24" s="178">
        <v>2095347.1793235301</v>
      </c>
      <c r="N24" s="178">
        <v>2595200</v>
      </c>
      <c r="O24" s="178">
        <v>4501318.3993762601</v>
      </c>
      <c r="P24" s="178"/>
      <c r="Q24" s="178"/>
      <c r="R24" s="178"/>
      <c r="S24" s="178"/>
      <c r="T24" s="178"/>
      <c r="U24" s="178"/>
      <c r="V24" s="23" t="e">
        <f>(J24*1000000)/(P24*1000)</f>
        <v>#DIV/0!</v>
      </c>
      <c r="W24" s="23" t="e">
        <f t="shared" ref="W24:Z24" si="24">(K24*1000000)/(Q24*1000)</f>
        <v>#DIV/0!</v>
      </c>
      <c r="X24" s="23" t="e">
        <f t="shared" si="24"/>
        <v>#DIV/0!</v>
      </c>
      <c r="Y24" s="23" t="e">
        <f t="shared" si="24"/>
        <v>#DIV/0!</v>
      </c>
      <c r="Z24" s="23" t="e">
        <f t="shared" si="24"/>
        <v>#DIV/0!</v>
      </c>
      <c r="AA24" s="23" t="e">
        <f>(O24*1000000)/(U24*1000)</f>
        <v>#DIV/0!</v>
      </c>
    </row>
    <row r="25" spans="1:27" s="31" customFormat="1" x14ac:dyDescent="0.25">
      <c r="A25" s="26" t="s">
        <v>34</v>
      </c>
      <c r="B25" s="124">
        <f t="shared" si="5"/>
        <v>24</v>
      </c>
      <c r="C25" s="22" t="s">
        <v>15</v>
      </c>
      <c r="D25" s="178">
        <v>4.9205576965063687</v>
      </c>
      <c r="E25" s="178">
        <v>39.642619280301588</v>
      </c>
      <c r="F25" s="178">
        <v>962.1124391360662</v>
      </c>
      <c r="G25" s="178">
        <v>88100</v>
      </c>
      <c r="H25" s="178">
        <v>211800</v>
      </c>
      <c r="I25" s="178">
        <v>475400</v>
      </c>
      <c r="J25" s="178">
        <v>34041.883401310464</v>
      </c>
      <c r="K25" s="178">
        <v>71784.189310737915</v>
      </c>
      <c r="L25" s="178">
        <v>72330.644289984499</v>
      </c>
      <c r="M25" s="178">
        <v>91319.127473407774</v>
      </c>
      <c r="N25" s="178">
        <v>211800</v>
      </c>
      <c r="O25" s="178">
        <v>219045.5578936486</v>
      </c>
      <c r="P25" s="178"/>
      <c r="Q25" s="178"/>
      <c r="R25" s="178"/>
      <c r="S25" s="178"/>
      <c r="T25" s="178"/>
      <c r="U25" s="178"/>
      <c r="V25" s="23" t="e">
        <f>(J25*1000000)/(P25*1000)</f>
        <v>#DIV/0!</v>
      </c>
      <c r="W25" s="23" t="e">
        <f t="shared" ref="W25:Z25" si="25">(K25*1000000)/(Q25*1000)</f>
        <v>#DIV/0!</v>
      </c>
      <c r="X25" s="23" t="e">
        <f t="shared" si="25"/>
        <v>#DIV/0!</v>
      </c>
      <c r="Y25" s="23" t="e">
        <f t="shared" si="25"/>
        <v>#DIV/0!</v>
      </c>
      <c r="Z25" s="23" t="e">
        <f t="shared" si="25"/>
        <v>#DIV/0!</v>
      </c>
      <c r="AA25" s="23" t="e">
        <f>(O25*1000000)/(U25*1000)</f>
        <v>#DIV/0!</v>
      </c>
    </row>
    <row r="26" spans="1:27" s="10" customFormat="1" x14ac:dyDescent="0.25">
      <c r="A26" s="75" t="s">
        <v>35</v>
      </c>
      <c r="B26" s="125">
        <f t="shared" si="5"/>
        <v>25</v>
      </c>
      <c r="C26" s="27" t="s">
        <v>18</v>
      </c>
      <c r="D26" s="28">
        <f>+D25</f>
        <v>4.9205576965063687</v>
      </c>
      <c r="E26" s="28">
        <f t="shared" ref="E26:AA26" si="26">+E25</f>
        <v>39.642619280301588</v>
      </c>
      <c r="F26" s="28">
        <f t="shared" si="26"/>
        <v>962.1124391360662</v>
      </c>
      <c r="G26" s="28">
        <f t="shared" si="26"/>
        <v>88100</v>
      </c>
      <c r="H26" s="28">
        <f t="shared" si="26"/>
        <v>211800</v>
      </c>
      <c r="I26" s="28">
        <f t="shared" si="26"/>
        <v>475400</v>
      </c>
      <c r="J26" s="28">
        <f t="shared" si="26"/>
        <v>34041.883401310464</v>
      </c>
      <c r="K26" s="28">
        <f t="shared" si="26"/>
        <v>71784.189310737915</v>
      </c>
      <c r="L26" s="28">
        <f t="shared" si="26"/>
        <v>72330.644289984499</v>
      </c>
      <c r="M26" s="28">
        <f t="shared" si="26"/>
        <v>91319.127473407774</v>
      </c>
      <c r="N26" s="28">
        <f t="shared" si="26"/>
        <v>211800</v>
      </c>
      <c r="O26" s="28">
        <f t="shared" si="26"/>
        <v>219045.5578936486</v>
      </c>
      <c r="P26" s="28"/>
      <c r="Q26" s="28"/>
      <c r="R26" s="28"/>
      <c r="S26" s="28"/>
      <c r="T26" s="28"/>
      <c r="U26" s="28"/>
      <c r="V26" s="28" t="e">
        <f t="shared" si="26"/>
        <v>#DIV/0!</v>
      </c>
      <c r="W26" s="28" t="e">
        <f t="shared" si="26"/>
        <v>#DIV/0!</v>
      </c>
      <c r="X26" s="28" t="e">
        <f t="shared" si="26"/>
        <v>#DIV/0!</v>
      </c>
      <c r="Y26" s="28" t="e">
        <f t="shared" si="26"/>
        <v>#DIV/0!</v>
      </c>
      <c r="Z26" s="28" t="e">
        <f t="shared" si="26"/>
        <v>#DIV/0!</v>
      </c>
      <c r="AA26" s="28" t="e">
        <f t="shared" si="26"/>
        <v>#DIV/0!</v>
      </c>
    </row>
    <row r="27" spans="1:27" s="10" customFormat="1" x14ac:dyDescent="0.25">
      <c r="A27" s="77" t="s">
        <v>36</v>
      </c>
      <c r="B27" s="64">
        <f t="shared" si="5"/>
        <v>26</v>
      </c>
      <c r="C27" s="19" t="s">
        <v>18</v>
      </c>
      <c r="D27" s="20">
        <f t="shared" ref="D27:U27" si="27">+D28-D21</f>
        <v>575.31952250052598</v>
      </c>
      <c r="E27" s="20">
        <f t="shared" si="27"/>
        <v>2025.5357841729719</v>
      </c>
      <c r="F27" s="20">
        <f t="shared" si="27"/>
        <v>116686.57288682534</v>
      </c>
      <c r="G27" s="20">
        <f t="shared" si="27"/>
        <v>9190460.2463514041</v>
      </c>
      <c r="H27" s="20">
        <f t="shared" si="27"/>
        <v>29878865.256968331</v>
      </c>
      <c r="I27" s="20">
        <f t="shared" si="27"/>
        <v>75288929.16494675</v>
      </c>
      <c r="J27" s="20">
        <f t="shared" si="27"/>
        <v>11574385.855379451</v>
      </c>
      <c r="K27" s="20">
        <f t="shared" si="27"/>
        <v>13984227.663676925</v>
      </c>
      <c r="L27" s="20">
        <f t="shared" si="27"/>
        <v>16823804.926901732</v>
      </c>
      <c r="M27" s="20">
        <f t="shared" si="27"/>
        <v>23035342.765566152</v>
      </c>
      <c r="N27" s="20">
        <f t="shared" si="27"/>
        <v>29890533.810805261</v>
      </c>
      <c r="O27" s="20">
        <f t="shared" si="27"/>
        <v>40516969.677308604</v>
      </c>
      <c r="P27" s="20">
        <f t="shared" si="27"/>
        <v>1150.5274360172089</v>
      </c>
      <c r="Q27" s="20">
        <f t="shared" si="27"/>
        <v>1535.1386228316985</v>
      </c>
      <c r="R27" s="20">
        <f t="shared" si="27"/>
        <v>2362.224846695065</v>
      </c>
      <c r="S27" s="20">
        <f t="shared" si="27"/>
        <v>2812.4279999999999</v>
      </c>
      <c r="T27" s="20">
        <f t="shared" si="27"/>
        <v>3164.202251207018</v>
      </c>
      <c r="U27" s="20">
        <f t="shared" si="27"/>
        <v>3698.7282150673741</v>
      </c>
      <c r="V27" s="18">
        <f>(J27*1000000)/(P27*1000)</f>
        <v>10060069.40212274</v>
      </c>
      <c r="W27" s="18">
        <f t="shared" ref="W27:AA27" si="28">(K27*1000000)/(Q27*1000)</f>
        <v>9109423.3808551989</v>
      </c>
      <c r="X27" s="18">
        <f t="shared" si="28"/>
        <v>7122016.7506236909</v>
      </c>
      <c r="Y27" s="18">
        <f t="shared" si="28"/>
        <v>8190553.7726000994</v>
      </c>
      <c r="Z27" s="18">
        <f t="shared" si="28"/>
        <v>9446467.5257099029</v>
      </c>
      <c r="AA27" s="18">
        <f t="shared" si="28"/>
        <v>10954297.618369499</v>
      </c>
    </row>
    <row r="28" spans="1:27" s="9" customFormat="1" x14ac:dyDescent="0.25">
      <c r="A28" s="32" t="s">
        <v>37</v>
      </c>
      <c r="B28" s="21"/>
      <c r="C28" s="33" t="s">
        <v>15</v>
      </c>
      <c r="D28" s="179">
        <v>592.91760380179107</v>
      </c>
      <c r="E28" s="179">
        <v>2227.175499132195</v>
      </c>
      <c r="F28" s="179">
        <v>125759.42038188751</v>
      </c>
      <c r="G28" s="179">
        <v>9588000</v>
      </c>
      <c r="H28" s="179">
        <v>31040200</v>
      </c>
      <c r="I28" s="179">
        <v>78475300</v>
      </c>
      <c r="J28" s="179">
        <v>11911418.590637555</v>
      </c>
      <c r="K28" s="179">
        <v>15350751.09632602</v>
      </c>
      <c r="L28" s="179">
        <v>18787165.278916772</v>
      </c>
      <c r="M28" s="179">
        <v>24458001.942923538</v>
      </c>
      <c r="N28" s="179">
        <v>31040200</v>
      </c>
      <c r="O28" s="179">
        <v>41949924.942825712</v>
      </c>
      <c r="P28" s="179">
        <v>1150.5274360172089</v>
      </c>
      <c r="Q28" s="179">
        <v>1535.1386228316985</v>
      </c>
      <c r="R28" s="179">
        <v>2362.224846695065</v>
      </c>
      <c r="S28" s="179">
        <v>2812.4279999999999</v>
      </c>
      <c r="T28" s="179">
        <v>3164.202251207018</v>
      </c>
      <c r="U28" s="179">
        <v>3698.7282150673741</v>
      </c>
      <c r="V28" s="35">
        <f>(J28*1000000)/(P28*1000)</f>
        <v>10353006.992924409</v>
      </c>
      <c r="W28" s="35">
        <f t="shared" ref="W28:Z28" si="29">(K28*1000000)/(Q28*1000)</f>
        <v>9999586.2705937307</v>
      </c>
      <c r="X28" s="35">
        <f t="shared" si="29"/>
        <v>7953165.5528903054</v>
      </c>
      <c r="Y28" s="35">
        <f t="shared" si="29"/>
        <v>8696401.0964631047</v>
      </c>
      <c r="Z28" s="35">
        <f t="shared" si="29"/>
        <v>9809802.7672407459</v>
      </c>
      <c r="AA28" s="35">
        <f>(O28*1000000)/(U28*1000)</f>
        <v>11341715.990900828</v>
      </c>
    </row>
    <row r="29" spans="1:27" s="36" customFormat="1" x14ac:dyDescent="0.25">
      <c r="A29" s="36" t="s">
        <v>38</v>
      </c>
      <c r="B29" s="37"/>
      <c r="C29" s="38"/>
      <c r="D29" s="39">
        <f t="shared" ref="D29:U29" si="30">+D8+D9+D15</f>
        <v>575.31952250052598</v>
      </c>
      <c r="E29" s="39">
        <f t="shared" si="30"/>
        <v>2025.5357841729719</v>
      </c>
      <c r="F29" s="39">
        <f t="shared" si="30"/>
        <v>116686.57288682534</v>
      </c>
      <c r="G29" s="39">
        <f t="shared" si="30"/>
        <v>9190460.2463514041</v>
      </c>
      <c r="H29" s="39">
        <f t="shared" si="30"/>
        <v>29878865.256968331</v>
      </c>
      <c r="I29" s="39">
        <f t="shared" si="30"/>
        <v>75288929.16494675</v>
      </c>
      <c r="J29" s="39">
        <f t="shared" si="30"/>
        <v>11574385.855379451</v>
      </c>
      <c r="K29" s="39">
        <f t="shared" si="30"/>
        <v>13984227.663676925</v>
      </c>
      <c r="L29" s="39">
        <f t="shared" si="30"/>
        <v>16823804.926901732</v>
      </c>
      <c r="M29" s="39">
        <f t="shared" si="30"/>
        <v>23035342.765566148</v>
      </c>
      <c r="N29" s="39">
        <f t="shared" si="30"/>
        <v>29890533.810805261</v>
      </c>
      <c r="O29" s="39">
        <f t="shared" si="30"/>
        <v>40516969.677308604</v>
      </c>
      <c r="P29" s="39">
        <f t="shared" si="30"/>
        <v>1150.5274360172086</v>
      </c>
      <c r="Q29" s="39">
        <f t="shared" si="30"/>
        <v>1535.1386228316983</v>
      </c>
      <c r="R29" s="39">
        <f t="shared" si="30"/>
        <v>2362.224846695065</v>
      </c>
      <c r="S29" s="39">
        <f t="shared" si="30"/>
        <v>2812.4279999999999</v>
      </c>
      <c r="T29" s="39">
        <f t="shared" si="30"/>
        <v>3164.202251207018</v>
      </c>
      <c r="U29" s="39">
        <f t="shared" si="30"/>
        <v>3698.7282150673736</v>
      </c>
      <c r="V29" s="40"/>
      <c r="W29" s="40"/>
      <c r="X29" s="40"/>
      <c r="Y29" s="40"/>
      <c r="Z29" s="40"/>
      <c r="AA29" s="40"/>
    </row>
    <row r="30" spans="1:27" s="36" customFormat="1" x14ac:dyDescent="0.25">
      <c r="A30" s="85" t="s">
        <v>70</v>
      </c>
      <c r="B30" s="37"/>
      <c r="C30" s="38"/>
      <c r="D30" s="43" t="b">
        <f t="shared" ref="D30:U30" si="31">EXACT(D29,D27)</f>
        <v>1</v>
      </c>
      <c r="E30" s="43" t="b">
        <f t="shared" si="31"/>
        <v>1</v>
      </c>
      <c r="F30" s="43" t="b">
        <f t="shared" si="31"/>
        <v>1</v>
      </c>
      <c r="G30" s="43" t="b">
        <f t="shared" si="31"/>
        <v>1</v>
      </c>
      <c r="H30" s="43" t="b">
        <f t="shared" si="31"/>
        <v>1</v>
      </c>
      <c r="I30" s="43" t="b">
        <f t="shared" si="31"/>
        <v>1</v>
      </c>
      <c r="J30" s="43" t="b">
        <f t="shared" si="31"/>
        <v>1</v>
      </c>
      <c r="K30" s="43" t="b">
        <f t="shared" si="31"/>
        <v>1</v>
      </c>
      <c r="L30" s="43" t="b">
        <f t="shared" si="31"/>
        <v>1</v>
      </c>
      <c r="M30" s="43" t="b">
        <f t="shared" si="31"/>
        <v>0</v>
      </c>
      <c r="N30" s="43" t="b">
        <f t="shared" si="31"/>
        <v>1</v>
      </c>
      <c r="O30" s="43" t="b">
        <f t="shared" si="31"/>
        <v>1</v>
      </c>
      <c r="P30" s="43" t="b">
        <f t="shared" si="31"/>
        <v>1</v>
      </c>
      <c r="Q30" s="43" t="b">
        <f t="shared" si="31"/>
        <v>1</v>
      </c>
      <c r="R30" s="43" t="b">
        <f t="shared" si="31"/>
        <v>1</v>
      </c>
      <c r="S30" s="43" t="b">
        <f t="shared" si="31"/>
        <v>1</v>
      </c>
      <c r="T30" s="43" t="b">
        <f t="shared" si="31"/>
        <v>1</v>
      </c>
      <c r="U30" s="43" t="b">
        <f t="shared" si="31"/>
        <v>1</v>
      </c>
      <c r="V30" s="40"/>
      <c r="W30" s="40"/>
      <c r="X30" s="40"/>
      <c r="Y30" s="40"/>
      <c r="Z30" s="40"/>
      <c r="AA30" s="40"/>
    </row>
    <row r="31" spans="1:27" s="36" customFormat="1" x14ac:dyDescent="0.25">
      <c r="A31" s="85" t="s">
        <v>70</v>
      </c>
      <c r="B31" s="37"/>
      <c r="C31" s="38"/>
      <c r="D31" s="43"/>
      <c r="E31" s="43"/>
      <c r="F31" s="43"/>
      <c r="G31" s="43"/>
      <c r="H31" s="43"/>
      <c r="I31" s="43"/>
      <c r="J31" s="43"/>
      <c r="K31" s="43"/>
      <c r="L31" s="43"/>
      <c r="M31" s="43"/>
      <c r="N31" s="43"/>
      <c r="O31" s="43"/>
      <c r="P31" s="43"/>
      <c r="Q31" s="43"/>
      <c r="R31" s="43"/>
      <c r="S31" s="43"/>
      <c r="T31" s="43"/>
      <c r="U31" s="43"/>
      <c r="V31" s="40"/>
      <c r="W31" s="40"/>
      <c r="X31" s="40"/>
      <c r="Y31" s="40"/>
      <c r="Z31" s="40"/>
      <c r="AA31" s="40"/>
    </row>
    <row r="32" spans="1:27" s="36" customFormat="1" ht="35.4" customHeight="1" x14ac:dyDescent="0.25">
      <c r="A32" s="7" t="s">
        <v>71</v>
      </c>
      <c r="B32" s="64" t="s">
        <v>41</v>
      </c>
      <c r="C32" s="163" t="s">
        <v>16</v>
      </c>
      <c r="D32" s="291" t="s">
        <v>72</v>
      </c>
      <c r="E32" s="292"/>
      <c r="F32" s="292"/>
      <c r="G32" s="292"/>
      <c r="H32" s="292"/>
      <c r="I32" s="293"/>
      <c r="J32" s="297" t="s">
        <v>73</v>
      </c>
      <c r="K32" s="298"/>
      <c r="L32" s="298"/>
      <c r="M32" s="298"/>
      <c r="N32" s="298"/>
      <c r="O32" s="299"/>
      <c r="P32" s="300" t="s">
        <v>74</v>
      </c>
      <c r="Q32" s="301"/>
      <c r="R32" s="301"/>
      <c r="S32" s="301"/>
      <c r="T32" s="301"/>
      <c r="U32" s="302"/>
      <c r="V32" s="40"/>
      <c r="W32" s="40"/>
      <c r="X32" s="40"/>
      <c r="Y32" s="40"/>
      <c r="Z32" s="40"/>
      <c r="AA32" s="40"/>
    </row>
    <row r="33" spans="1:27" s="37" customFormat="1" x14ac:dyDescent="0.25">
      <c r="A33" s="180" t="s">
        <v>68</v>
      </c>
      <c r="B33" s="64"/>
      <c r="C33" s="163" t="s">
        <v>16</v>
      </c>
      <c r="D33" s="71" t="s">
        <v>60</v>
      </c>
      <c r="E33" s="71" t="s">
        <v>7</v>
      </c>
      <c r="F33" s="71" t="s">
        <v>8</v>
      </c>
      <c r="G33" s="168">
        <v>2000</v>
      </c>
      <c r="H33" s="168">
        <v>2005</v>
      </c>
      <c r="I33" s="71" t="s">
        <v>9</v>
      </c>
      <c r="J33" s="169" t="s">
        <v>87</v>
      </c>
      <c r="K33" s="169" t="s">
        <v>7</v>
      </c>
      <c r="L33" s="169" t="s">
        <v>8</v>
      </c>
      <c r="M33" s="170">
        <v>2000</v>
      </c>
      <c r="N33" s="170">
        <v>2005</v>
      </c>
      <c r="O33" s="169" t="s">
        <v>9</v>
      </c>
      <c r="P33" s="171" t="s">
        <v>87</v>
      </c>
      <c r="Q33" s="171" t="s">
        <v>7</v>
      </c>
      <c r="R33" s="171" t="s">
        <v>8</v>
      </c>
      <c r="S33" s="172">
        <v>2000</v>
      </c>
      <c r="T33" s="172">
        <v>2005</v>
      </c>
      <c r="U33" s="171" t="s">
        <v>9</v>
      </c>
      <c r="V33" s="181"/>
      <c r="W33" s="181"/>
      <c r="X33" s="181"/>
      <c r="Y33" s="181"/>
      <c r="Z33" s="181"/>
      <c r="AA33" s="181"/>
    </row>
    <row r="34" spans="1:27" s="36" customFormat="1" x14ac:dyDescent="0.25">
      <c r="A34" s="154" t="s">
        <v>14</v>
      </c>
      <c r="B34" s="64">
        <v>7</v>
      </c>
      <c r="C34" s="163" t="s">
        <v>16</v>
      </c>
      <c r="D34" s="118">
        <f t="shared" ref="D34:I45" si="32">(D8/D$27)*100</f>
        <v>9.9329765587617587</v>
      </c>
      <c r="E34" s="118">
        <f t="shared" si="32"/>
        <v>9.0669223982925509</v>
      </c>
      <c r="F34" s="118">
        <f t="shared" si="32"/>
        <v>13.771682037820598</v>
      </c>
      <c r="G34" s="118">
        <f t="shared" si="32"/>
        <v>21.785633649793215</v>
      </c>
      <c r="H34" s="118">
        <f t="shared" si="32"/>
        <v>22.502862616015602</v>
      </c>
      <c r="I34" s="118">
        <f t="shared" si="32"/>
        <v>20.776361376757087</v>
      </c>
      <c r="J34" s="118">
        <f t="shared" ref="J34:J45" si="33">(P8/P$27)*100</f>
        <v>63.234237091735565</v>
      </c>
      <c r="K34" s="118">
        <f t="shared" ref="K34:K45" si="34">(Q8/Q$27)*100</f>
        <v>64.500966077398218</v>
      </c>
      <c r="L34" s="118">
        <f t="shared" ref="L34:L45" si="35">(R8/R$27)*100</f>
        <v>75.301716057374364</v>
      </c>
      <c r="M34" s="118">
        <f t="shared" ref="M34:M45" si="36">(S8/S$27)*100</f>
        <v>71.611717704417671</v>
      </c>
      <c r="N34" s="118">
        <f t="shared" ref="N34:N45" si="37">(T8/T$27)*100</f>
        <v>73.273398587746811</v>
      </c>
      <c r="O34" s="118">
        <f>(U8/U$27)*100</f>
        <v>72.827401430741673</v>
      </c>
      <c r="P34" s="118">
        <f>+V8/V$27</f>
        <v>0.24088902113392299</v>
      </c>
      <c r="Q34" s="118">
        <f t="shared" ref="Q34:U37" si="38">+W8/W$27</f>
        <v>0.26865904592538964</v>
      </c>
      <c r="R34" s="118">
        <f t="shared" si="38"/>
        <v>0.24950985710649015</v>
      </c>
      <c r="S34" s="118">
        <f t="shared" si="38"/>
        <v>0.39106651574387508</v>
      </c>
      <c r="T34" s="118">
        <f t="shared" si="38"/>
        <v>0.30698832682716226</v>
      </c>
      <c r="U34" s="118">
        <f t="shared" si="38"/>
        <v>0.27412841655208475</v>
      </c>
      <c r="V34" s="40"/>
      <c r="W34" s="40"/>
      <c r="X34" s="40"/>
      <c r="Y34" s="40"/>
      <c r="Z34" s="40"/>
      <c r="AA34" s="40"/>
    </row>
    <row r="35" spans="1:27" s="36" customFormat="1" x14ac:dyDescent="0.25">
      <c r="A35" s="155" t="s">
        <v>17</v>
      </c>
      <c r="B35" s="64">
        <v>8</v>
      </c>
      <c r="C35" s="163" t="s">
        <v>16</v>
      </c>
      <c r="D35" s="118">
        <f t="shared" si="32"/>
        <v>63.248695654838215</v>
      </c>
      <c r="E35" s="118">
        <f t="shared" si="32"/>
        <v>40.96018545560046</v>
      </c>
      <c r="F35" s="118">
        <f t="shared" si="32"/>
        <v>43.165716148452354</v>
      </c>
      <c r="G35" s="118">
        <f t="shared" si="32"/>
        <v>24.690820037014667</v>
      </c>
      <c r="H35" s="118">
        <f t="shared" si="32"/>
        <v>28.783556289823515</v>
      </c>
      <c r="I35" s="118">
        <f t="shared" si="32"/>
        <v>36.544549517660094</v>
      </c>
      <c r="J35" s="118">
        <f t="shared" si="33"/>
        <v>12.758819567273436</v>
      </c>
      <c r="K35" s="118">
        <f t="shared" si="34"/>
        <v>12.001559618158998</v>
      </c>
      <c r="L35" s="118">
        <f t="shared" si="35"/>
        <v>8.4938993119439008</v>
      </c>
      <c r="M35" s="118">
        <f t="shared" si="36"/>
        <v>5.7524672631619369</v>
      </c>
      <c r="N35" s="118">
        <f t="shared" si="37"/>
        <v>7.0131535728875853</v>
      </c>
      <c r="O35" s="118">
        <f t="shared" ref="O35:O45" si="39">(U9/U$27)*100</f>
        <v>7.4748275647573204</v>
      </c>
      <c r="P35" s="118">
        <f t="shared" ref="P35:P37" si="40">+V9/V$27</f>
        <v>5.1543378507565176</v>
      </c>
      <c r="Q35" s="118">
        <f t="shared" si="38"/>
        <v>4.610820125471685</v>
      </c>
      <c r="R35" s="118">
        <f t="shared" si="38"/>
        <v>4.5930379307152647</v>
      </c>
      <c r="S35" s="118">
        <f t="shared" si="38"/>
        <v>4.1600619724875596</v>
      </c>
      <c r="T35" s="118">
        <f t="shared" si="38"/>
        <v>4.1026222475617109</v>
      </c>
      <c r="U35" s="118">
        <f t="shared" si="38"/>
        <v>4.1355117723878481</v>
      </c>
      <c r="V35" s="40"/>
      <c r="W35" s="40"/>
      <c r="X35" s="40"/>
      <c r="Y35" s="40"/>
      <c r="Z35" s="40"/>
      <c r="AA35" s="40"/>
    </row>
    <row r="36" spans="1:27" s="36" customFormat="1" x14ac:dyDescent="0.25">
      <c r="A36" s="156" t="s">
        <v>19</v>
      </c>
      <c r="B36" s="64">
        <v>9</v>
      </c>
      <c r="C36" s="163" t="s">
        <v>16</v>
      </c>
      <c r="D36" s="118">
        <f t="shared" si="32"/>
        <v>51.909793536308669</v>
      </c>
      <c r="E36" s="118">
        <f t="shared" si="32"/>
        <v>18.173421150299504</v>
      </c>
      <c r="F36" s="118">
        <f t="shared" si="32"/>
        <v>26.663929413994953</v>
      </c>
      <c r="G36" s="118">
        <f t="shared" si="32"/>
        <v>4.527520807950733</v>
      </c>
      <c r="H36" s="118">
        <f t="shared" si="32"/>
        <v>3.4502648983952771</v>
      </c>
      <c r="I36" s="118">
        <f t="shared" si="32"/>
        <v>3.7692128596792842</v>
      </c>
      <c r="J36" s="118">
        <f t="shared" si="33"/>
        <v>5.4513488362348967</v>
      </c>
      <c r="K36" s="118">
        <f t="shared" si="34"/>
        <v>3.7326605143433444</v>
      </c>
      <c r="L36" s="118">
        <f t="shared" si="35"/>
        <v>2.6045361467634307</v>
      </c>
      <c r="M36" s="118">
        <f t="shared" si="36"/>
        <v>1.2964954125047823</v>
      </c>
      <c r="N36" s="118">
        <f t="shared" si="37"/>
        <v>1.8451876441470747</v>
      </c>
      <c r="O36" s="118">
        <f t="shared" si="39"/>
        <v>2.366339865029798</v>
      </c>
      <c r="P36" s="118">
        <f t="shared" si="40"/>
        <v>5.9605557481615277</v>
      </c>
      <c r="Q36" s="118">
        <f t="shared" si="38"/>
        <v>4.9699326822923986</v>
      </c>
      <c r="R36" s="118">
        <f t="shared" si="38"/>
        <v>4.1828871142151565</v>
      </c>
      <c r="S36" s="118">
        <f t="shared" si="38"/>
        <v>2.0470447515541865</v>
      </c>
      <c r="T36" s="118">
        <f t="shared" si="38"/>
        <v>1.869142148192446</v>
      </c>
      <c r="U36" s="118">
        <f t="shared" si="38"/>
        <v>1.6978679570792439</v>
      </c>
      <c r="V36" s="40"/>
      <c r="W36" s="40"/>
      <c r="X36" s="40"/>
      <c r="Y36" s="40"/>
      <c r="Z36" s="40"/>
      <c r="AA36" s="40"/>
    </row>
    <row r="37" spans="1:27" s="36" customFormat="1" x14ac:dyDescent="0.25">
      <c r="A37" s="157" t="s">
        <v>20</v>
      </c>
      <c r="B37" s="64">
        <v>10</v>
      </c>
      <c r="C37" s="163" t="s">
        <v>16</v>
      </c>
      <c r="D37" s="118">
        <f t="shared" si="32"/>
        <v>1.1624769649171427</v>
      </c>
      <c r="E37" s="118">
        <f t="shared" si="32"/>
        <v>4.6647065000830397</v>
      </c>
      <c r="F37" s="118">
        <f t="shared" si="32"/>
        <v>8.2957273571781975</v>
      </c>
      <c r="G37" s="118">
        <f t="shared" si="32"/>
        <v>11.148516750363664</v>
      </c>
      <c r="H37" s="118">
        <f t="shared" si="32"/>
        <v>11.480355664444154</v>
      </c>
      <c r="I37" s="118">
        <f t="shared" si="32"/>
        <v>8.9930884594814628</v>
      </c>
      <c r="J37" s="118">
        <f t="shared" si="33"/>
        <v>1.7004913966082928</v>
      </c>
      <c r="K37" s="118">
        <f t="shared" si="34"/>
        <v>3.9587330484865886</v>
      </c>
      <c r="L37" s="118">
        <f t="shared" si="35"/>
        <v>3.9884433580408509</v>
      </c>
      <c r="M37" s="118">
        <f t="shared" si="36"/>
        <v>2.7561594465707211</v>
      </c>
      <c r="N37" s="118">
        <f t="shared" si="37"/>
        <v>3.1937172969119345</v>
      </c>
      <c r="O37" s="118">
        <f t="shared" si="39"/>
        <v>3.2918443512617475</v>
      </c>
      <c r="P37" s="118">
        <f t="shared" si="40"/>
        <v>4.5886862294255186</v>
      </c>
      <c r="Q37" s="118">
        <f t="shared" si="38"/>
        <v>3.61967720872698</v>
      </c>
      <c r="R37" s="118">
        <f t="shared" si="38"/>
        <v>4.0146613168068539</v>
      </c>
      <c r="S37" s="118">
        <f t="shared" si="38"/>
        <v>4.231588140402283</v>
      </c>
      <c r="T37" s="118">
        <f t="shared" si="38"/>
        <v>3.5932654457556228</v>
      </c>
      <c r="U37" s="118">
        <f t="shared" si="38"/>
        <v>3.0354410200832205</v>
      </c>
      <c r="V37" s="40"/>
      <c r="W37" s="40"/>
      <c r="X37" s="40"/>
      <c r="Y37" s="40"/>
      <c r="Z37" s="40"/>
      <c r="AA37" s="40"/>
    </row>
    <row r="38" spans="1:27" s="36" customFormat="1" x14ac:dyDescent="0.25">
      <c r="A38" s="157" t="s">
        <v>21</v>
      </c>
      <c r="B38" s="64">
        <v>11</v>
      </c>
      <c r="C38" s="163"/>
      <c r="D38" s="118">
        <f t="shared" si="32"/>
        <v>4.6723506473170113</v>
      </c>
      <c r="E38" s="118">
        <f t="shared" si="32"/>
        <v>10.159620558629783</v>
      </c>
      <c r="F38" s="118">
        <f t="shared" si="32"/>
        <v>2.0738459318229006</v>
      </c>
      <c r="G38" s="118">
        <f t="shared" si="32"/>
        <v>3.5689181086465767</v>
      </c>
      <c r="H38" s="118">
        <f t="shared" si="32"/>
        <v>3.0881360187693487</v>
      </c>
      <c r="I38" s="118">
        <f t="shared" si="32"/>
        <v>2.9244671486510141</v>
      </c>
      <c r="J38" s="118">
        <f t="shared" si="33"/>
        <v>0.48263099092067169</v>
      </c>
      <c r="K38" s="118">
        <f t="shared" si="34"/>
        <v>0.80252971991358557</v>
      </c>
      <c r="L38" s="118">
        <f t="shared" si="35"/>
        <v>0.4466551951970899</v>
      </c>
      <c r="M38" s="118">
        <f t="shared" si="36"/>
        <v>0.39169002726469798</v>
      </c>
      <c r="N38" s="118">
        <f t="shared" si="37"/>
        <v>0.31283595644395179</v>
      </c>
      <c r="O38" s="118">
        <f t="shared" si="39"/>
        <v>0.27385551633405641</v>
      </c>
      <c r="P38" s="118">
        <f t="shared" ref="P38:P39" si="41">+V12/V$27</f>
        <v>0.89987338335402267</v>
      </c>
      <c r="Q38" s="118">
        <f t="shared" ref="Q38:Q39" si="42">+W12/W$27</f>
        <v>4.4469905738013491</v>
      </c>
      <c r="R38" s="118">
        <f t="shared" ref="R38:R39" si="43">+X12/X$27</f>
        <v>8.9245778546211536</v>
      </c>
      <c r="S38" s="118">
        <f t="shared" ref="S38:S39" si="44">+Y12/Y$27</f>
        <v>9.2097694403500281</v>
      </c>
      <c r="T38" s="118">
        <f t="shared" ref="T38:T39" si="45">+Z12/Z$27</f>
        <v>9.8675693132236582</v>
      </c>
      <c r="U38" s="140">
        <f t="shared" ref="U38:U39" si="46">+AA12/AA$27</f>
        <v>10.51763756885585</v>
      </c>
      <c r="V38" s="40"/>
      <c r="W38" s="40"/>
      <c r="X38" s="40"/>
      <c r="Y38" s="40"/>
      <c r="Z38" s="40"/>
      <c r="AA38" s="40"/>
    </row>
    <row r="39" spans="1:27" s="36" customFormat="1" x14ac:dyDescent="0.25">
      <c r="A39" s="157" t="s">
        <v>22</v>
      </c>
      <c r="B39" s="64">
        <v>12</v>
      </c>
      <c r="C39" s="163"/>
      <c r="D39" s="118">
        <f t="shared" si="32"/>
        <v>5.5040745062954031</v>
      </c>
      <c r="E39" s="118">
        <f t="shared" si="32"/>
        <v>7.9624372465881272</v>
      </c>
      <c r="F39" s="118">
        <f t="shared" si="32"/>
        <v>6.1322134454562995</v>
      </c>
      <c r="G39" s="118">
        <f t="shared" si="32"/>
        <v>5.4458643700536937</v>
      </c>
      <c r="H39" s="118">
        <f t="shared" si="32"/>
        <v>10.764799708214733</v>
      </c>
      <c r="I39" s="118">
        <f t="shared" si="32"/>
        <v>20.857781049848338</v>
      </c>
      <c r="J39" s="118">
        <f t="shared" si="33"/>
        <v>5.124348343509574</v>
      </c>
      <c r="K39" s="118">
        <f t="shared" si="34"/>
        <v>3.5076363354154796</v>
      </c>
      <c r="L39" s="118">
        <f t="shared" si="35"/>
        <v>1.4542646119425295</v>
      </c>
      <c r="M39" s="118">
        <f t="shared" si="36"/>
        <v>1.3081223768217356</v>
      </c>
      <c r="N39" s="118">
        <f t="shared" si="37"/>
        <v>1.6614126753846246</v>
      </c>
      <c r="O39" s="118">
        <f t="shared" si="39"/>
        <v>1.5427878321317197</v>
      </c>
      <c r="P39" s="118">
        <f t="shared" si="41"/>
        <v>4.8850835403566437</v>
      </c>
      <c r="Q39" s="118">
        <f t="shared" si="42"/>
        <v>5.3847609744836467</v>
      </c>
      <c r="R39" s="118">
        <f t="shared" si="43"/>
        <v>5.5834836648296893</v>
      </c>
      <c r="S39" s="118">
        <f t="shared" si="44"/>
        <v>4.5915656026862823</v>
      </c>
      <c r="T39" s="118">
        <f t="shared" si="45"/>
        <v>6.4767757858956694</v>
      </c>
      <c r="U39" s="140">
        <f t="shared" si="46"/>
        <v>9.0887366516706951</v>
      </c>
      <c r="V39" s="40"/>
      <c r="W39" s="40"/>
      <c r="X39" s="40"/>
      <c r="Y39" s="40"/>
      <c r="Z39" s="40"/>
      <c r="AA39" s="40"/>
    </row>
    <row r="40" spans="1:27" s="36" customFormat="1" x14ac:dyDescent="0.25">
      <c r="A40" s="158" t="s">
        <v>59</v>
      </c>
      <c r="B40" s="64">
        <v>13</v>
      </c>
      <c r="C40" s="163" t="s">
        <v>16</v>
      </c>
      <c r="D40" s="118">
        <f t="shared" si="32"/>
        <v>10.176425153612415</v>
      </c>
      <c r="E40" s="118">
        <f t="shared" si="32"/>
        <v>18.12205780521791</v>
      </c>
      <c r="F40" s="118">
        <f t="shared" si="32"/>
        <v>8.2060593772791997</v>
      </c>
      <c r="G40" s="118">
        <f t="shared" si="32"/>
        <v>9.0147824787002708</v>
      </c>
      <c r="H40" s="118">
        <f t="shared" si="32"/>
        <v>13.85293572698408</v>
      </c>
      <c r="I40" s="118">
        <f t="shared" si="32"/>
        <v>23.782248198499349</v>
      </c>
      <c r="J40" s="118">
        <f t="shared" si="33"/>
        <v>5.6069793344302461</v>
      </c>
      <c r="K40" s="118">
        <f t="shared" si="34"/>
        <v>4.3101660553290646</v>
      </c>
      <c r="L40" s="118">
        <f t="shared" si="35"/>
        <v>1.9009198071396196</v>
      </c>
      <c r="M40" s="118">
        <f t="shared" si="36"/>
        <v>1.6998124040864335</v>
      </c>
      <c r="N40" s="118">
        <f t="shared" si="37"/>
        <v>1.9742486318285764</v>
      </c>
      <c r="O40" s="118">
        <f t="shared" si="39"/>
        <v>1.8166433484657758</v>
      </c>
      <c r="P40" s="118">
        <f t="shared" ref="P40:P45" si="47">+V14/V$27</f>
        <v>4.542049294574686</v>
      </c>
      <c r="Q40" s="118">
        <f t="shared" ref="Q40:U40" si="48">+W14/W$27</f>
        <v>5.2101531734518689</v>
      </c>
      <c r="R40" s="118">
        <f t="shared" si="48"/>
        <v>6.3685336558436241</v>
      </c>
      <c r="S40" s="118">
        <f t="shared" si="48"/>
        <v>5.6557444395624863</v>
      </c>
      <c r="T40" s="118">
        <f t="shared" si="48"/>
        <v>7.0140749482828912</v>
      </c>
      <c r="U40" s="118">
        <f t="shared" si="48"/>
        <v>9.3041407367908864</v>
      </c>
      <c r="V40" s="40"/>
      <c r="W40" s="40"/>
      <c r="X40" s="40"/>
      <c r="Y40" s="40"/>
      <c r="Z40" s="40"/>
      <c r="AA40" s="40"/>
    </row>
    <row r="41" spans="1:27" s="36" customFormat="1" x14ac:dyDescent="0.25">
      <c r="A41" s="159" t="s">
        <v>23</v>
      </c>
      <c r="B41" s="64">
        <v>14</v>
      </c>
      <c r="C41" s="163" t="s">
        <v>16</v>
      </c>
      <c r="D41" s="118">
        <f t="shared" si="32"/>
        <v>26.818327786400019</v>
      </c>
      <c r="E41" s="118">
        <f t="shared" si="32"/>
        <v>49.972892146106993</v>
      </c>
      <c r="F41" s="118">
        <f t="shared" si="32"/>
        <v>43.062601813727056</v>
      </c>
      <c r="G41" s="118">
        <f t="shared" si="32"/>
        <v>53.523546313192114</v>
      </c>
      <c r="H41" s="118">
        <f t="shared" si="32"/>
        <v>48.713581094160887</v>
      </c>
      <c r="I41" s="118">
        <f t="shared" si="32"/>
        <v>42.679089105582811</v>
      </c>
      <c r="J41" s="118">
        <f t="shared" si="33"/>
        <v>24.006943340990979</v>
      </c>
      <c r="K41" s="118">
        <f t="shared" si="34"/>
        <v>23.497474304442772</v>
      </c>
      <c r="L41" s="118">
        <f t="shared" si="35"/>
        <v>16.204384630681723</v>
      </c>
      <c r="M41" s="118">
        <f t="shared" si="36"/>
        <v>22.635815032420386</v>
      </c>
      <c r="N41" s="118">
        <f t="shared" si="37"/>
        <v>19.713447839365603</v>
      </c>
      <c r="O41" s="118">
        <f t="shared" si="39"/>
        <v>19.697771004501</v>
      </c>
      <c r="P41" s="118">
        <f t="shared" si="47"/>
        <v>0.79161680970029635</v>
      </c>
      <c r="Q41" s="118">
        <f t="shared" ref="Q41:U41" si="49">+W15/W$27</f>
        <v>1.1632824453288704</v>
      </c>
      <c r="R41" s="118">
        <f t="shared" si="49"/>
        <v>2.6041518285931411</v>
      </c>
      <c r="S41" s="118">
        <f t="shared" si="49"/>
        <v>2.1233799044831843</v>
      </c>
      <c r="T41" s="118">
        <f t="shared" si="49"/>
        <v>2.4720993755134333</v>
      </c>
      <c r="U41" s="118">
        <f t="shared" si="49"/>
        <v>2.4938711269584641</v>
      </c>
      <c r="V41" s="40"/>
      <c r="W41" s="40"/>
      <c r="X41" s="40"/>
      <c r="Y41" s="40"/>
      <c r="Z41" s="40"/>
      <c r="AA41" s="40"/>
    </row>
    <row r="42" spans="1:27" s="36" customFormat="1" x14ac:dyDescent="0.25">
      <c r="A42" s="156" t="s">
        <v>24</v>
      </c>
      <c r="B42" s="64">
        <v>15</v>
      </c>
      <c r="C42" s="163" t="s">
        <v>16</v>
      </c>
      <c r="D42" s="118">
        <f t="shared" si="32"/>
        <v>17.787708568677687</v>
      </c>
      <c r="E42" s="118">
        <f t="shared" si="32"/>
        <v>31.949066963325677</v>
      </c>
      <c r="F42" s="118">
        <f t="shared" si="32"/>
        <v>33.912569834346321</v>
      </c>
      <c r="G42" s="118">
        <f t="shared" si="32"/>
        <v>43.17259571332783</v>
      </c>
      <c r="H42" s="118">
        <f t="shared" si="32"/>
        <v>39.318980677247957</v>
      </c>
      <c r="I42" s="118">
        <f t="shared" si="32"/>
        <v>31.856116737164797</v>
      </c>
      <c r="J42" s="118">
        <f t="shared" si="33"/>
        <v>7.5100488026245387</v>
      </c>
      <c r="K42" s="118">
        <f t="shared" si="34"/>
        <v>8.5379013859867641</v>
      </c>
      <c r="L42" s="118">
        <f t="shared" si="35"/>
        <v>6.7793292507295586</v>
      </c>
      <c r="M42" s="118">
        <f t="shared" si="36"/>
        <v>9.7154842719529171</v>
      </c>
      <c r="N42" s="118">
        <f t="shared" si="37"/>
        <v>11.572777365873502</v>
      </c>
      <c r="O42" s="118">
        <f t="shared" si="39"/>
        <v>13.232168350835632</v>
      </c>
      <c r="P42" s="118">
        <f t="shared" si="47"/>
        <v>1.8769728647310779</v>
      </c>
      <c r="Q42" s="118">
        <f t="shared" ref="Q42:U42" si="50">+W16/W$27</f>
        <v>2.1470981083829517</v>
      </c>
      <c r="R42" s="118">
        <f t="shared" si="50"/>
        <v>4.6415783173275065</v>
      </c>
      <c r="S42" s="118">
        <f t="shared" si="50"/>
        <v>3.9701342399800055</v>
      </c>
      <c r="T42" s="118">
        <f t="shared" si="50"/>
        <v>3.3995874854283601</v>
      </c>
      <c r="U42" s="118">
        <f t="shared" si="50"/>
        <v>2.8319896841615657</v>
      </c>
      <c r="V42" s="40"/>
      <c r="W42" s="40"/>
      <c r="X42" s="40"/>
      <c r="Y42" s="40"/>
      <c r="Z42" s="40"/>
      <c r="AA42" s="40"/>
    </row>
    <row r="43" spans="1:27" s="36" customFormat="1" x14ac:dyDescent="0.25">
      <c r="A43" s="160" t="s">
        <v>25</v>
      </c>
      <c r="B43" s="64">
        <v>16</v>
      </c>
      <c r="C43" s="163"/>
      <c r="D43" s="118">
        <f t="shared" si="32"/>
        <v>7.9638637634153131</v>
      </c>
      <c r="E43" s="118">
        <f t="shared" si="32"/>
        <v>16.796200434563367</v>
      </c>
      <c r="F43" s="118">
        <f t="shared" si="32"/>
        <v>19.263566786178014</v>
      </c>
      <c r="G43" s="118">
        <f t="shared" si="32"/>
        <v>22.706153381474621</v>
      </c>
      <c r="H43" s="118">
        <f t="shared" si="32"/>
        <v>22.634393715547013</v>
      </c>
      <c r="I43" s="118">
        <f t="shared" si="32"/>
        <v>17.323662515408049</v>
      </c>
      <c r="J43" s="118">
        <f t="shared" si="33"/>
        <v>3.8348116986198355</v>
      </c>
      <c r="K43" s="118">
        <f t="shared" si="34"/>
        <v>4.3316968398452245</v>
      </c>
      <c r="L43" s="118">
        <f t="shared" si="35"/>
        <v>2.9771086396958144</v>
      </c>
      <c r="M43" s="118">
        <f t="shared" si="36"/>
        <v>6.7683154910987948</v>
      </c>
      <c r="N43" s="118">
        <f t="shared" si="37"/>
        <v>8.9752101036801193</v>
      </c>
      <c r="O43" s="118">
        <f t="shared" si="39"/>
        <v>10.227091258562217</v>
      </c>
      <c r="P43" s="118">
        <f t="shared" si="47"/>
        <v>2.3239740837791221</v>
      </c>
      <c r="Q43" s="118">
        <f t="shared" ref="Q43:Q44" si="51">+W17/W$27</f>
        <v>2.616398738448761</v>
      </c>
      <c r="R43" s="118">
        <f t="shared" ref="R43:R44" si="52">+X17/X$27</f>
        <v>7.0976770918858412</v>
      </c>
      <c r="S43" s="118">
        <f t="shared" ref="S43:S44" si="53">+Y17/Y$27</f>
        <v>3.3388655413915105</v>
      </c>
      <c r="T43" s="118">
        <f t="shared" ref="T43:T44" si="54">+Z17/Z$27</f>
        <v>2.5208944999551477</v>
      </c>
      <c r="U43" s="140">
        <f t="shared" ref="U43:U44" si="55">+AA17/AA$27</f>
        <v>1.8934637685415181</v>
      </c>
      <c r="V43" s="40"/>
      <c r="W43" s="40"/>
      <c r="X43" s="40"/>
      <c r="Y43" s="40"/>
      <c r="Z43" s="40"/>
      <c r="AA43" s="40"/>
    </row>
    <row r="44" spans="1:27" s="36" customFormat="1" x14ac:dyDescent="0.25">
      <c r="A44" s="160" t="s">
        <v>26</v>
      </c>
      <c r="B44" s="64">
        <v>17</v>
      </c>
      <c r="C44" s="163"/>
      <c r="D44" s="118">
        <f t="shared" si="32"/>
        <v>8.8770621998324817</v>
      </c>
      <c r="E44" s="118">
        <f t="shared" si="32"/>
        <v>8.1632679125429455</v>
      </c>
      <c r="F44" s="118">
        <f t="shared" si="32"/>
        <v>5.7190195780311512</v>
      </c>
      <c r="G44" s="118">
        <f t="shared" si="32"/>
        <v>6.916955005081185</v>
      </c>
      <c r="H44" s="118">
        <f t="shared" si="32"/>
        <v>4.6708601146575299</v>
      </c>
      <c r="I44" s="118">
        <f t="shared" si="32"/>
        <v>4.0862581446202402</v>
      </c>
      <c r="J44" s="118">
        <f t="shared" si="33"/>
        <v>2.7776676059306791</v>
      </c>
      <c r="K44" s="118">
        <f t="shared" si="34"/>
        <v>2.6534912669890729</v>
      </c>
      <c r="L44" s="118">
        <f t="shared" si="35"/>
        <v>2.2190520971506258</v>
      </c>
      <c r="M44" s="118">
        <f t="shared" si="36"/>
        <v>1.9106622462868383</v>
      </c>
      <c r="N44" s="118">
        <f t="shared" si="37"/>
        <v>1.5362278234714901</v>
      </c>
      <c r="O44" s="118">
        <f t="shared" si="39"/>
        <v>1.9119760446314273</v>
      </c>
      <c r="P44" s="118">
        <f t="shared" si="47"/>
        <v>1.5418897683591208</v>
      </c>
      <c r="Q44" s="118">
        <f t="shared" si="51"/>
        <v>1.5851934654522244</v>
      </c>
      <c r="R44" s="118">
        <f t="shared" si="52"/>
        <v>2.4138542880079261</v>
      </c>
      <c r="S44" s="118">
        <f t="shared" si="53"/>
        <v>2.4480234718129013</v>
      </c>
      <c r="T44" s="118">
        <f t="shared" si="54"/>
        <v>3.0392866543416637</v>
      </c>
      <c r="U44" s="140">
        <f t="shared" si="55"/>
        <v>3.7538277154676987</v>
      </c>
      <c r="V44" s="40"/>
      <c r="W44" s="40"/>
      <c r="X44" s="40"/>
      <c r="Y44" s="40"/>
      <c r="Z44" s="40"/>
      <c r="AA44" s="40"/>
    </row>
    <row r="45" spans="1:27" s="36" customFormat="1" x14ac:dyDescent="0.25">
      <c r="A45" s="157" t="s">
        <v>27</v>
      </c>
      <c r="B45" s="64">
        <v>18</v>
      </c>
      <c r="C45" s="163" t="s">
        <v>16</v>
      </c>
      <c r="D45" s="118">
        <f t="shared" si="32"/>
        <v>16.840925963247795</v>
      </c>
      <c r="E45" s="118">
        <f t="shared" si="32"/>
        <v>24.959468347106313</v>
      </c>
      <c r="F45" s="118">
        <f t="shared" si="32"/>
        <v>24.982586364209165</v>
      </c>
      <c r="G45" s="118">
        <f t="shared" si="32"/>
        <v>29.623108386555803</v>
      </c>
      <c r="H45" s="118">
        <f t="shared" si="32"/>
        <v>27.305253830204546</v>
      </c>
      <c r="I45" s="118">
        <f t="shared" si="32"/>
        <v>21.409920660028291</v>
      </c>
      <c r="J45" s="118">
        <f t="shared" si="33"/>
        <v>6.6124793045505141</v>
      </c>
      <c r="K45" s="118">
        <f t="shared" si="34"/>
        <v>6.9851881068342987</v>
      </c>
      <c r="L45" s="118">
        <f t="shared" si="35"/>
        <v>5.1961607368464406</v>
      </c>
      <c r="M45" s="118">
        <f t="shared" si="36"/>
        <v>8.6789777373856332</v>
      </c>
      <c r="N45" s="118">
        <f t="shared" si="37"/>
        <v>10.51143792715161</v>
      </c>
      <c r="O45" s="118">
        <f t="shared" si="39"/>
        <v>12.139067303193645</v>
      </c>
      <c r="P45" s="118">
        <f t="shared" si="47"/>
        <v>1.9954482513347553</v>
      </c>
      <c r="Q45" s="118">
        <f t="shared" ref="Q45:U45" si="56">+W19/W$27</f>
        <v>2.2246706783708645</v>
      </c>
      <c r="R45" s="118">
        <f t="shared" si="56"/>
        <v>5.0974220301197706</v>
      </c>
      <c r="S45" s="118">
        <f t="shared" si="56"/>
        <v>3.1427481689023624</v>
      </c>
      <c r="T45" s="118">
        <f t="shared" si="56"/>
        <v>2.5966565847010257</v>
      </c>
      <c r="U45" s="118">
        <f t="shared" si="56"/>
        <v>2.1864822692201518</v>
      </c>
      <c r="V45" s="40"/>
      <c r="W45" s="40"/>
      <c r="X45" s="40"/>
      <c r="Y45" s="40"/>
      <c r="Z45" s="40"/>
      <c r="AA45" s="40"/>
    </row>
    <row r="46" spans="1:27" s="36" customFormat="1" x14ac:dyDescent="0.25">
      <c r="A46" s="156" t="s">
        <v>61</v>
      </c>
      <c r="B46" s="64">
        <v>21</v>
      </c>
      <c r="C46" s="163" t="s">
        <v>16</v>
      </c>
      <c r="D46" s="118">
        <f t="shared" ref="D46:I47" si="57">(D22/D$27)*100</f>
        <v>0.94678260542989112</v>
      </c>
      <c r="E46" s="118">
        <f t="shared" si="57"/>
        <v>6.9895986162193653</v>
      </c>
      <c r="F46" s="118">
        <f t="shared" si="57"/>
        <v>8.9299834701371577</v>
      </c>
      <c r="G46" s="118">
        <f t="shared" si="57"/>
        <v>13.54948732677202</v>
      </c>
      <c r="H46" s="118">
        <f t="shared" si="57"/>
        <v>12.013726847043408</v>
      </c>
      <c r="I46" s="118">
        <f t="shared" si="57"/>
        <v>10.446196077136506</v>
      </c>
      <c r="J46" s="118">
        <f t="shared" ref="J46:O47" si="58">(P22/P$27)*100</f>
        <v>0.89756949807402509</v>
      </c>
      <c r="K46" s="118">
        <f t="shared" si="58"/>
        <v>1.5527132791524667</v>
      </c>
      <c r="L46" s="118">
        <f t="shared" si="58"/>
        <v>1.5831685138831171</v>
      </c>
      <c r="M46" s="118">
        <f t="shared" si="58"/>
        <v>1.036506534567285</v>
      </c>
      <c r="N46" s="118">
        <f t="shared" si="58"/>
        <v>1.0613394387218931</v>
      </c>
      <c r="O46" s="118">
        <f t="shared" si="58"/>
        <v>1.0931010476419889</v>
      </c>
      <c r="P46" s="118">
        <f>+V22/V$27</f>
        <v>1.0041534967640693</v>
      </c>
      <c r="Q46" s="118">
        <f t="shared" ref="Q46:U46" si="59">+W22/W$27</f>
        <v>1.7981225437559092</v>
      </c>
      <c r="R46" s="118">
        <f t="shared" si="59"/>
        <v>3.1454411836121667</v>
      </c>
      <c r="S46" s="118">
        <f t="shared" si="59"/>
        <v>10.898084090391377</v>
      </c>
      <c r="T46" s="118">
        <f t="shared" si="59"/>
        <v>11.351763777822658</v>
      </c>
      <c r="U46" s="118">
        <f t="shared" si="59"/>
        <v>10.00045592210699</v>
      </c>
      <c r="V46" s="40"/>
      <c r="W46" s="40"/>
      <c r="X46" s="40"/>
      <c r="Y46" s="40"/>
      <c r="Z46" s="40"/>
      <c r="AA46" s="40"/>
    </row>
    <row r="47" spans="1:27" s="36" customFormat="1" x14ac:dyDescent="0.25">
      <c r="A47" s="157" t="s">
        <v>32</v>
      </c>
      <c r="B47" s="64">
        <v>22</v>
      </c>
      <c r="C47" s="163" t="s">
        <v>16</v>
      </c>
      <c r="D47" s="118">
        <f t="shared" si="57"/>
        <v>9.0306192177223341</v>
      </c>
      <c r="E47" s="118">
        <f t="shared" si="57"/>
        <v>18.023825182781309</v>
      </c>
      <c r="F47" s="118">
        <f t="shared" si="57"/>
        <v>9.1500319793807368</v>
      </c>
      <c r="G47" s="118">
        <f t="shared" si="57"/>
        <v>10.350950599864293</v>
      </c>
      <c r="H47" s="118">
        <f t="shared" si="57"/>
        <v>9.3946004169129314</v>
      </c>
      <c r="I47" s="118">
        <f t="shared" si="57"/>
        <v>10.822972368418018</v>
      </c>
      <c r="J47" s="118">
        <f t="shared" si="58"/>
        <v>16.496894538366444</v>
      </c>
      <c r="K47" s="118">
        <f t="shared" si="58"/>
        <v>14.959572918456004</v>
      </c>
      <c r="L47" s="118">
        <f t="shared" si="58"/>
        <v>9.4250553799521644</v>
      </c>
      <c r="M47" s="118">
        <f t="shared" si="58"/>
        <v>12.920330760467468</v>
      </c>
      <c r="N47" s="118">
        <f t="shared" si="58"/>
        <v>8.1406704734920989</v>
      </c>
      <c r="O47" s="118">
        <f t="shared" si="58"/>
        <v>6.4656026536653686</v>
      </c>
      <c r="P47" s="118">
        <f>+V23/V$27</f>
        <v>0.29751915255952693</v>
      </c>
      <c r="Q47" s="118">
        <f t="shared" ref="Q47:U47" si="60">+W23/W$27</f>
        <v>0.60178773161401722</v>
      </c>
      <c r="R47" s="118">
        <f t="shared" si="60"/>
        <v>1.1386554007771161</v>
      </c>
      <c r="S47" s="118">
        <f t="shared" si="60"/>
        <v>0.7347070420532239</v>
      </c>
      <c r="T47" s="118">
        <f t="shared" si="60"/>
        <v>1.1535822533069282</v>
      </c>
      <c r="U47" s="118">
        <f t="shared" si="60"/>
        <v>1.8018951564096488</v>
      </c>
      <c r="V47" s="40"/>
      <c r="W47" s="40"/>
      <c r="X47" s="40"/>
      <c r="Y47" s="40"/>
      <c r="Z47" s="40"/>
      <c r="AA47" s="40"/>
    </row>
    <row r="48" spans="1:27" s="36" customFormat="1" x14ac:dyDescent="0.25">
      <c r="A48" s="156" t="s">
        <v>33</v>
      </c>
      <c r="B48" s="64">
        <v>23</v>
      </c>
      <c r="C48" s="163" t="s">
        <v>16</v>
      </c>
      <c r="D48" s="118">
        <f t="shared" ref="D48:I48" si="61">+(D24/D$27)*100</f>
        <v>8.1753453213803464</v>
      </c>
      <c r="E48" s="118">
        <f t="shared" si="61"/>
        <v>16.066682801488465</v>
      </c>
      <c r="F48" s="118">
        <f t="shared" si="61"/>
        <v>8.3255048591359575</v>
      </c>
      <c r="G48" s="118">
        <f t="shared" si="61"/>
        <v>9.3923479005601358</v>
      </c>
      <c r="H48" s="118">
        <f t="shared" si="61"/>
        <v>8.6857381553161535</v>
      </c>
      <c r="I48" s="118">
        <f t="shared" si="61"/>
        <v>10.191538231589654</v>
      </c>
      <c r="J48" s="118">
        <f t="shared" ref="J48:O48" si="62">+(P24/P$27)*100</f>
        <v>0</v>
      </c>
      <c r="K48" s="118">
        <f t="shared" si="62"/>
        <v>0</v>
      </c>
      <c r="L48" s="118">
        <f t="shared" si="62"/>
        <v>0</v>
      </c>
      <c r="M48" s="118">
        <f t="shared" si="62"/>
        <v>0</v>
      </c>
      <c r="N48" s="118">
        <f t="shared" si="62"/>
        <v>0</v>
      </c>
      <c r="O48" s="118">
        <f t="shared" si="62"/>
        <v>0</v>
      </c>
      <c r="P48" s="195" t="s">
        <v>29</v>
      </c>
      <c r="Q48" s="195" t="s">
        <v>29</v>
      </c>
      <c r="R48" s="195" t="s">
        <v>29</v>
      </c>
      <c r="S48" s="195" t="s">
        <v>29</v>
      </c>
      <c r="T48" s="195" t="s">
        <v>29</v>
      </c>
      <c r="U48" s="195" t="s">
        <v>29</v>
      </c>
      <c r="V48" s="40"/>
      <c r="W48" s="40"/>
      <c r="X48" s="40"/>
      <c r="Y48" s="40"/>
      <c r="Z48" s="40"/>
      <c r="AA48" s="40"/>
    </row>
    <row r="49" spans="1:27" s="36" customFormat="1" x14ac:dyDescent="0.25">
      <c r="A49" s="161" t="s">
        <v>35</v>
      </c>
      <c r="B49" s="64">
        <v>25</v>
      </c>
      <c r="C49" s="163" t="s">
        <v>16</v>
      </c>
      <c r="D49" s="118">
        <f t="shared" ref="D49:I50" si="63">(D26/D$27)*100</f>
        <v>0.85527389634198792</v>
      </c>
      <c r="E49" s="118">
        <f t="shared" si="63"/>
        <v>1.9571423812928441</v>
      </c>
      <c r="F49" s="118">
        <f t="shared" si="63"/>
        <v>0.82452712024477914</v>
      </c>
      <c r="G49" s="118">
        <f t="shared" si="63"/>
        <v>0.95860269930415665</v>
      </c>
      <c r="H49" s="118">
        <f t="shared" si="63"/>
        <v>0.70886226159677912</v>
      </c>
      <c r="I49" s="118">
        <f t="shared" si="63"/>
        <v>0.63143413682836402</v>
      </c>
      <c r="J49" s="118">
        <f t="shared" ref="J49:O50" si="64">(P26/P$27)*100</f>
        <v>0</v>
      </c>
      <c r="K49" s="118">
        <f t="shared" si="64"/>
        <v>0</v>
      </c>
      <c r="L49" s="118">
        <f t="shared" si="64"/>
        <v>0</v>
      </c>
      <c r="M49" s="118">
        <f t="shared" si="64"/>
        <v>0</v>
      </c>
      <c r="N49" s="118">
        <f t="shared" si="64"/>
        <v>0</v>
      </c>
      <c r="O49" s="118">
        <f t="shared" si="64"/>
        <v>0</v>
      </c>
      <c r="P49" s="195" t="s">
        <v>29</v>
      </c>
      <c r="Q49" s="195" t="s">
        <v>29</v>
      </c>
      <c r="R49" s="195" t="s">
        <v>29</v>
      </c>
      <c r="S49" s="195" t="s">
        <v>29</v>
      </c>
      <c r="T49" s="195" t="s">
        <v>29</v>
      </c>
      <c r="U49" s="195" t="s">
        <v>29</v>
      </c>
      <c r="V49" s="40"/>
      <c r="W49" s="40"/>
      <c r="X49" s="40"/>
      <c r="Y49" s="40"/>
      <c r="Z49" s="40"/>
      <c r="AA49" s="40"/>
    </row>
    <row r="50" spans="1:27" s="36" customFormat="1" x14ac:dyDescent="0.25">
      <c r="A50" s="162" t="s">
        <v>37</v>
      </c>
      <c r="B50" s="64">
        <v>26</v>
      </c>
      <c r="C50" s="163" t="s">
        <v>16</v>
      </c>
      <c r="D50" s="197">
        <f t="shared" si="63"/>
        <v>100</v>
      </c>
      <c r="E50" s="197">
        <f t="shared" si="63"/>
        <v>100</v>
      </c>
      <c r="F50" s="197">
        <f t="shared" si="63"/>
        <v>100</v>
      </c>
      <c r="G50" s="197">
        <f t="shared" si="63"/>
        <v>100</v>
      </c>
      <c r="H50" s="197">
        <f t="shared" si="63"/>
        <v>100</v>
      </c>
      <c r="I50" s="197">
        <f t="shared" si="63"/>
        <v>100</v>
      </c>
      <c r="J50" s="197">
        <f t="shared" si="64"/>
        <v>100</v>
      </c>
      <c r="K50" s="197">
        <f t="shared" si="64"/>
        <v>100</v>
      </c>
      <c r="L50" s="197">
        <f t="shared" si="64"/>
        <v>100</v>
      </c>
      <c r="M50" s="197">
        <f t="shared" si="64"/>
        <v>100</v>
      </c>
      <c r="N50" s="197">
        <f t="shared" si="64"/>
        <v>100</v>
      </c>
      <c r="O50" s="197">
        <f t="shared" si="64"/>
        <v>100</v>
      </c>
      <c r="P50" s="197">
        <f>+V27/V$27</f>
        <v>1</v>
      </c>
      <c r="Q50" s="197">
        <f t="shared" ref="Q50:U50" si="65">+W27/W$27</f>
        <v>1</v>
      </c>
      <c r="R50" s="197">
        <f t="shared" si="65"/>
        <v>1</v>
      </c>
      <c r="S50" s="197">
        <f t="shared" si="65"/>
        <v>1</v>
      </c>
      <c r="T50" s="197">
        <f t="shared" si="65"/>
        <v>1</v>
      </c>
      <c r="U50" s="197">
        <f t="shared" si="65"/>
        <v>1</v>
      </c>
      <c r="V50" s="40"/>
      <c r="W50" s="40"/>
      <c r="X50" s="40"/>
      <c r="Y50" s="40"/>
      <c r="Z50" s="40"/>
      <c r="AA50" s="40"/>
    </row>
    <row r="51" spans="1:27" s="36" customFormat="1" x14ac:dyDescent="0.25">
      <c r="A51" s="120" t="s">
        <v>70</v>
      </c>
      <c r="B51" s="37"/>
      <c r="C51" s="38"/>
      <c r="D51" s="41"/>
      <c r="E51" s="39"/>
      <c r="F51" s="39"/>
      <c r="G51" s="39"/>
      <c r="H51" s="39"/>
      <c r="I51" s="39"/>
      <c r="J51" s="39"/>
      <c r="K51" s="39"/>
      <c r="L51" s="39"/>
      <c r="M51" s="39"/>
      <c r="N51" s="39"/>
      <c r="O51" s="39"/>
      <c r="P51" s="39"/>
      <c r="Q51" s="39"/>
      <c r="R51" s="39"/>
      <c r="S51" s="41">
        <f>+S34+S36+S37+S38+S39+S43+S44+S46+S47</f>
        <v>37.890714596385664</v>
      </c>
      <c r="T51" s="41">
        <f>+T34+T36+T37+T38+T39+T43+T44+T46+T47</f>
        <v>40.179268205320959</v>
      </c>
      <c r="U51" s="41">
        <f>+U34+U36+U37+U38+U39+U43+U44+U46+U47</f>
        <v>42.063454176766946</v>
      </c>
      <c r="V51" s="138" t="s">
        <v>76</v>
      </c>
      <c r="W51" s="40"/>
      <c r="X51" s="40"/>
      <c r="Y51" s="40"/>
      <c r="Z51" s="40"/>
      <c r="AA51" s="40"/>
    </row>
    <row r="52" spans="1:27" s="36" customFormat="1" x14ac:dyDescent="0.25">
      <c r="A52" s="121" t="s">
        <v>70</v>
      </c>
      <c r="B52" s="64"/>
      <c r="C52" s="163" t="s">
        <v>16</v>
      </c>
      <c r="D52" s="41"/>
      <c r="E52" s="39"/>
      <c r="F52" s="39"/>
      <c r="G52" s="39"/>
      <c r="H52" s="39"/>
      <c r="I52" s="43" t="s">
        <v>66</v>
      </c>
      <c r="J52" s="166">
        <v>45</v>
      </c>
      <c r="K52" s="167">
        <v>10</v>
      </c>
      <c r="L52" s="167">
        <v>5</v>
      </c>
      <c r="M52" s="167">
        <v>5</v>
      </c>
      <c r="N52" s="39"/>
      <c r="O52" s="39"/>
      <c r="P52" s="39"/>
      <c r="Q52" s="39"/>
      <c r="R52" s="39"/>
      <c r="S52" s="39"/>
      <c r="T52" s="39"/>
      <c r="U52" s="139">
        <f>+U34+U36+U37+U40+U45+U46+U47</f>
        <v>28.300411478242228</v>
      </c>
      <c r="V52" s="39" t="s">
        <v>77</v>
      </c>
      <c r="W52" s="40"/>
      <c r="X52" s="40"/>
      <c r="Y52" s="40"/>
      <c r="Z52" s="40"/>
      <c r="AA52" s="40"/>
    </row>
    <row r="53" spans="1:27" s="36" customFormat="1" ht="14.4" x14ac:dyDescent="0.25">
      <c r="A53" s="7" t="s">
        <v>67</v>
      </c>
      <c r="B53" s="64"/>
      <c r="C53" s="163" t="s">
        <v>16</v>
      </c>
      <c r="D53" s="303" t="s">
        <v>62</v>
      </c>
      <c r="E53" s="304"/>
      <c r="F53" s="304"/>
      <c r="G53" s="304"/>
      <c r="H53" s="304"/>
      <c r="I53" s="304"/>
      <c r="J53" s="305" t="s">
        <v>40</v>
      </c>
      <c r="K53" s="305"/>
      <c r="L53" s="305"/>
      <c r="M53" s="305"/>
      <c r="N53" s="79"/>
      <c r="O53" s="184"/>
      <c r="P53" s="39"/>
      <c r="Q53" s="39"/>
      <c r="R53" s="39"/>
      <c r="S53" s="39"/>
      <c r="T53" s="39"/>
      <c r="U53" s="39"/>
      <c r="V53" s="40"/>
      <c r="W53" s="40"/>
      <c r="X53" s="40"/>
      <c r="Y53" s="40"/>
      <c r="Z53" s="40"/>
      <c r="AA53" s="40"/>
    </row>
    <row r="54" spans="1:27" s="37" customFormat="1" ht="24" x14ac:dyDescent="0.25">
      <c r="A54" s="182" t="s">
        <v>69</v>
      </c>
      <c r="B54" s="64"/>
      <c r="C54" s="163" t="s">
        <v>16</v>
      </c>
      <c r="D54" s="173" t="s">
        <v>87</v>
      </c>
      <c r="E54" s="174" t="s">
        <v>7</v>
      </c>
      <c r="F54" s="174" t="s">
        <v>8</v>
      </c>
      <c r="G54" s="175">
        <v>2000</v>
      </c>
      <c r="H54" s="175">
        <v>2005</v>
      </c>
      <c r="I54" s="174" t="s">
        <v>9</v>
      </c>
      <c r="J54" s="176" t="s">
        <v>88</v>
      </c>
      <c r="K54" s="176" t="s">
        <v>65</v>
      </c>
      <c r="L54" s="177" t="s">
        <v>63</v>
      </c>
      <c r="M54" s="177" t="s">
        <v>64</v>
      </c>
      <c r="N54" s="80"/>
      <c r="O54" s="184"/>
      <c r="P54" s="183"/>
      <c r="Q54" s="183"/>
      <c r="R54" s="183"/>
      <c r="S54" s="183"/>
      <c r="T54" s="183"/>
      <c r="U54" s="183"/>
      <c r="V54" s="181"/>
      <c r="W54" s="181"/>
      <c r="X54" s="181"/>
      <c r="Y54" s="181"/>
      <c r="Z54" s="181"/>
      <c r="AA54" s="181"/>
    </row>
    <row r="55" spans="1:27" s="36" customFormat="1" x14ac:dyDescent="0.25">
      <c r="A55" s="154" t="s">
        <v>14</v>
      </c>
      <c r="B55" s="64">
        <v>7</v>
      </c>
      <c r="C55" s="163" t="s">
        <v>16</v>
      </c>
      <c r="D55" s="165">
        <f t="shared" ref="D55:D66" si="66">(V8/$V8)*100</f>
        <v>100</v>
      </c>
      <c r="E55" s="118">
        <f t="shared" ref="E55:E66" si="67">(W8/$V8)*100</f>
        <v>100.98906975999242</v>
      </c>
      <c r="F55" s="118">
        <f t="shared" ref="F55:F66" si="68">(X8/$V8)*100</f>
        <v>73.328485374536982</v>
      </c>
      <c r="G55" s="118">
        <f t="shared" ref="G55:G66" si="69">(Y8/$V8)*100</f>
        <v>132.17396374927523</v>
      </c>
      <c r="H55" s="118">
        <f t="shared" ref="H55:H66" si="70">(Z8/$V8)*100</f>
        <v>119.66669979150547</v>
      </c>
      <c r="I55" s="118">
        <f t="shared" ref="I55:I66" si="71">(AA8/$V8)*100</f>
        <v>123.91406662583961</v>
      </c>
      <c r="J55" s="119">
        <f t="shared" ref="J55:J66" si="72">EXP(LN(AA8/V8)/45)-1</f>
        <v>4.7762172317453722E-3</v>
      </c>
      <c r="K55" s="119">
        <f t="shared" ref="K55:K66" si="73">EXP(LN(Y8/X8)/10)-1</f>
        <v>6.0687180440043953E-2</v>
      </c>
      <c r="L55" s="119">
        <f t="shared" ref="L55:L66" si="74">EXP(LN(Z8/Y8)/5)-1</f>
        <v>-1.9685379088741906E-2</v>
      </c>
      <c r="M55" s="119">
        <f t="shared" ref="M55:M66" si="75">EXP(LN(AA8/Z8)/5)-1</f>
        <v>6.9999736102406285E-3</v>
      </c>
      <c r="N55" s="39"/>
      <c r="O55" s="194">
        <v>1960</v>
      </c>
      <c r="P55" s="39"/>
      <c r="Q55" s="39"/>
      <c r="R55" s="39"/>
      <c r="S55" s="39"/>
      <c r="T55" s="39"/>
      <c r="U55" s="39"/>
      <c r="V55" s="40"/>
      <c r="W55" s="40"/>
      <c r="X55" s="40"/>
      <c r="Y55" s="40"/>
      <c r="Z55" s="40"/>
      <c r="AA55" s="40"/>
    </row>
    <row r="56" spans="1:27" s="36" customFormat="1" x14ac:dyDescent="0.25">
      <c r="A56" s="155" t="s">
        <v>17</v>
      </c>
      <c r="B56" s="64">
        <v>8</v>
      </c>
      <c r="C56" s="163" t="s">
        <v>16</v>
      </c>
      <c r="D56" s="165">
        <f t="shared" si="66"/>
        <v>100</v>
      </c>
      <c r="E56" s="118">
        <f t="shared" si="67"/>
        <v>81.001900546681966</v>
      </c>
      <c r="F56" s="118">
        <f t="shared" si="68"/>
        <v>63.085444017543665</v>
      </c>
      <c r="G56" s="118">
        <f t="shared" si="69"/>
        <v>65.711171161756795</v>
      </c>
      <c r="H56" s="118">
        <f t="shared" si="70"/>
        <v>74.740690890253916</v>
      </c>
      <c r="I56" s="118">
        <f t="shared" si="71"/>
        <v>87.36549440972837</v>
      </c>
      <c r="J56" s="119">
        <f t="shared" si="72"/>
        <v>-2.9970505632600508E-3</v>
      </c>
      <c r="K56" s="119">
        <f t="shared" si="73"/>
        <v>4.0862141180628697E-3</v>
      </c>
      <c r="L56" s="119">
        <f t="shared" si="74"/>
        <v>2.6085569966878275E-2</v>
      </c>
      <c r="M56" s="119">
        <f t="shared" si="75"/>
        <v>3.1707448973503194E-2</v>
      </c>
      <c r="N56" s="39"/>
      <c r="O56" s="194">
        <f>+O55+1</f>
        <v>1961</v>
      </c>
      <c r="P56" s="39"/>
      <c r="Q56" s="39"/>
      <c r="R56" s="39"/>
      <c r="S56" s="39"/>
      <c r="T56" s="39"/>
      <c r="U56" s="39"/>
      <c r="V56" s="40"/>
      <c r="W56" s="40"/>
      <c r="X56" s="40"/>
      <c r="Y56" s="40"/>
      <c r="Z56" s="40"/>
      <c r="AA56" s="40"/>
    </row>
    <row r="57" spans="1:27" s="36" customFormat="1" x14ac:dyDescent="0.25">
      <c r="A57" s="156" t="s">
        <v>19</v>
      </c>
      <c r="B57" s="64">
        <v>9</v>
      </c>
      <c r="C57" s="163" t="s">
        <v>16</v>
      </c>
      <c r="D57" s="165">
        <f t="shared" si="66"/>
        <v>100</v>
      </c>
      <c r="E57" s="118">
        <f t="shared" si="67"/>
        <v>75.501166671938762</v>
      </c>
      <c r="F57" s="118">
        <f t="shared" si="68"/>
        <v>49.68112297610552</v>
      </c>
      <c r="G57" s="118">
        <f t="shared" si="69"/>
        <v>27.961011103061022</v>
      </c>
      <c r="H57" s="118">
        <f t="shared" si="70"/>
        <v>29.445845943645992</v>
      </c>
      <c r="I57" s="118">
        <f t="shared" si="71"/>
        <v>31.017066223901711</v>
      </c>
      <c r="J57" s="119">
        <f t="shared" si="72"/>
        <v>-2.5678607489731387E-2</v>
      </c>
      <c r="K57" s="119">
        <f t="shared" si="73"/>
        <v>-5.5860545229606928E-2</v>
      </c>
      <c r="L57" s="119">
        <f t="shared" si="74"/>
        <v>1.0402082666221668E-2</v>
      </c>
      <c r="M57" s="119">
        <f t="shared" si="75"/>
        <v>1.0451182194955333E-2</v>
      </c>
      <c r="N57" s="39"/>
      <c r="O57" s="194">
        <f t="shared" ref="O57:O105" si="76">+O56+1</f>
        <v>1962</v>
      </c>
      <c r="P57" s="39"/>
      <c r="Q57" s="39"/>
      <c r="R57" s="39"/>
      <c r="S57" s="39"/>
      <c r="T57" s="39"/>
      <c r="U57" s="39"/>
      <c r="V57" s="40"/>
      <c r="W57" s="40"/>
      <c r="X57" s="40"/>
      <c r="Y57" s="40"/>
      <c r="Z57" s="40"/>
      <c r="AA57" s="40"/>
    </row>
    <row r="58" spans="1:27" s="36" customFormat="1" x14ac:dyDescent="0.25">
      <c r="A58" s="157" t="s">
        <v>20</v>
      </c>
      <c r="B58" s="64">
        <v>10</v>
      </c>
      <c r="C58" s="163" t="s">
        <v>16</v>
      </c>
      <c r="D58" s="165">
        <f t="shared" si="66"/>
        <v>100</v>
      </c>
      <c r="E58" s="118">
        <f t="shared" si="67"/>
        <v>71.428477261651224</v>
      </c>
      <c r="F58" s="118">
        <f t="shared" si="68"/>
        <v>61.938768371209626</v>
      </c>
      <c r="G58" s="118">
        <f t="shared" si="69"/>
        <v>75.080528040002747</v>
      </c>
      <c r="H58" s="118">
        <f t="shared" si="70"/>
        <v>73.530818139268845</v>
      </c>
      <c r="I58" s="118">
        <f t="shared" si="71"/>
        <v>72.030593977678421</v>
      </c>
      <c r="J58" s="119">
        <f t="shared" si="72"/>
        <v>-7.2641374796080793E-3</v>
      </c>
      <c r="K58" s="119">
        <f t="shared" si="73"/>
        <v>1.9427806080321908E-2</v>
      </c>
      <c r="L58" s="119">
        <f t="shared" si="74"/>
        <v>-4.1626384970255836E-3</v>
      </c>
      <c r="M58" s="119">
        <f t="shared" si="75"/>
        <v>-4.1142467270722793E-3</v>
      </c>
      <c r="N58" s="39"/>
      <c r="O58" s="194">
        <f t="shared" si="76"/>
        <v>1963</v>
      </c>
      <c r="P58" s="39"/>
      <c r="Q58" s="39"/>
      <c r="R58" s="39"/>
      <c r="S58" s="39"/>
      <c r="T58" s="39"/>
      <c r="U58" s="39"/>
      <c r="V58" s="40"/>
      <c r="W58" s="40"/>
      <c r="X58" s="40"/>
      <c r="Y58" s="40"/>
      <c r="Z58" s="40"/>
      <c r="AA58" s="40"/>
    </row>
    <row r="59" spans="1:27" s="36" customFormat="1" x14ac:dyDescent="0.25">
      <c r="A59" s="157" t="s">
        <v>21</v>
      </c>
      <c r="B59" s="64">
        <v>11</v>
      </c>
      <c r="C59" s="163"/>
      <c r="D59" s="165">
        <f t="shared" si="66"/>
        <v>100</v>
      </c>
      <c r="E59" s="118">
        <f t="shared" si="67"/>
        <v>447.4811165500663</v>
      </c>
      <c r="F59" s="118">
        <f t="shared" si="68"/>
        <v>702.11506257098893</v>
      </c>
      <c r="G59" s="118">
        <f t="shared" si="69"/>
        <v>833.25828559941635</v>
      </c>
      <c r="H59" s="118">
        <f t="shared" si="70"/>
        <v>1029.6680533533329</v>
      </c>
      <c r="I59" s="118">
        <f t="shared" si="71"/>
        <v>1272.683325779268</v>
      </c>
      <c r="J59" s="119">
        <f t="shared" si="72"/>
        <v>5.8155128627400909E-2</v>
      </c>
      <c r="K59" s="119">
        <f t="shared" si="73"/>
        <v>1.7272103502299796E-2</v>
      </c>
      <c r="L59" s="119">
        <f t="shared" si="74"/>
        <v>4.3238292230842745E-2</v>
      </c>
      <c r="M59" s="119">
        <f t="shared" si="75"/>
        <v>4.3288987403966361E-2</v>
      </c>
      <c r="N59" s="39"/>
      <c r="O59" s="194">
        <f t="shared" si="76"/>
        <v>1964</v>
      </c>
      <c r="P59" s="39"/>
      <c r="Q59" s="39"/>
      <c r="R59" s="39"/>
      <c r="S59" s="39"/>
      <c r="T59" s="39"/>
      <c r="U59" s="39"/>
      <c r="V59" s="40"/>
      <c r="W59" s="40"/>
      <c r="X59" s="40"/>
      <c r="Y59" s="40"/>
      <c r="Z59" s="40"/>
      <c r="AA59" s="40"/>
    </row>
    <row r="60" spans="1:27" s="36" customFormat="1" x14ac:dyDescent="0.25">
      <c r="A60" s="157" t="s">
        <v>22</v>
      </c>
      <c r="B60" s="64">
        <v>12</v>
      </c>
      <c r="C60" s="163"/>
      <c r="D60" s="165">
        <f t="shared" si="66"/>
        <v>100</v>
      </c>
      <c r="E60" s="118">
        <f t="shared" si="67"/>
        <v>99.812364875612857</v>
      </c>
      <c r="F60" s="118">
        <f t="shared" si="68"/>
        <v>80.91616080621155</v>
      </c>
      <c r="G60" s="118">
        <f t="shared" si="69"/>
        <v>76.524603451763269</v>
      </c>
      <c r="H60" s="118">
        <f t="shared" si="70"/>
        <v>124.49597962582271</v>
      </c>
      <c r="I60" s="118">
        <f t="shared" si="71"/>
        <v>202.58863771995615</v>
      </c>
      <c r="J60" s="119">
        <f t="shared" si="72"/>
        <v>1.581277093455058E-2</v>
      </c>
      <c r="K60" s="119">
        <f t="shared" si="73"/>
        <v>-5.5645864118392119E-3</v>
      </c>
      <c r="L60" s="119">
        <f t="shared" si="74"/>
        <v>0.10222649897267844</v>
      </c>
      <c r="M60" s="119">
        <f t="shared" si="75"/>
        <v>0.10228006062163542</v>
      </c>
      <c r="N60" s="39"/>
      <c r="O60" s="194">
        <f t="shared" si="76"/>
        <v>1965</v>
      </c>
      <c r="P60" s="39"/>
      <c r="Q60" s="39"/>
      <c r="R60" s="39"/>
      <c r="S60" s="39"/>
      <c r="T60" s="39"/>
      <c r="U60" s="39"/>
      <c r="V60" s="40"/>
      <c r="W60" s="40"/>
      <c r="X60" s="40"/>
      <c r="Y60" s="40"/>
      <c r="Z60" s="40"/>
      <c r="AA60" s="40"/>
    </row>
    <row r="61" spans="1:27" s="36" customFormat="1" x14ac:dyDescent="0.25">
      <c r="A61" s="158" t="s">
        <v>59</v>
      </c>
      <c r="B61" s="64">
        <v>13</v>
      </c>
      <c r="C61" s="163" t="s">
        <v>16</v>
      </c>
      <c r="D61" s="165">
        <f t="shared" si="66"/>
        <v>100</v>
      </c>
      <c r="E61" s="118">
        <f t="shared" si="67"/>
        <v>103.86962377445235</v>
      </c>
      <c r="F61" s="118">
        <f t="shared" si="68"/>
        <v>99.263507936228052</v>
      </c>
      <c r="G61" s="118">
        <f t="shared" si="69"/>
        <v>101.37951821289961</v>
      </c>
      <c r="H61" s="118">
        <f t="shared" si="70"/>
        <v>145.00634902603096</v>
      </c>
      <c r="I61" s="118">
        <f t="shared" si="71"/>
        <v>223.0529580370717</v>
      </c>
      <c r="J61" s="119">
        <f t="shared" si="72"/>
        <v>1.7987393199770496E-2</v>
      </c>
      <c r="K61" s="119">
        <f t="shared" si="73"/>
        <v>2.1115331854018038E-3</v>
      </c>
      <c r="L61" s="119">
        <f t="shared" si="74"/>
        <v>7.4205468692814414E-2</v>
      </c>
      <c r="M61" s="119">
        <f t="shared" si="75"/>
        <v>8.9944022132917523E-2</v>
      </c>
      <c r="N61" s="39"/>
      <c r="O61" s="194">
        <f t="shared" si="76"/>
        <v>1966</v>
      </c>
      <c r="P61" s="39"/>
      <c r="Q61" s="39"/>
      <c r="R61" s="39"/>
      <c r="S61" s="39"/>
      <c r="T61" s="39"/>
      <c r="U61" s="39"/>
      <c r="V61" s="40"/>
      <c r="W61" s="40"/>
      <c r="X61" s="40"/>
      <c r="Y61" s="40"/>
      <c r="Z61" s="40"/>
      <c r="AA61" s="40"/>
    </row>
    <row r="62" spans="1:27" s="36" customFormat="1" x14ac:dyDescent="0.25">
      <c r="A62" s="159" t="s">
        <v>23</v>
      </c>
      <c r="B62" s="64">
        <v>14</v>
      </c>
      <c r="C62" s="163" t="s">
        <v>16</v>
      </c>
      <c r="D62" s="165">
        <f t="shared" si="66"/>
        <v>100</v>
      </c>
      <c r="E62" s="118">
        <f t="shared" si="67"/>
        <v>133.06384761782769</v>
      </c>
      <c r="F62" s="118">
        <f t="shared" si="68"/>
        <v>232.89132262946703</v>
      </c>
      <c r="G62" s="118">
        <f t="shared" si="69"/>
        <v>218.38609579472305</v>
      </c>
      <c r="H62" s="118">
        <f t="shared" si="70"/>
        <v>293.23741088052498</v>
      </c>
      <c r="I62" s="118">
        <f t="shared" si="71"/>
        <v>343.03825838396256</v>
      </c>
      <c r="J62" s="119">
        <f t="shared" si="72"/>
        <v>2.7771336074452702E-2</v>
      </c>
      <c r="K62" s="119">
        <f t="shared" si="73"/>
        <v>-6.4101011189847679E-3</v>
      </c>
      <c r="L62" s="119">
        <f t="shared" si="74"/>
        <v>6.0715410262022651E-2</v>
      </c>
      <c r="M62" s="119">
        <f t="shared" si="75"/>
        <v>3.1869169097040739E-2</v>
      </c>
      <c r="N62" s="39"/>
      <c r="O62" s="194">
        <f t="shared" si="76"/>
        <v>1967</v>
      </c>
      <c r="P62" s="39"/>
      <c r="Q62" s="39"/>
      <c r="R62" s="39"/>
      <c r="S62" s="39"/>
      <c r="T62" s="39"/>
      <c r="U62" s="39"/>
      <c r="V62" s="40"/>
      <c r="W62" s="40"/>
      <c r="X62" s="40"/>
      <c r="Y62" s="40"/>
      <c r="Z62" s="40"/>
      <c r="AA62" s="40"/>
    </row>
    <row r="63" spans="1:27" s="36" customFormat="1" x14ac:dyDescent="0.25">
      <c r="A63" s="156" t="s">
        <v>24</v>
      </c>
      <c r="B63" s="64">
        <v>15</v>
      </c>
      <c r="C63" s="163" t="s">
        <v>16</v>
      </c>
      <c r="D63" s="165">
        <f t="shared" si="66"/>
        <v>100</v>
      </c>
      <c r="E63" s="118">
        <f t="shared" si="67"/>
        <v>103.58188395614647</v>
      </c>
      <c r="F63" s="118">
        <f t="shared" si="68"/>
        <v>175.06918200521773</v>
      </c>
      <c r="G63" s="118">
        <f t="shared" si="69"/>
        <v>172.21044403248763</v>
      </c>
      <c r="H63" s="118">
        <f t="shared" si="70"/>
        <v>170.07351470379854</v>
      </c>
      <c r="I63" s="118">
        <f t="shared" si="71"/>
        <v>164.2923085994893</v>
      </c>
      <c r="J63" s="119">
        <f t="shared" si="72"/>
        <v>1.1093908806484754E-2</v>
      </c>
      <c r="K63" s="119">
        <f t="shared" si="73"/>
        <v>-1.6450435099063521E-3</v>
      </c>
      <c r="L63" s="119">
        <f t="shared" si="74"/>
        <v>-2.4941759096017702E-3</v>
      </c>
      <c r="M63" s="119">
        <f t="shared" si="75"/>
        <v>-6.8928490281252586E-3</v>
      </c>
      <c r="N63" s="39"/>
      <c r="O63" s="194">
        <f t="shared" si="76"/>
        <v>1968</v>
      </c>
      <c r="P63" s="39"/>
      <c r="Q63" s="39"/>
      <c r="R63" s="39"/>
      <c r="S63" s="39"/>
      <c r="T63" s="39"/>
      <c r="U63" s="39"/>
      <c r="V63" s="40"/>
      <c r="W63" s="40"/>
      <c r="X63" s="40"/>
      <c r="Y63" s="40"/>
      <c r="Z63" s="40"/>
      <c r="AA63" s="40"/>
    </row>
    <row r="64" spans="1:27" s="36" customFormat="1" x14ac:dyDescent="0.25">
      <c r="A64" s="160" t="s">
        <v>25</v>
      </c>
      <c r="B64" s="64">
        <v>16</v>
      </c>
      <c r="C64" s="163"/>
      <c r="D64" s="165">
        <f t="shared" si="66"/>
        <v>100</v>
      </c>
      <c r="E64" s="118">
        <f t="shared" si="67"/>
        <v>101.94420911368942</v>
      </c>
      <c r="F64" s="118">
        <f t="shared" si="68"/>
        <v>216.21557282260036</v>
      </c>
      <c r="G64" s="118">
        <f t="shared" si="69"/>
        <v>116.97146749093548</v>
      </c>
      <c r="H64" s="118">
        <f t="shared" si="70"/>
        <v>101.85722713900137</v>
      </c>
      <c r="I64" s="118">
        <f t="shared" si="71"/>
        <v>88.71749648679625</v>
      </c>
      <c r="J64" s="119">
        <f t="shared" si="72"/>
        <v>-2.6567548188279888E-3</v>
      </c>
      <c r="K64" s="119">
        <f t="shared" si="73"/>
        <v>-5.9585543279288888E-2</v>
      </c>
      <c r="L64" s="119">
        <f t="shared" si="74"/>
        <v>-2.7292236483493104E-2</v>
      </c>
      <c r="M64" s="119">
        <f t="shared" si="75"/>
        <v>-2.7244968674366654E-2</v>
      </c>
      <c r="N64" s="39"/>
      <c r="O64" s="194">
        <f t="shared" si="76"/>
        <v>1969</v>
      </c>
      <c r="P64" s="39"/>
      <c r="Q64" s="39"/>
      <c r="R64" s="39"/>
      <c r="S64" s="39"/>
      <c r="T64" s="39"/>
      <c r="U64" s="39"/>
      <c r="V64" s="40"/>
      <c r="W64" s="40"/>
      <c r="X64" s="40"/>
      <c r="Y64" s="40"/>
      <c r="Z64" s="40"/>
      <c r="AA64" s="40"/>
    </row>
    <row r="65" spans="1:27" s="36" customFormat="1" x14ac:dyDescent="0.25">
      <c r="A65" s="160" t="s">
        <v>26</v>
      </c>
      <c r="B65" s="64">
        <v>17</v>
      </c>
      <c r="C65" s="163"/>
      <c r="D65" s="165">
        <f t="shared" si="66"/>
        <v>100</v>
      </c>
      <c r="E65" s="118">
        <f t="shared" si="67"/>
        <v>93.093392553758676</v>
      </c>
      <c r="F65" s="118">
        <f t="shared" si="68"/>
        <v>110.83061363797235</v>
      </c>
      <c r="G65" s="118">
        <f t="shared" si="69"/>
        <v>129.26309197404603</v>
      </c>
      <c r="H65" s="118">
        <f t="shared" si="70"/>
        <v>185.09163663591497</v>
      </c>
      <c r="I65" s="118">
        <f t="shared" si="71"/>
        <v>265.09685119749724</v>
      </c>
      <c r="J65" s="119">
        <f t="shared" si="72"/>
        <v>2.1901391279731452E-2</v>
      </c>
      <c r="K65" s="119">
        <f t="shared" si="73"/>
        <v>1.5503630136954216E-2</v>
      </c>
      <c r="L65" s="119">
        <f t="shared" si="74"/>
        <v>7.4440699976805469E-2</v>
      </c>
      <c r="M65" s="119">
        <f t="shared" si="75"/>
        <v>7.4492911401273121E-2</v>
      </c>
      <c r="N65" s="39"/>
      <c r="O65" s="194">
        <f t="shared" si="76"/>
        <v>1970</v>
      </c>
      <c r="P65" s="39"/>
      <c r="Q65" s="39"/>
      <c r="R65" s="39"/>
      <c r="S65" s="39"/>
      <c r="T65" s="39"/>
      <c r="U65" s="39"/>
      <c r="V65" s="40"/>
      <c r="W65" s="40"/>
      <c r="X65" s="40"/>
      <c r="Y65" s="40"/>
      <c r="Z65" s="40"/>
      <c r="AA65" s="40"/>
    </row>
    <row r="66" spans="1:27" s="36" customFormat="1" x14ac:dyDescent="0.25">
      <c r="A66" s="157" t="s">
        <v>27</v>
      </c>
      <c r="B66" s="64">
        <v>18</v>
      </c>
      <c r="C66" s="163" t="s">
        <v>16</v>
      </c>
      <c r="D66" s="165">
        <f t="shared" si="66"/>
        <v>100</v>
      </c>
      <c r="E66" s="118">
        <f t="shared" si="67"/>
        <v>100.95205680635426</v>
      </c>
      <c r="F66" s="118">
        <f t="shared" si="68"/>
        <v>180.84734443278629</v>
      </c>
      <c r="G66" s="118">
        <f t="shared" si="69"/>
        <v>128.22756686046256</v>
      </c>
      <c r="H66" s="118">
        <f t="shared" si="70"/>
        <v>122.19192488311543</v>
      </c>
      <c r="I66" s="118">
        <f t="shared" si="71"/>
        <v>119.31335273001204</v>
      </c>
      <c r="J66" s="119">
        <f t="shared" si="72"/>
        <v>3.9317772912157434E-3</v>
      </c>
      <c r="K66" s="119">
        <f t="shared" si="73"/>
        <v>-3.380023714190572E-2</v>
      </c>
      <c r="L66" s="119">
        <f t="shared" si="74"/>
        <v>-9.5963756886585649E-3</v>
      </c>
      <c r="M66" s="119">
        <f t="shared" si="75"/>
        <v>-4.756594385661006E-3</v>
      </c>
      <c r="N66" s="39"/>
      <c r="O66" s="194">
        <f t="shared" si="76"/>
        <v>1971</v>
      </c>
      <c r="P66" s="39"/>
      <c r="Q66" s="39"/>
      <c r="R66" s="39"/>
      <c r="S66" s="39"/>
      <c r="T66" s="39"/>
      <c r="U66" s="39"/>
      <c r="V66" s="40"/>
      <c r="W66" s="40"/>
      <c r="X66" s="40"/>
      <c r="Y66" s="40"/>
      <c r="Z66" s="40"/>
      <c r="AA66" s="40"/>
    </row>
    <row r="67" spans="1:27" s="36" customFormat="1" x14ac:dyDescent="0.25">
      <c r="A67" s="156" t="s">
        <v>61</v>
      </c>
      <c r="B67" s="64">
        <v>21</v>
      </c>
      <c r="C67" s="163" t="s">
        <v>16</v>
      </c>
      <c r="D67" s="165">
        <f t="shared" ref="D67:I69" si="77">(V22/$V22)*100</f>
        <v>100</v>
      </c>
      <c r="E67" s="118">
        <f t="shared" si="77"/>
        <v>162.14706484613058</v>
      </c>
      <c r="F67" s="118">
        <f t="shared" si="77"/>
        <v>221.76013522751498</v>
      </c>
      <c r="G67" s="118">
        <f t="shared" si="77"/>
        <v>883.61349241964274</v>
      </c>
      <c r="H67" s="118">
        <f t="shared" si="77"/>
        <v>1061.5285995001107</v>
      </c>
      <c r="I67" s="118">
        <f t="shared" si="77"/>
        <v>1084.4343218921426</v>
      </c>
      <c r="J67" s="119">
        <f>EXP(LN(AA22/V22)/45)-1</f>
        <v>5.4397862317318024E-2</v>
      </c>
      <c r="K67" s="119">
        <f>EXP(LN(Y22/X22)/10)-1</f>
        <v>0.14825378615688956</v>
      </c>
      <c r="L67" s="119">
        <f t="shared" ref="L67:M69" si="78">EXP(LN(Z22/Y22)/5)-1</f>
        <v>3.7370448501299114E-2</v>
      </c>
      <c r="M67" s="119">
        <f t="shared" si="78"/>
        <v>4.2788370722985913E-3</v>
      </c>
      <c r="N67" s="39"/>
      <c r="O67" s="194">
        <f t="shared" si="76"/>
        <v>1972</v>
      </c>
      <c r="P67" s="39"/>
      <c r="Q67" s="39"/>
      <c r="R67" s="39"/>
      <c r="S67" s="39"/>
      <c r="T67" s="39"/>
      <c r="U67" s="39"/>
      <c r="V67" s="40"/>
      <c r="W67" s="40"/>
      <c r="X67" s="40"/>
      <c r="Y67" s="40"/>
      <c r="Z67" s="40"/>
      <c r="AA67" s="40"/>
    </row>
    <row r="68" spans="1:27" s="36" customFormat="1" x14ac:dyDescent="0.25">
      <c r="A68" s="157" t="s">
        <v>32</v>
      </c>
      <c r="B68" s="64">
        <v>22</v>
      </c>
      <c r="C68" s="163" t="s">
        <v>16</v>
      </c>
      <c r="D68" s="165">
        <f t="shared" si="77"/>
        <v>100</v>
      </c>
      <c r="E68" s="118">
        <f t="shared" si="77"/>
        <v>183.15480297951177</v>
      </c>
      <c r="F68" s="118">
        <f t="shared" si="77"/>
        <v>270.94391136458086</v>
      </c>
      <c r="G68" s="118">
        <f t="shared" si="77"/>
        <v>201.05346547068416</v>
      </c>
      <c r="H68" s="118">
        <f t="shared" si="77"/>
        <v>364.0844217894313</v>
      </c>
      <c r="I68" s="118">
        <f t="shared" si="77"/>
        <v>659.47471499678647</v>
      </c>
      <c r="J68" s="119">
        <f>EXP(LN(AA23/V23)/45)-1</f>
        <v>4.2808117819515656E-2</v>
      </c>
      <c r="K68" s="119">
        <f>EXP(LN(Y23/X23)/10)-1</f>
        <v>-2.9393452325785829E-2</v>
      </c>
      <c r="L68" s="119">
        <f t="shared" si="78"/>
        <v>0.12610297743028487</v>
      </c>
      <c r="M68" s="119">
        <f t="shared" si="78"/>
        <v>0.12615769933401588</v>
      </c>
      <c r="N68" s="39"/>
      <c r="O68" s="194">
        <f t="shared" si="76"/>
        <v>1973</v>
      </c>
      <c r="P68" s="39"/>
      <c r="Q68" s="39"/>
      <c r="R68" s="39"/>
      <c r="S68" s="39"/>
      <c r="T68" s="39"/>
      <c r="U68" s="39"/>
      <c r="V68" s="40"/>
      <c r="W68" s="40"/>
      <c r="X68" s="40"/>
      <c r="Y68" s="40"/>
      <c r="Z68" s="40"/>
      <c r="AA68" s="40"/>
    </row>
    <row r="69" spans="1:27" s="36" customFormat="1" x14ac:dyDescent="0.25">
      <c r="A69" s="156" t="s">
        <v>33</v>
      </c>
      <c r="B69" s="64">
        <v>23</v>
      </c>
      <c r="C69" s="163" t="s">
        <v>16</v>
      </c>
      <c r="D69" s="165" t="e">
        <f t="shared" si="77"/>
        <v>#DIV/0!</v>
      </c>
      <c r="E69" s="118" t="e">
        <f t="shared" si="77"/>
        <v>#DIV/0!</v>
      </c>
      <c r="F69" s="118" t="e">
        <f t="shared" si="77"/>
        <v>#DIV/0!</v>
      </c>
      <c r="G69" s="118" t="e">
        <f t="shared" si="77"/>
        <v>#DIV/0!</v>
      </c>
      <c r="H69" s="118" t="e">
        <f t="shared" si="77"/>
        <v>#DIV/0!</v>
      </c>
      <c r="I69" s="118" t="e">
        <f t="shared" si="77"/>
        <v>#DIV/0!</v>
      </c>
      <c r="J69" s="119" t="e">
        <f>EXP(LN(AA24/V24)/45)-1</f>
        <v>#DIV/0!</v>
      </c>
      <c r="K69" s="119" t="e">
        <f>EXP(LN(Y24/X24)/10)-1</f>
        <v>#DIV/0!</v>
      </c>
      <c r="L69" s="119" t="e">
        <f t="shared" si="78"/>
        <v>#DIV/0!</v>
      </c>
      <c r="M69" s="119" t="e">
        <f t="shared" si="78"/>
        <v>#DIV/0!</v>
      </c>
      <c r="N69" s="39"/>
      <c r="O69" s="194">
        <f t="shared" si="76"/>
        <v>1974</v>
      </c>
      <c r="P69" s="39"/>
      <c r="Q69" s="39"/>
      <c r="R69" s="39"/>
      <c r="S69" s="39"/>
      <c r="T69" s="39"/>
      <c r="U69" s="39"/>
      <c r="V69" s="40"/>
      <c r="W69" s="40"/>
      <c r="X69" s="40"/>
      <c r="Y69" s="40"/>
      <c r="Z69" s="40"/>
      <c r="AA69" s="40"/>
    </row>
    <row r="70" spans="1:27" s="36" customFormat="1" x14ac:dyDescent="0.25">
      <c r="A70" s="161" t="s">
        <v>35</v>
      </c>
      <c r="B70" s="64">
        <v>25</v>
      </c>
      <c r="C70" s="163" t="s">
        <v>16</v>
      </c>
      <c r="D70" s="165" t="e">
        <f t="shared" ref="D70:I71" si="79">(V26/$V26)*100</f>
        <v>#DIV/0!</v>
      </c>
      <c r="E70" s="118" t="e">
        <f t="shared" si="79"/>
        <v>#DIV/0!</v>
      </c>
      <c r="F70" s="118" t="e">
        <f t="shared" si="79"/>
        <v>#DIV/0!</v>
      </c>
      <c r="G70" s="118" t="e">
        <f t="shared" si="79"/>
        <v>#DIV/0!</v>
      </c>
      <c r="H70" s="118" t="e">
        <f t="shared" si="79"/>
        <v>#DIV/0!</v>
      </c>
      <c r="I70" s="118" t="e">
        <f t="shared" si="79"/>
        <v>#DIV/0!</v>
      </c>
      <c r="J70" s="119" t="e">
        <f>EXP(LN(AA26/V26)/45)-1</f>
        <v>#DIV/0!</v>
      </c>
      <c r="K70" s="119" t="e">
        <f>EXP(LN(Y26/X26)/10)-1</f>
        <v>#DIV/0!</v>
      </c>
      <c r="L70" s="119" t="e">
        <f>EXP(LN(Z26/Y26)/5)-1</f>
        <v>#DIV/0!</v>
      </c>
      <c r="M70" s="119" t="e">
        <f>EXP(LN(AA26/Z26)/5)-1</f>
        <v>#DIV/0!</v>
      </c>
      <c r="N70" s="39"/>
      <c r="O70" s="194">
        <f t="shared" si="76"/>
        <v>1975</v>
      </c>
      <c r="P70" s="39"/>
      <c r="Q70" s="39"/>
      <c r="R70" s="39"/>
      <c r="S70" s="39"/>
      <c r="T70" s="39"/>
      <c r="U70" s="39"/>
      <c r="V70" s="40"/>
      <c r="W70" s="40"/>
      <c r="X70" s="40"/>
      <c r="Y70" s="40"/>
      <c r="Z70" s="40"/>
      <c r="AA70" s="40"/>
    </row>
    <row r="71" spans="1:27" s="36" customFormat="1" x14ac:dyDescent="0.25">
      <c r="A71" s="164" t="s">
        <v>37</v>
      </c>
      <c r="B71" s="64">
        <v>26</v>
      </c>
      <c r="C71" s="163" t="s">
        <v>16</v>
      </c>
      <c r="D71" s="165">
        <f t="shared" si="79"/>
        <v>100</v>
      </c>
      <c r="E71" s="118">
        <f t="shared" si="79"/>
        <v>90.550303548930316</v>
      </c>
      <c r="F71" s="118">
        <f t="shared" si="79"/>
        <v>70.794906734151354</v>
      </c>
      <c r="G71" s="118">
        <f t="shared" si="79"/>
        <v>81.416473835377715</v>
      </c>
      <c r="H71" s="118">
        <f t="shared" si="79"/>
        <v>93.900619847777961</v>
      </c>
      <c r="I71" s="118">
        <f t="shared" si="79"/>
        <v>108.88888714881104</v>
      </c>
      <c r="J71" s="119">
        <f>EXP(LN(AA27/V27)/45)-1</f>
        <v>1.8941870959556795E-3</v>
      </c>
      <c r="K71" s="119">
        <f>EXP(LN(Y27/X27)/10)-1</f>
        <v>1.407722135049716E-2</v>
      </c>
      <c r="L71" s="119">
        <f>EXP(LN(Z27/Y27)/5)-1</f>
        <v>2.8942803447197463E-2</v>
      </c>
      <c r="M71" s="119">
        <f>EXP(LN(AA27/Z27)/5)-1</f>
        <v>3.0061179655723969E-2</v>
      </c>
      <c r="N71" s="39"/>
      <c r="O71" s="194">
        <f t="shared" si="76"/>
        <v>1976</v>
      </c>
      <c r="P71" s="39"/>
      <c r="Q71" s="39"/>
      <c r="R71" s="39"/>
      <c r="S71" s="39"/>
      <c r="T71" s="39"/>
      <c r="U71" s="39"/>
      <c r="V71" s="40"/>
      <c r="W71" s="40"/>
      <c r="X71" s="40"/>
      <c r="Y71" s="40"/>
      <c r="Z71" s="40"/>
      <c r="AA71" s="40"/>
    </row>
    <row r="72" spans="1:27" s="36" customFormat="1" x14ac:dyDescent="0.25">
      <c r="B72" s="37"/>
      <c r="C72" s="38"/>
      <c r="D72" s="81"/>
      <c r="E72" s="39"/>
      <c r="F72" s="39"/>
      <c r="G72" s="39"/>
      <c r="H72" s="39"/>
      <c r="I72" s="39"/>
      <c r="J72" s="39"/>
      <c r="K72" s="185">
        <f>+K55+K57+K58+K59+K60+K64+K65+K67+K68</f>
        <v>0.11074037906998857</v>
      </c>
      <c r="L72" s="185">
        <f>+L55+L57+L58+L59+L60+L64+L65+L67+L68</f>
        <v>0.34264074570887171</v>
      </c>
      <c r="M72" s="185">
        <f>+M55+M57+M58+M59+M60+M64+M65+M67+M68</f>
        <v>0.3365904362369464</v>
      </c>
      <c r="N72" s="39"/>
      <c r="O72" s="194">
        <f t="shared" si="76"/>
        <v>1977</v>
      </c>
      <c r="P72" s="39"/>
      <c r="Q72" s="39"/>
      <c r="R72" s="39"/>
      <c r="S72" s="39"/>
      <c r="T72" s="39"/>
      <c r="U72" s="39"/>
      <c r="V72" s="40"/>
      <c r="W72" s="40"/>
      <c r="X72" s="40"/>
      <c r="Y72" s="40"/>
      <c r="Z72" s="40"/>
      <c r="AA72" s="40"/>
    </row>
    <row r="73" spans="1:27" x14ac:dyDescent="0.25">
      <c r="O73" s="194">
        <f t="shared" si="76"/>
        <v>1978</v>
      </c>
    </row>
    <row r="74" spans="1:27" x14ac:dyDescent="0.25">
      <c r="O74" s="194">
        <f t="shared" si="76"/>
        <v>1979</v>
      </c>
    </row>
    <row r="75" spans="1:27" x14ac:dyDescent="0.25">
      <c r="O75" s="194">
        <f t="shared" si="76"/>
        <v>1980</v>
      </c>
    </row>
    <row r="76" spans="1:27" x14ac:dyDescent="0.25">
      <c r="O76" s="194">
        <f t="shared" si="76"/>
        <v>1981</v>
      </c>
    </row>
    <row r="77" spans="1:27" x14ac:dyDescent="0.25">
      <c r="O77" s="194">
        <f t="shared" si="76"/>
        <v>1982</v>
      </c>
    </row>
    <row r="78" spans="1:27" x14ac:dyDescent="0.25">
      <c r="O78" s="194">
        <f t="shared" si="76"/>
        <v>1983</v>
      </c>
    </row>
    <row r="79" spans="1:27" x14ac:dyDescent="0.25">
      <c r="O79" s="194">
        <f t="shared" si="76"/>
        <v>1984</v>
      </c>
    </row>
    <row r="80" spans="1:27" x14ac:dyDescent="0.25">
      <c r="O80" s="194">
        <f t="shared" si="76"/>
        <v>1985</v>
      </c>
    </row>
    <row r="81" spans="15:15" x14ac:dyDescent="0.25">
      <c r="O81" s="194">
        <f t="shared" si="76"/>
        <v>1986</v>
      </c>
    </row>
    <row r="82" spans="15:15" x14ac:dyDescent="0.25">
      <c r="O82" s="194">
        <f t="shared" si="76"/>
        <v>1987</v>
      </c>
    </row>
    <row r="83" spans="15:15" x14ac:dyDescent="0.25">
      <c r="O83" s="194">
        <f t="shared" si="76"/>
        <v>1988</v>
      </c>
    </row>
    <row r="84" spans="15:15" x14ac:dyDescent="0.25">
      <c r="O84" s="194">
        <f t="shared" si="76"/>
        <v>1989</v>
      </c>
    </row>
    <row r="85" spans="15:15" x14ac:dyDescent="0.25">
      <c r="O85" s="194">
        <f t="shared" si="76"/>
        <v>1990</v>
      </c>
    </row>
    <row r="86" spans="15:15" x14ac:dyDescent="0.25">
      <c r="O86" s="194">
        <f t="shared" si="76"/>
        <v>1991</v>
      </c>
    </row>
    <row r="87" spans="15:15" x14ac:dyDescent="0.25">
      <c r="O87" s="194">
        <f t="shared" si="76"/>
        <v>1992</v>
      </c>
    </row>
    <row r="88" spans="15:15" x14ac:dyDescent="0.25">
      <c r="O88" s="194">
        <f t="shared" si="76"/>
        <v>1993</v>
      </c>
    </row>
    <row r="89" spans="15:15" x14ac:dyDescent="0.25">
      <c r="O89" s="194">
        <f t="shared" si="76"/>
        <v>1994</v>
      </c>
    </row>
    <row r="90" spans="15:15" x14ac:dyDescent="0.25">
      <c r="O90" s="194">
        <f t="shared" si="76"/>
        <v>1995</v>
      </c>
    </row>
    <row r="91" spans="15:15" x14ac:dyDescent="0.25">
      <c r="O91" s="194">
        <f t="shared" si="76"/>
        <v>1996</v>
      </c>
    </row>
    <row r="92" spans="15:15" x14ac:dyDescent="0.25">
      <c r="O92" s="194">
        <f t="shared" si="76"/>
        <v>1997</v>
      </c>
    </row>
    <row r="93" spans="15:15" x14ac:dyDescent="0.25">
      <c r="O93" s="194">
        <f t="shared" si="76"/>
        <v>1998</v>
      </c>
    </row>
    <row r="94" spans="15:15" x14ac:dyDescent="0.25">
      <c r="O94" s="194">
        <f t="shared" si="76"/>
        <v>1999</v>
      </c>
    </row>
    <row r="95" spans="15:15" x14ac:dyDescent="0.25">
      <c r="O95" s="194">
        <f t="shared" si="76"/>
        <v>2000</v>
      </c>
    </row>
    <row r="96" spans="15:15" x14ac:dyDescent="0.25">
      <c r="O96" s="194">
        <f t="shared" si="76"/>
        <v>2001</v>
      </c>
    </row>
    <row r="97" spans="15:15" x14ac:dyDescent="0.25">
      <c r="O97" s="194">
        <f t="shared" si="76"/>
        <v>2002</v>
      </c>
    </row>
    <row r="98" spans="15:15" x14ac:dyDescent="0.25">
      <c r="O98" s="194">
        <f t="shared" si="76"/>
        <v>2003</v>
      </c>
    </row>
    <row r="99" spans="15:15" x14ac:dyDescent="0.25">
      <c r="O99" s="194">
        <f t="shared" si="76"/>
        <v>2004</v>
      </c>
    </row>
    <row r="100" spans="15:15" x14ac:dyDescent="0.25">
      <c r="O100" s="194">
        <f t="shared" si="76"/>
        <v>2005</v>
      </c>
    </row>
    <row r="101" spans="15:15" x14ac:dyDescent="0.25">
      <c r="O101" s="194">
        <f t="shared" si="76"/>
        <v>2006</v>
      </c>
    </row>
    <row r="102" spans="15:15" x14ac:dyDescent="0.25">
      <c r="O102" s="194">
        <f t="shared" si="76"/>
        <v>2007</v>
      </c>
    </row>
    <row r="103" spans="15:15" x14ac:dyDescent="0.25">
      <c r="O103" s="194">
        <f t="shared" si="76"/>
        <v>2008</v>
      </c>
    </row>
    <row r="104" spans="15:15" x14ac:dyDescent="0.25">
      <c r="O104" s="194">
        <f t="shared" si="76"/>
        <v>2009</v>
      </c>
    </row>
    <row r="105" spans="15:15" x14ac:dyDescent="0.25">
      <c r="O105" s="194">
        <f t="shared" si="76"/>
        <v>2010</v>
      </c>
    </row>
    <row r="106" spans="15:15" x14ac:dyDescent="0.25">
      <c r="O106" s="194"/>
    </row>
    <row r="107" spans="15:15" x14ac:dyDescent="0.25">
      <c r="O107" s="194"/>
    </row>
    <row r="108" spans="15:15" x14ac:dyDescent="0.25">
      <c r="O108" s="194"/>
    </row>
    <row r="109" spans="15:15" x14ac:dyDescent="0.25">
      <c r="O109" s="194"/>
    </row>
    <row r="110" spans="15:15" x14ac:dyDescent="0.25">
      <c r="O110" s="194"/>
    </row>
    <row r="111" spans="15:15" x14ac:dyDescent="0.25">
      <c r="O111" s="194"/>
    </row>
    <row r="112" spans="15:15" x14ac:dyDescent="0.25">
      <c r="O112" s="194"/>
    </row>
    <row r="113" spans="15:15" x14ac:dyDescent="0.25">
      <c r="O113" s="194"/>
    </row>
    <row r="114" spans="15:15" x14ac:dyDescent="0.25">
      <c r="O114" s="194"/>
    </row>
    <row r="115" spans="15:15" x14ac:dyDescent="0.25">
      <c r="O115" s="194"/>
    </row>
    <row r="116" spans="15:15" x14ac:dyDescent="0.25">
      <c r="O116" s="194"/>
    </row>
    <row r="117" spans="15:15" x14ac:dyDescent="0.25">
      <c r="O117" s="194"/>
    </row>
    <row r="118" spans="15:15" x14ac:dyDescent="0.25">
      <c r="O118" s="194"/>
    </row>
    <row r="119" spans="15:15" x14ac:dyDescent="0.25">
      <c r="O119" s="194"/>
    </row>
  </sheetData>
  <autoFilter ref="A7:AG105"/>
  <mergeCells count="18">
    <mergeCell ref="J32:O32"/>
    <mergeCell ref="P32:U32"/>
    <mergeCell ref="D53:I53"/>
    <mergeCell ref="J53:M53"/>
    <mergeCell ref="D32:I32"/>
    <mergeCell ref="V5:AA5"/>
    <mergeCell ref="A5:A6"/>
    <mergeCell ref="B5:B6"/>
    <mergeCell ref="C5:C6"/>
    <mergeCell ref="D5:I5"/>
    <mergeCell ref="J5:O5"/>
    <mergeCell ref="P5:U5"/>
    <mergeCell ref="D2:I2"/>
    <mergeCell ref="J2:O2"/>
    <mergeCell ref="P2:U2"/>
    <mergeCell ref="V2:AA2"/>
    <mergeCell ref="D4:I4"/>
    <mergeCell ref="V4:AA4"/>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9"/>
  <sheetViews>
    <sheetView showGridLines="0" workbookViewId="0">
      <selection activeCell="A2" sqref="A2"/>
    </sheetView>
  </sheetViews>
  <sheetFormatPr defaultRowHeight="12" x14ac:dyDescent="0.25"/>
  <cols>
    <col min="1" max="1" width="24.140625" customWidth="1"/>
  </cols>
  <sheetData>
    <row r="1" spans="1:16" ht="14.4" x14ac:dyDescent="0.25">
      <c r="A1" s="78" t="s">
        <v>39</v>
      </c>
      <c r="B1" s="46"/>
      <c r="C1" s="46"/>
      <c r="D1" s="46"/>
      <c r="E1" s="46"/>
      <c r="F1" s="46"/>
      <c r="G1" s="46"/>
      <c r="H1" s="4"/>
      <c r="I1" s="4"/>
      <c r="J1" s="4"/>
      <c r="K1" s="6"/>
      <c r="L1" s="4"/>
      <c r="M1" s="4"/>
      <c r="N1" s="4"/>
      <c r="O1" s="4"/>
      <c r="P1" s="4"/>
    </row>
    <row r="2" spans="1:16" x14ac:dyDescent="0.25">
      <c r="A2" s="319" t="s">
        <v>265</v>
      </c>
      <c r="B2" s="4"/>
      <c r="C2" s="4"/>
      <c r="D2" s="4"/>
      <c r="E2" s="4"/>
      <c r="F2" s="4"/>
      <c r="G2" s="4"/>
      <c r="H2" s="4"/>
      <c r="I2" s="4"/>
      <c r="J2" s="4"/>
      <c r="K2" s="6"/>
      <c r="L2" s="4"/>
      <c r="M2" s="4"/>
      <c r="N2" s="4"/>
      <c r="O2" s="4"/>
      <c r="P2" s="4"/>
    </row>
    <row r="3" spans="1:16" ht="40.799999999999997" x14ac:dyDescent="0.25">
      <c r="A3" s="86" t="s">
        <v>11</v>
      </c>
      <c r="B3" s="47" t="s">
        <v>42</v>
      </c>
      <c r="C3" s="48" t="s">
        <v>10</v>
      </c>
      <c r="D3" s="306" t="s">
        <v>43</v>
      </c>
      <c r="E3" s="307"/>
      <c r="F3" s="306" t="s">
        <v>44</v>
      </c>
      <c r="G3" s="307"/>
      <c r="H3" s="49"/>
      <c r="I3" s="49"/>
      <c r="J3" s="49"/>
      <c r="K3" s="50"/>
      <c r="L3" s="49"/>
      <c r="M3" s="49"/>
      <c r="N3" s="49"/>
      <c r="O3" s="49"/>
      <c r="P3" s="49"/>
    </row>
    <row r="4" spans="1:16" ht="24" x14ac:dyDescent="0.25">
      <c r="A4" s="51"/>
      <c r="B4" s="87" t="s">
        <v>11</v>
      </c>
      <c r="C4" s="52" t="s">
        <v>45</v>
      </c>
      <c r="D4" s="53" t="s">
        <v>8</v>
      </c>
      <c r="E4" s="53" t="s">
        <v>45</v>
      </c>
      <c r="F4" s="53" t="s">
        <v>8</v>
      </c>
      <c r="G4" s="53" t="s">
        <v>45</v>
      </c>
      <c r="H4" s="54"/>
      <c r="I4" s="54"/>
      <c r="J4" s="54"/>
      <c r="K4" s="55"/>
      <c r="L4" s="54"/>
      <c r="M4" s="54"/>
      <c r="N4" s="54"/>
      <c r="O4" s="54"/>
      <c r="P4" s="54"/>
    </row>
    <row r="5" spans="1:16" x14ac:dyDescent="0.25">
      <c r="A5" s="82" t="s">
        <v>14</v>
      </c>
      <c r="B5" s="56">
        <f>+G5-F5</f>
        <v>-3.6899983529566924</v>
      </c>
      <c r="C5" s="56">
        <f>+'GVA-productivity1'!S$34</f>
        <v>0.39106651574387508</v>
      </c>
      <c r="D5" s="34">
        <f>+'GVA-productivity1'!R$8</f>
        <v>1778.7958466950649</v>
      </c>
      <c r="E5" s="34">
        <f>+'GVA-productivity1'!S$8</f>
        <v>2014.028</v>
      </c>
      <c r="F5" s="56">
        <f>(+D5/D$15)*100</f>
        <v>75.301716057374364</v>
      </c>
      <c r="G5" s="56">
        <f>(+E5/E$15)*100</f>
        <v>71.611717704417671</v>
      </c>
      <c r="H5" s="4"/>
      <c r="I5" s="4"/>
      <c r="J5" s="4"/>
      <c r="K5" s="6"/>
      <c r="L5" s="4"/>
      <c r="M5" s="4"/>
      <c r="N5" s="4"/>
      <c r="O5" s="4"/>
      <c r="P5" s="4"/>
    </row>
    <row r="6" spans="1:16" x14ac:dyDescent="0.25">
      <c r="A6" s="82" t="s">
        <v>19</v>
      </c>
      <c r="B6" s="56">
        <f t="shared" ref="B6:B15" si="0">+G6-F6</f>
        <v>-1.3080407342586484</v>
      </c>
      <c r="C6" s="56">
        <f>+'GVA-productivity1'!S$36</f>
        <v>2.0470447515541865</v>
      </c>
      <c r="D6" s="34">
        <f>+'GVA-productivity1'!R$10</f>
        <v>61.524999999999999</v>
      </c>
      <c r="E6" s="34">
        <f>+'GVA-productivity1'!S$10</f>
        <v>36.463000000000001</v>
      </c>
      <c r="F6" s="56">
        <f t="shared" ref="F6:F15" si="1">(+D6/D$15)*100</f>
        <v>2.6045361467634307</v>
      </c>
      <c r="G6" s="56">
        <f t="shared" ref="G6:G15" si="2">(+E6/E$15)*100</f>
        <v>1.2964954125047823</v>
      </c>
      <c r="H6" s="4"/>
      <c r="I6" s="4"/>
      <c r="J6" s="4"/>
      <c r="K6" s="6"/>
      <c r="L6" s="4"/>
      <c r="M6" s="4"/>
      <c r="N6" s="4"/>
      <c r="O6" s="4"/>
      <c r="P6" s="4"/>
    </row>
    <row r="7" spans="1:16" x14ac:dyDescent="0.25">
      <c r="A7" s="82" t="s">
        <v>20</v>
      </c>
      <c r="B7" s="56">
        <f t="shared" si="0"/>
        <v>-1.2322839114701298</v>
      </c>
      <c r="C7" s="56">
        <f>+'GVA-productivity1'!S$37</f>
        <v>4.231588140402283</v>
      </c>
      <c r="D7" s="34">
        <f>+'GVA-productivity1'!R$11</f>
        <v>94.215999999999994</v>
      </c>
      <c r="E7" s="34">
        <f>+'GVA-productivity1'!S$11</f>
        <v>77.515000000000001</v>
      </c>
      <c r="F7" s="56">
        <f t="shared" si="1"/>
        <v>3.9884433580408509</v>
      </c>
      <c r="G7" s="56">
        <f t="shared" si="2"/>
        <v>2.7561594465707211</v>
      </c>
      <c r="H7" s="4"/>
      <c r="I7" s="4"/>
      <c r="J7" s="4"/>
      <c r="K7" s="6"/>
      <c r="L7" s="4"/>
      <c r="M7" s="4"/>
      <c r="N7" s="4"/>
      <c r="O7" s="4"/>
      <c r="P7" s="4"/>
    </row>
    <row r="8" spans="1:16" x14ac:dyDescent="0.25">
      <c r="A8" s="82" t="s">
        <v>21</v>
      </c>
      <c r="B8" s="56">
        <f t="shared" si="0"/>
        <v>-5.4965167932391923E-2</v>
      </c>
      <c r="C8" s="56">
        <f>+'GVA-productivity1'!S$38</f>
        <v>9.2097694403500281</v>
      </c>
      <c r="D8" s="34">
        <f>+'GVA-productivity1'!R$12</f>
        <v>10.551</v>
      </c>
      <c r="E8" s="34">
        <f>+'GVA-productivity1'!S$12</f>
        <v>11.016</v>
      </c>
      <c r="F8" s="56">
        <f t="shared" si="1"/>
        <v>0.4466551951970899</v>
      </c>
      <c r="G8" s="56">
        <f t="shared" si="2"/>
        <v>0.39169002726469798</v>
      </c>
      <c r="H8" s="4"/>
      <c r="I8" s="4"/>
      <c r="J8" s="4"/>
      <c r="K8" s="6"/>
      <c r="L8" s="4"/>
      <c r="M8" s="4"/>
      <c r="N8" s="4"/>
      <c r="O8" s="4"/>
      <c r="P8" s="4"/>
    </row>
    <row r="9" spans="1:16" x14ac:dyDescent="0.25">
      <c r="A9" s="82" t="s">
        <v>22</v>
      </c>
      <c r="B9" s="56">
        <f t="shared" si="0"/>
        <v>-0.14614223512079394</v>
      </c>
      <c r="C9" s="56">
        <f>+'GVA-productivity1'!S$39</f>
        <v>4.5915656026862823</v>
      </c>
      <c r="D9" s="34">
        <f>+'GVA-productivity1'!R$13</f>
        <v>34.353000000000002</v>
      </c>
      <c r="E9" s="34">
        <f>+'GVA-productivity1'!S$13</f>
        <v>36.79</v>
      </c>
      <c r="F9" s="56">
        <f t="shared" si="1"/>
        <v>1.4542646119425295</v>
      </c>
      <c r="G9" s="56">
        <f t="shared" si="2"/>
        <v>1.3081223768217356</v>
      </c>
      <c r="H9" s="4"/>
      <c r="I9" s="4"/>
      <c r="J9" s="4"/>
      <c r="K9" s="6"/>
      <c r="L9" s="4"/>
      <c r="M9" s="4"/>
      <c r="N9" s="4"/>
      <c r="O9" s="4"/>
      <c r="P9" s="4"/>
    </row>
    <row r="10" spans="1:16" x14ac:dyDescent="0.25">
      <c r="A10" s="83" t="s">
        <v>25</v>
      </c>
      <c r="B10" s="56">
        <f t="shared" si="0"/>
        <v>3.7912068514029804</v>
      </c>
      <c r="C10" s="56">
        <f>+'GVA-productivity1'!S$43</f>
        <v>3.3388655413915105</v>
      </c>
      <c r="D10" s="34">
        <f>+'GVA-productivity1'!R$17</f>
        <v>70.325999999999993</v>
      </c>
      <c r="E10" s="34">
        <f>+'GVA-productivity1'!S$17</f>
        <v>190.35400000000001</v>
      </c>
      <c r="F10" s="56">
        <f t="shared" si="1"/>
        <v>2.9771086396958144</v>
      </c>
      <c r="G10" s="56">
        <f t="shared" si="2"/>
        <v>6.7683154910987948</v>
      </c>
      <c r="H10" s="4"/>
      <c r="I10" s="4"/>
      <c r="J10" s="4"/>
      <c r="K10" s="6"/>
      <c r="L10" s="4"/>
      <c r="M10" s="4"/>
      <c r="N10" s="4"/>
      <c r="O10" s="4"/>
      <c r="P10" s="4"/>
    </row>
    <row r="11" spans="1:16" x14ac:dyDescent="0.25">
      <c r="A11" s="83" t="s">
        <v>26</v>
      </c>
      <c r="B11" s="56">
        <f t="shared" si="0"/>
        <v>-0.30838985086378745</v>
      </c>
      <c r="C11" s="56">
        <f>+'GVA-productivity1'!S$44</f>
        <v>2.4480234718129013</v>
      </c>
      <c r="D11" s="34">
        <f>+'GVA-productivity1'!R$18</f>
        <v>52.418999999999997</v>
      </c>
      <c r="E11" s="34">
        <f>+'GVA-productivity1'!S$18</f>
        <v>53.735999999999997</v>
      </c>
      <c r="F11" s="56">
        <f t="shared" si="1"/>
        <v>2.2190520971506258</v>
      </c>
      <c r="G11" s="56">
        <f t="shared" si="2"/>
        <v>1.9106622462868383</v>
      </c>
      <c r="H11" s="4"/>
      <c r="I11" s="4"/>
      <c r="J11" s="4"/>
      <c r="K11" s="6"/>
      <c r="L11" s="4"/>
      <c r="M11" s="4"/>
      <c r="N11" s="4"/>
      <c r="O11" s="4"/>
      <c r="P11" s="4"/>
    </row>
    <row r="12" spans="1:16" x14ac:dyDescent="0.25">
      <c r="A12" s="83" t="s">
        <v>46</v>
      </c>
      <c r="B12" s="56">
        <f t="shared" si="0"/>
        <v>-0.54666197931583205</v>
      </c>
      <c r="C12" s="56">
        <f>+'GVA-productivity1'!S$46</f>
        <v>10.898084090391377</v>
      </c>
      <c r="D12" s="34">
        <f>+'GVA-productivity1'!R$20</f>
        <v>37.398000000000003</v>
      </c>
      <c r="E12" s="34">
        <f>+'GVA-productivity1'!S$20</f>
        <v>29.151</v>
      </c>
      <c r="F12" s="56">
        <f t="shared" si="1"/>
        <v>1.5831685138831171</v>
      </c>
      <c r="G12" s="56">
        <f t="shared" si="2"/>
        <v>1.036506534567285</v>
      </c>
      <c r="H12" s="4"/>
      <c r="I12" s="4"/>
      <c r="J12" s="4"/>
      <c r="K12" s="6"/>
      <c r="L12" s="4"/>
      <c r="M12" s="4"/>
      <c r="N12" s="4"/>
      <c r="O12" s="4"/>
      <c r="P12" s="4"/>
    </row>
    <row r="13" spans="1:16" x14ac:dyDescent="0.25">
      <c r="A13" s="82" t="s">
        <v>32</v>
      </c>
      <c r="B13" s="56">
        <f t="shared" si="0"/>
        <v>3.4952753805153041</v>
      </c>
      <c r="C13" s="56">
        <f>+'GVA-productivity1'!S$47</f>
        <v>0.7347070420532239</v>
      </c>
      <c r="D13" s="34">
        <f>+'GVA-productivity1'!R$23</f>
        <v>222.64099999999999</v>
      </c>
      <c r="E13" s="34">
        <f>+'GVA-productivity1'!S$23</f>
        <v>363.375</v>
      </c>
      <c r="F13" s="56">
        <f t="shared" si="1"/>
        <v>9.4250553799521644</v>
      </c>
      <c r="G13" s="56">
        <f t="shared" si="2"/>
        <v>12.920330760467468</v>
      </c>
      <c r="H13" s="4"/>
      <c r="I13" s="4"/>
      <c r="J13" s="4"/>
      <c r="K13" s="6"/>
      <c r="L13" s="4"/>
      <c r="M13" s="4"/>
      <c r="N13" s="4"/>
      <c r="O13" s="4"/>
      <c r="P13" s="4"/>
    </row>
    <row r="14" spans="1:16" x14ac:dyDescent="0.25">
      <c r="A14" s="83"/>
      <c r="B14" s="56"/>
      <c r="C14" s="56"/>
      <c r="D14" s="34"/>
      <c r="E14" s="34"/>
      <c r="F14" s="56"/>
      <c r="G14" s="56"/>
      <c r="H14" s="4"/>
      <c r="I14" s="4"/>
      <c r="J14" s="4"/>
      <c r="K14" s="6"/>
      <c r="L14" s="4"/>
      <c r="M14" s="4"/>
      <c r="N14" s="4"/>
      <c r="O14" s="4"/>
      <c r="P14" s="4"/>
    </row>
    <row r="15" spans="1:16" x14ac:dyDescent="0.25">
      <c r="A15" s="84" t="s">
        <v>47</v>
      </c>
      <c r="B15" s="57">
        <f t="shared" si="0"/>
        <v>0</v>
      </c>
      <c r="C15" s="58">
        <f>+'GVA-productivity1'!S51</f>
        <v>37.890714596385664</v>
      </c>
      <c r="D15" s="34">
        <f>+'GVA-productivity1'!R$27</f>
        <v>2362.224846695065</v>
      </c>
      <c r="E15" s="34">
        <f>+'GVA-productivity1'!S$27</f>
        <v>2812.4279999999999</v>
      </c>
      <c r="F15" s="56">
        <f t="shared" si="1"/>
        <v>100</v>
      </c>
      <c r="G15" s="56">
        <f t="shared" si="2"/>
        <v>100</v>
      </c>
      <c r="H15" s="9"/>
      <c r="I15" s="9"/>
      <c r="J15" s="9"/>
      <c r="K15" s="10"/>
      <c r="L15" s="9"/>
      <c r="M15" s="9"/>
      <c r="N15" s="9"/>
      <c r="O15" s="9"/>
      <c r="P15" s="9"/>
    </row>
    <row r="16" spans="1:16" x14ac:dyDescent="0.25">
      <c r="A16" s="59" t="s">
        <v>48</v>
      </c>
      <c r="B16" s="61">
        <f t="shared" ref="B16:G16" si="3">SUM(B5:B14)</f>
        <v>7.9936057773011271E-15</v>
      </c>
      <c r="C16" s="61">
        <f t="shared" si="3"/>
        <v>37.890714596385664</v>
      </c>
      <c r="D16" s="62">
        <f t="shared" si="3"/>
        <v>2362.224846695065</v>
      </c>
      <c r="E16" s="62">
        <f t="shared" si="3"/>
        <v>2812.4279999999994</v>
      </c>
      <c r="F16" s="63">
        <f t="shared" si="3"/>
        <v>100.00000000000001</v>
      </c>
      <c r="G16" s="63">
        <f t="shared" si="3"/>
        <v>99.999999999999972</v>
      </c>
      <c r="H16" s="36"/>
      <c r="I16" s="36"/>
      <c r="J16" s="36"/>
      <c r="K16" s="42"/>
      <c r="L16" s="36"/>
      <c r="M16" s="36"/>
      <c r="N16" s="36"/>
      <c r="O16" s="36"/>
      <c r="P16" s="36"/>
    </row>
    <row r="17" spans="1:16" x14ac:dyDescent="0.25">
      <c r="A17" s="59"/>
      <c r="B17" s="61"/>
      <c r="C17" s="61"/>
      <c r="D17" s="62"/>
      <c r="E17" s="62"/>
      <c r="F17" s="63"/>
      <c r="G17" s="63"/>
      <c r="H17" s="36"/>
      <c r="I17" s="36"/>
      <c r="J17" s="36"/>
      <c r="K17" s="42"/>
      <c r="L17" s="36"/>
      <c r="M17" s="36"/>
      <c r="N17" s="36"/>
      <c r="O17" s="36"/>
      <c r="P17" s="36"/>
    </row>
    <row r="18" spans="1:16" x14ac:dyDescent="0.25">
      <c r="A18" s="4"/>
      <c r="B18" s="70"/>
      <c r="C18" s="4"/>
      <c r="D18" s="73"/>
      <c r="E18" s="4"/>
      <c r="F18" s="4"/>
      <c r="G18" s="4"/>
      <c r="H18" s="4"/>
      <c r="I18" s="4"/>
      <c r="J18" s="4"/>
      <c r="K18" s="6"/>
      <c r="L18" s="4"/>
      <c r="M18" s="4"/>
      <c r="N18" s="4"/>
      <c r="O18" s="4"/>
      <c r="P18" s="4"/>
    </row>
    <row r="19" spans="1:16" ht="40.799999999999997" x14ac:dyDescent="0.25">
      <c r="A19" s="86" t="s">
        <v>12</v>
      </c>
      <c r="B19" s="47" t="s">
        <v>42</v>
      </c>
      <c r="C19" s="48" t="s">
        <v>10</v>
      </c>
      <c r="D19" s="307" t="s">
        <v>43</v>
      </c>
      <c r="E19" s="307"/>
      <c r="F19" s="307" t="s">
        <v>44</v>
      </c>
      <c r="G19" s="307"/>
      <c r="H19" s="4"/>
      <c r="I19" s="4"/>
      <c r="J19" s="4"/>
      <c r="K19" s="6"/>
      <c r="L19" s="4"/>
      <c r="M19" s="4"/>
      <c r="N19" s="4"/>
      <c r="O19" s="4"/>
      <c r="P19" s="4"/>
    </row>
    <row r="20" spans="1:16" x14ac:dyDescent="0.25">
      <c r="A20" s="51"/>
      <c r="B20" s="52" t="s">
        <v>12</v>
      </c>
      <c r="C20" s="52">
        <v>2005</v>
      </c>
      <c r="D20" s="53">
        <v>2000</v>
      </c>
      <c r="E20" s="53">
        <v>2005</v>
      </c>
      <c r="F20" s="53">
        <v>2000</v>
      </c>
      <c r="G20" s="53">
        <v>2005</v>
      </c>
      <c r="H20" s="4"/>
      <c r="I20" s="4"/>
      <c r="J20" s="4"/>
      <c r="K20" s="6"/>
      <c r="L20" s="4"/>
      <c r="M20" s="4"/>
      <c r="N20" s="4"/>
      <c r="O20" s="4"/>
      <c r="P20" s="4"/>
    </row>
    <row r="21" spans="1:16" x14ac:dyDescent="0.25">
      <c r="A21" s="82" t="s">
        <v>14</v>
      </c>
      <c r="B21" s="56">
        <f>+G21-F21</f>
        <v>1.6616808833291401</v>
      </c>
      <c r="C21" s="56">
        <f>+'GVA-productivity1'!T$34</f>
        <v>0.30698832682716226</v>
      </c>
      <c r="D21" s="34">
        <f>+'GVA-productivity1'!S$8</f>
        <v>2014.028</v>
      </c>
      <c r="E21" s="34">
        <f>+'GVA-productivity1'!T$8</f>
        <v>2318.5185276493762</v>
      </c>
      <c r="F21" s="56">
        <f>(+D21/D$31)*100</f>
        <v>71.611717704417671</v>
      </c>
      <c r="G21" s="56">
        <f>(+E21/E$31)*100</f>
        <v>73.273398587746811</v>
      </c>
      <c r="H21" s="4"/>
      <c r="I21" s="4"/>
      <c r="J21" s="4"/>
      <c r="K21" s="6"/>
      <c r="L21" s="4"/>
      <c r="M21" s="4"/>
      <c r="N21" s="4"/>
      <c r="O21" s="4"/>
      <c r="P21" s="4"/>
    </row>
    <row r="22" spans="1:16" x14ac:dyDescent="0.25">
      <c r="A22" s="82" t="s">
        <v>19</v>
      </c>
      <c r="B22" s="56">
        <f t="shared" ref="B22:B29" si="4">+G22-F22</f>
        <v>0.54869223164229242</v>
      </c>
      <c r="C22" s="56">
        <f>+'GVA-productivity1'!T$36</f>
        <v>1.869142148192446</v>
      </c>
      <c r="D22" s="34">
        <f>+'GVA-productivity1'!S$10</f>
        <v>36.463000000000001</v>
      </c>
      <c r="E22" s="34">
        <f>+'GVA-productivity1'!T$10</f>
        <v>58.385468975095485</v>
      </c>
      <c r="F22" s="56">
        <f t="shared" ref="F22:G31" si="5">(+D22/D$31)*100</f>
        <v>1.2964954125047823</v>
      </c>
      <c r="G22" s="56">
        <f t="shared" si="5"/>
        <v>1.8451876441470747</v>
      </c>
      <c r="H22" s="4"/>
      <c r="I22" s="4"/>
      <c r="J22" s="4"/>
      <c r="K22" s="6"/>
      <c r="L22" s="4"/>
      <c r="M22" s="4"/>
      <c r="N22" s="4"/>
      <c r="O22" s="4"/>
      <c r="P22" s="4"/>
    </row>
    <row r="23" spans="1:16" x14ac:dyDescent="0.25">
      <c r="A23" s="82" t="s">
        <v>20</v>
      </c>
      <c r="B23" s="56">
        <f t="shared" si="4"/>
        <v>0.43755785034121342</v>
      </c>
      <c r="C23" s="56">
        <f>+'GVA-productivity1'!T$37</f>
        <v>3.5932654457556228</v>
      </c>
      <c r="D23" s="34">
        <f>+'GVA-productivity1'!S$11</f>
        <v>77.515000000000001</v>
      </c>
      <c r="E23" s="34">
        <f>+'GVA-productivity1'!T$11</f>
        <v>101.05567460607536</v>
      </c>
      <c r="F23" s="56">
        <f t="shared" si="5"/>
        <v>2.7561594465707211</v>
      </c>
      <c r="G23" s="56">
        <f t="shared" si="5"/>
        <v>3.1937172969119345</v>
      </c>
      <c r="H23" s="4"/>
      <c r="I23" s="4"/>
      <c r="J23" s="4"/>
      <c r="K23" s="6"/>
      <c r="L23" s="4"/>
      <c r="M23" s="4"/>
      <c r="N23" s="4"/>
      <c r="O23" s="4"/>
      <c r="P23" s="4"/>
    </row>
    <row r="24" spans="1:16" x14ac:dyDescent="0.25">
      <c r="A24" s="82" t="s">
        <v>21</v>
      </c>
      <c r="B24" s="56">
        <f t="shared" si="4"/>
        <v>-7.8854070820746192E-2</v>
      </c>
      <c r="C24" s="56">
        <f>+'GVA-productivity1'!T$38</f>
        <v>9.8675693132236582</v>
      </c>
      <c r="D24" s="34">
        <f>+'GVA-productivity1'!S$12</f>
        <v>11.016</v>
      </c>
      <c r="E24" s="34">
        <f>+'GVA-productivity1'!T$12</f>
        <v>9.8987623763845285</v>
      </c>
      <c r="F24" s="56">
        <f t="shared" si="5"/>
        <v>0.39169002726469798</v>
      </c>
      <c r="G24" s="56">
        <f t="shared" si="5"/>
        <v>0.31283595644395179</v>
      </c>
      <c r="H24" s="4"/>
      <c r="I24" s="4"/>
      <c r="J24" s="4"/>
      <c r="K24" s="6"/>
      <c r="L24" s="4"/>
      <c r="M24" s="4"/>
      <c r="N24" s="4"/>
      <c r="O24" s="4"/>
      <c r="P24" s="4"/>
    </row>
    <row r="25" spans="1:16" x14ac:dyDescent="0.25">
      <c r="A25" s="82" t="s">
        <v>22</v>
      </c>
      <c r="B25" s="56">
        <f t="shared" si="4"/>
        <v>0.35329029856288896</v>
      </c>
      <c r="C25" s="56">
        <f>+'GVA-productivity1'!T$39</f>
        <v>6.4767757858956694</v>
      </c>
      <c r="D25" s="34">
        <f>+'GVA-productivity1'!S$13</f>
        <v>36.79</v>
      </c>
      <c r="E25" s="34">
        <f>+'GVA-productivity1'!T$13</f>
        <v>52.570457276359036</v>
      </c>
      <c r="F25" s="56">
        <f t="shared" si="5"/>
        <v>1.3081223768217356</v>
      </c>
      <c r="G25" s="56">
        <f t="shared" si="5"/>
        <v>1.6614126753846246</v>
      </c>
      <c r="H25" s="4"/>
      <c r="I25" s="4"/>
      <c r="J25" s="4"/>
      <c r="K25" s="6"/>
      <c r="L25" s="4"/>
      <c r="M25" s="4"/>
      <c r="N25" s="4"/>
      <c r="O25" s="4"/>
      <c r="P25" s="4"/>
    </row>
    <row r="26" spans="1:16" x14ac:dyDescent="0.25">
      <c r="A26" s="83" t="s">
        <v>25</v>
      </c>
      <c r="B26" s="56">
        <f t="shared" si="4"/>
        <v>2.2068946125813245</v>
      </c>
      <c r="C26" s="56">
        <f>+'GVA-productivity1'!T$43</f>
        <v>2.5208944999551477</v>
      </c>
      <c r="D26" s="34">
        <f>+'GVA-productivity1'!S$17</f>
        <v>190.35400000000001</v>
      </c>
      <c r="E26" s="34">
        <f>+'GVA-productivity1'!T$17</f>
        <v>283.99380015120607</v>
      </c>
      <c r="F26" s="56">
        <f t="shared" si="5"/>
        <v>6.7683154910987948</v>
      </c>
      <c r="G26" s="56">
        <f t="shared" si="5"/>
        <v>8.9752101036801193</v>
      </c>
      <c r="H26" s="4"/>
      <c r="I26" s="4"/>
      <c r="J26" s="4"/>
      <c r="K26" s="6"/>
      <c r="L26" s="4"/>
      <c r="M26" s="4"/>
      <c r="N26" s="4"/>
      <c r="O26" s="4"/>
      <c r="P26" s="4"/>
    </row>
    <row r="27" spans="1:16" x14ac:dyDescent="0.25">
      <c r="A27" s="83" t="s">
        <v>26</v>
      </c>
      <c r="B27" s="56">
        <f t="shared" si="4"/>
        <v>-0.37443442281534822</v>
      </c>
      <c r="C27" s="56">
        <f>+'GVA-productivity1'!T$44</f>
        <v>3.0392866543416637</v>
      </c>
      <c r="D27" s="34">
        <f>+'GVA-productivity1'!S$18</f>
        <v>53.735999999999997</v>
      </c>
      <c r="E27" s="34">
        <f>+'GVA-productivity1'!T$18</f>
        <v>48.60935537395347</v>
      </c>
      <c r="F27" s="56">
        <f t="shared" si="5"/>
        <v>1.9106622462868383</v>
      </c>
      <c r="G27" s="56">
        <f t="shared" si="5"/>
        <v>1.5362278234714901</v>
      </c>
      <c r="H27" s="4"/>
      <c r="I27" s="4"/>
      <c r="J27" s="4"/>
      <c r="K27" s="6"/>
      <c r="L27" s="4"/>
      <c r="M27" s="4"/>
      <c r="N27" s="4"/>
      <c r="O27" s="4"/>
      <c r="P27" s="4"/>
    </row>
    <row r="28" spans="1:16" x14ac:dyDescent="0.25">
      <c r="A28" s="83" t="s">
        <v>46</v>
      </c>
      <c r="B28" s="56">
        <f t="shared" si="4"/>
        <v>2.4832904154608038E-2</v>
      </c>
      <c r="C28" s="56">
        <f>+'GVA-productivity1'!T$46</f>
        <v>11.351763777822658</v>
      </c>
      <c r="D28" s="34">
        <f>+'GVA-productivity1'!S$20</f>
        <v>29.151</v>
      </c>
      <c r="E28" s="34">
        <f>+'GVA-productivity1'!T$20</f>
        <v>33.582926412986069</v>
      </c>
      <c r="F28" s="56">
        <f t="shared" si="5"/>
        <v>1.036506534567285</v>
      </c>
      <c r="G28" s="56">
        <f t="shared" si="5"/>
        <v>1.0613394387218931</v>
      </c>
      <c r="H28" s="4"/>
      <c r="I28" s="4"/>
      <c r="J28" s="4"/>
      <c r="K28" s="6"/>
      <c r="L28" s="4"/>
      <c r="M28" s="4"/>
      <c r="N28" s="4"/>
      <c r="O28" s="4"/>
      <c r="P28" s="4"/>
    </row>
    <row r="29" spans="1:16" x14ac:dyDescent="0.25">
      <c r="A29" s="82" t="s">
        <v>32</v>
      </c>
      <c r="B29" s="56">
        <f t="shared" si="4"/>
        <v>-4.7796602869753695</v>
      </c>
      <c r="C29" s="56">
        <f>+'GVA-productivity1'!T$47</f>
        <v>1.1535822533069282</v>
      </c>
      <c r="D29" s="34">
        <f>+'GVA-productivity1'!S$23</f>
        <v>363.375</v>
      </c>
      <c r="E29" s="34">
        <f>+'GVA-productivity1'!T$23</f>
        <v>257.58727838558201</v>
      </c>
      <c r="F29" s="56">
        <f t="shared" si="5"/>
        <v>12.920330760467468</v>
      </c>
      <c r="G29" s="56">
        <f t="shared" si="5"/>
        <v>8.1406704734920989</v>
      </c>
      <c r="H29" s="4"/>
      <c r="I29" s="4"/>
      <c r="J29" s="4"/>
      <c r="K29" s="6"/>
      <c r="L29" s="4"/>
      <c r="M29" s="4"/>
      <c r="N29" s="4"/>
      <c r="O29" s="4"/>
      <c r="P29" s="4"/>
    </row>
    <row r="30" spans="1:16" x14ac:dyDescent="0.25">
      <c r="A30" s="83"/>
      <c r="B30" s="56"/>
      <c r="C30" s="56"/>
      <c r="D30" s="34"/>
      <c r="E30" s="34"/>
      <c r="F30" s="56"/>
      <c r="G30" s="56"/>
      <c r="H30" s="4"/>
      <c r="I30" s="4"/>
      <c r="J30" s="4"/>
      <c r="K30" s="6"/>
      <c r="L30" s="4"/>
      <c r="M30" s="4"/>
      <c r="N30" s="4"/>
      <c r="O30" s="4"/>
      <c r="P30" s="4"/>
    </row>
    <row r="31" spans="1:16" x14ac:dyDescent="0.25">
      <c r="A31" s="84" t="s">
        <v>47</v>
      </c>
      <c r="B31" s="56">
        <f>+G31-F31</f>
        <v>0</v>
      </c>
      <c r="C31" s="58">
        <f>+'GVA-productivity1'!T51</f>
        <v>40.179268205320959</v>
      </c>
      <c r="D31" s="34">
        <f>+'GVA-productivity1'!S$27</f>
        <v>2812.4279999999999</v>
      </c>
      <c r="E31" s="34">
        <f>+'GVA-productivity1'!T$27</f>
        <v>3164.202251207018</v>
      </c>
      <c r="F31" s="56">
        <f t="shared" si="5"/>
        <v>100</v>
      </c>
      <c r="G31" s="56">
        <f t="shared" si="5"/>
        <v>100</v>
      </c>
      <c r="H31" s="4"/>
      <c r="I31" s="4"/>
      <c r="J31" s="4"/>
      <c r="K31" s="6"/>
      <c r="L31" s="4"/>
      <c r="M31" s="4"/>
      <c r="N31" s="4"/>
      <c r="O31" s="4"/>
      <c r="P31" s="4"/>
    </row>
    <row r="32" spans="1:16" x14ac:dyDescent="0.25">
      <c r="A32" s="59" t="s">
        <v>48</v>
      </c>
      <c r="B32" s="44">
        <v>-3.1225022567582528E-16</v>
      </c>
      <c r="C32" s="61">
        <f>SUM(C21:C30)</f>
        <v>40.179268205320959</v>
      </c>
      <c r="D32" s="62">
        <f>SUM(D21:D30)</f>
        <v>2812.4279999999994</v>
      </c>
      <c r="E32" s="62">
        <f>SUM(E21:E30)</f>
        <v>3164.202251207018</v>
      </c>
      <c r="F32" s="60">
        <f>SUM(F21:F30)</f>
        <v>99.999999999999972</v>
      </c>
      <c r="G32" s="60">
        <f>SUM(G21:G30)</f>
        <v>99.999999999999986</v>
      </c>
      <c r="H32" s="4"/>
      <c r="I32" s="4"/>
      <c r="J32" s="4"/>
      <c r="K32" s="6"/>
      <c r="L32" s="4"/>
      <c r="M32" s="4"/>
      <c r="N32" s="4"/>
      <c r="O32" s="4"/>
      <c r="P32" s="4"/>
    </row>
    <row r="33" spans="1:16" x14ac:dyDescent="0.25">
      <c r="A33" s="59"/>
      <c r="B33" s="44"/>
      <c r="C33" s="61"/>
      <c r="D33" s="62"/>
      <c r="E33" s="62"/>
      <c r="F33" s="60"/>
      <c r="G33" s="60"/>
      <c r="H33" s="4"/>
      <c r="I33" s="4"/>
      <c r="J33" s="4"/>
      <c r="K33" s="6"/>
      <c r="L33" s="4"/>
      <c r="M33" s="4"/>
      <c r="N33" s="4"/>
      <c r="O33" s="4"/>
      <c r="P33" s="4"/>
    </row>
    <row r="34" spans="1:16" x14ac:dyDescent="0.25">
      <c r="A34" s="59"/>
      <c r="B34" s="44"/>
      <c r="C34" s="61"/>
      <c r="D34" s="62"/>
      <c r="E34" s="62"/>
      <c r="F34" s="60"/>
      <c r="G34" s="60"/>
      <c r="H34" s="4"/>
      <c r="I34" s="4"/>
      <c r="J34" s="4"/>
      <c r="K34" s="6"/>
      <c r="L34" s="4"/>
      <c r="M34" s="4"/>
      <c r="N34" s="4"/>
      <c r="O34" s="4"/>
      <c r="P34" s="4"/>
    </row>
    <row r="35" spans="1:16" x14ac:dyDescent="0.25">
      <c r="A35" s="4"/>
      <c r="B35" s="70"/>
      <c r="C35" s="4"/>
      <c r="D35" s="4"/>
      <c r="E35" s="4"/>
      <c r="F35" s="4"/>
      <c r="G35" s="4"/>
      <c r="H35" s="4"/>
      <c r="I35" s="4"/>
      <c r="J35" s="4"/>
      <c r="K35" s="6"/>
      <c r="L35" s="4"/>
      <c r="M35" s="4"/>
      <c r="N35" s="4"/>
      <c r="O35" s="4"/>
      <c r="P35" s="4"/>
    </row>
    <row r="36" spans="1:16" ht="51" x14ac:dyDescent="0.25">
      <c r="A36" s="86" t="s">
        <v>13</v>
      </c>
      <c r="B36" s="88" t="s">
        <v>42</v>
      </c>
      <c r="C36" s="89" t="s">
        <v>10</v>
      </c>
      <c r="D36" s="308" t="s">
        <v>43</v>
      </c>
      <c r="E36" s="308"/>
      <c r="F36" s="308" t="s">
        <v>44</v>
      </c>
      <c r="G36" s="308"/>
      <c r="H36" s="36"/>
      <c r="I36" s="36"/>
      <c r="J36" s="36"/>
      <c r="K36" s="42"/>
      <c r="L36" s="36"/>
      <c r="M36" s="36"/>
      <c r="N36" s="36"/>
      <c r="O36" s="36"/>
      <c r="P36" s="36"/>
    </row>
    <row r="37" spans="1:16" x14ac:dyDescent="0.25">
      <c r="A37" s="51"/>
      <c r="B37" s="90" t="s">
        <v>13</v>
      </c>
      <c r="C37" s="91">
        <v>2010</v>
      </c>
      <c r="D37" s="92">
        <v>2005</v>
      </c>
      <c r="E37" s="92">
        <v>2010</v>
      </c>
      <c r="F37" s="92">
        <v>2005</v>
      </c>
      <c r="G37" s="92">
        <v>2010</v>
      </c>
      <c r="H37" s="4"/>
      <c r="I37" s="4"/>
      <c r="J37" s="4"/>
      <c r="K37" s="6"/>
      <c r="L37" s="4"/>
      <c r="M37" s="4"/>
      <c r="N37" s="4"/>
      <c r="O37" s="4"/>
      <c r="P37" s="4"/>
    </row>
    <row r="38" spans="1:16" x14ac:dyDescent="0.25">
      <c r="A38" s="82" t="s">
        <v>14</v>
      </c>
      <c r="B38" s="56">
        <f t="shared" ref="B38:B48" si="6">+G38-F38</f>
        <v>-0.44599715700513798</v>
      </c>
      <c r="C38" s="56">
        <f>+'GVA-productivity1'!U$34</f>
        <v>0.27412841655208475</v>
      </c>
      <c r="D38" s="34">
        <f>+'GVA-productivity1'!T$8</f>
        <v>2318.5185276493762</v>
      </c>
      <c r="E38" s="34">
        <f>+'GVA-productivity1'!U$8</f>
        <v>2693.6876450192226</v>
      </c>
      <c r="F38" s="56">
        <f>(+D38/D$48)*100</f>
        <v>73.273398587746811</v>
      </c>
      <c r="G38" s="56">
        <f>(+E38/E$48)*100</f>
        <v>72.827401430741673</v>
      </c>
      <c r="H38" s="4"/>
      <c r="I38" s="4"/>
      <c r="J38" s="4"/>
      <c r="K38" s="6"/>
      <c r="L38" s="4"/>
      <c r="M38" s="4"/>
      <c r="N38" s="4"/>
      <c r="O38" s="4"/>
      <c r="P38" s="4"/>
    </row>
    <row r="39" spans="1:16" x14ac:dyDescent="0.25">
      <c r="A39" s="82" t="s">
        <v>19</v>
      </c>
      <c r="B39" s="56">
        <f t="shared" si="6"/>
        <v>0.52115222088272328</v>
      </c>
      <c r="C39" s="56">
        <f>+'GVA-productivity1'!U$36</f>
        <v>1.6978679570792439</v>
      </c>
      <c r="D39" s="34">
        <f>+'GVA-productivity1'!T$10</f>
        <v>58.385468975095485</v>
      </c>
      <c r="E39" s="34">
        <f>+'GVA-productivity1'!U$10</f>
        <v>87.524480252244359</v>
      </c>
      <c r="F39" s="56">
        <f t="shared" ref="F39:G48" si="7">(+D39/D$48)*100</f>
        <v>1.8451876441470747</v>
      </c>
      <c r="G39" s="56">
        <f t="shared" si="7"/>
        <v>2.366339865029798</v>
      </c>
      <c r="H39" s="4"/>
      <c r="I39" s="4"/>
      <c r="J39" s="4"/>
      <c r="K39" s="6"/>
      <c r="L39" s="4"/>
      <c r="M39" s="4"/>
      <c r="N39" s="4"/>
      <c r="O39" s="4"/>
      <c r="P39" s="4"/>
    </row>
    <row r="40" spans="1:16" x14ac:dyDescent="0.25">
      <c r="A40" s="82" t="s">
        <v>20</v>
      </c>
      <c r="B40" s="56">
        <f t="shared" si="6"/>
        <v>9.8127054349812948E-2</v>
      </c>
      <c r="C40" s="56">
        <f>+'GVA-productivity1'!U$37</f>
        <v>3.0354410200832205</v>
      </c>
      <c r="D40" s="34">
        <f>+'GVA-productivity1'!T$11</f>
        <v>101.05567460607536</v>
      </c>
      <c r="E40" s="34">
        <f>+'GVA-productivity1'!U$11</f>
        <v>121.75637581621982</v>
      </c>
      <c r="F40" s="56">
        <f t="shared" si="7"/>
        <v>3.1937172969119345</v>
      </c>
      <c r="G40" s="56">
        <f t="shared" si="7"/>
        <v>3.2918443512617475</v>
      </c>
      <c r="H40" s="4"/>
      <c r="I40" s="4"/>
      <c r="J40" s="4"/>
      <c r="K40" s="6"/>
      <c r="L40" s="4"/>
      <c r="M40" s="4"/>
      <c r="N40" s="4"/>
      <c r="O40" s="4"/>
      <c r="P40" s="4"/>
    </row>
    <row r="41" spans="1:16" x14ac:dyDescent="0.25">
      <c r="A41" s="82" t="s">
        <v>21</v>
      </c>
      <c r="B41" s="56">
        <f t="shared" si="6"/>
        <v>-3.8980440109895376E-2</v>
      </c>
      <c r="C41" s="56">
        <f>+'GVA-productivity1'!U$38</f>
        <v>10.51763756885585</v>
      </c>
      <c r="D41" s="34">
        <f>+'GVA-productivity1'!T$12</f>
        <v>9.8987623763845285</v>
      </c>
      <c r="E41" s="34">
        <f>+'GVA-productivity1'!U$12</f>
        <v>10.129171251166184</v>
      </c>
      <c r="F41" s="56">
        <f t="shared" si="7"/>
        <v>0.31283595644395179</v>
      </c>
      <c r="G41" s="56">
        <f t="shared" si="7"/>
        <v>0.27385551633405641</v>
      </c>
      <c r="H41" s="4"/>
      <c r="I41" s="4"/>
      <c r="J41" s="4"/>
      <c r="K41" s="6"/>
      <c r="L41" s="4"/>
      <c r="M41" s="4"/>
      <c r="N41" s="4"/>
      <c r="O41" s="4"/>
      <c r="P41" s="4"/>
    </row>
    <row r="42" spans="1:16" x14ac:dyDescent="0.25">
      <c r="A42" s="82" t="s">
        <v>22</v>
      </c>
      <c r="B42" s="56">
        <f t="shared" si="6"/>
        <v>-0.1186248432529049</v>
      </c>
      <c r="C42" s="56">
        <f>+'GVA-productivity1'!U$39</f>
        <v>9.0887366516706951</v>
      </c>
      <c r="D42" s="34">
        <f>+'GVA-productivity1'!T$13</f>
        <v>52.570457276359036</v>
      </c>
      <c r="E42" s="34">
        <f>+'GVA-productivity1'!U$13</f>
        <v>57.063528845682193</v>
      </c>
      <c r="F42" s="56">
        <f t="shared" si="7"/>
        <v>1.6614126753846246</v>
      </c>
      <c r="G42" s="56">
        <f t="shared" si="7"/>
        <v>1.5427878321317197</v>
      </c>
      <c r="H42" s="4"/>
      <c r="I42" s="4"/>
      <c r="J42" s="4"/>
      <c r="K42" s="6"/>
      <c r="L42" s="4"/>
      <c r="M42" s="4"/>
      <c r="N42" s="4"/>
      <c r="O42" s="4"/>
      <c r="P42" s="4"/>
    </row>
    <row r="43" spans="1:16" x14ac:dyDescent="0.25">
      <c r="A43" s="83" t="s">
        <v>25</v>
      </c>
      <c r="B43" s="56">
        <f t="shared" si="6"/>
        <v>1.2518811548820974</v>
      </c>
      <c r="C43" s="56">
        <f>+'GVA-productivity1'!U$43</f>
        <v>1.8934637685415181</v>
      </c>
      <c r="D43" s="34">
        <f>+'GVA-productivity1'!T$17</f>
        <v>283.99380015120607</v>
      </c>
      <c r="E43" s="34">
        <f>+'GVA-productivity1'!U$17</f>
        <v>378.27230996112974</v>
      </c>
      <c r="F43" s="56">
        <f t="shared" si="7"/>
        <v>8.9752101036801193</v>
      </c>
      <c r="G43" s="56">
        <f t="shared" si="7"/>
        <v>10.227091258562217</v>
      </c>
      <c r="H43" s="4"/>
      <c r="I43" s="4"/>
      <c r="J43" s="4"/>
      <c r="K43" s="6"/>
      <c r="L43" s="4"/>
      <c r="M43" s="4"/>
      <c r="N43" s="4"/>
      <c r="O43" s="4"/>
      <c r="P43" s="4"/>
    </row>
    <row r="44" spans="1:16" x14ac:dyDescent="0.25">
      <c r="A44" s="83" t="s">
        <v>26</v>
      </c>
      <c r="B44" s="56">
        <f t="shared" si="6"/>
        <v>0.37574822115993722</v>
      </c>
      <c r="C44" s="56">
        <f>+'GVA-productivity1'!U$44</f>
        <v>3.7538277154676987</v>
      </c>
      <c r="D44" s="34">
        <f>+'GVA-productivity1'!T$18</f>
        <v>48.60935537395347</v>
      </c>
      <c r="E44" s="34">
        <f>+'GVA-productivity1'!U$18</f>
        <v>70.71879742811177</v>
      </c>
      <c r="F44" s="56">
        <f t="shared" si="7"/>
        <v>1.5362278234714901</v>
      </c>
      <c r="G44" s="56">
        <f t="shared" si="7"/>
        <v>1.9119760446314273</v>
      </c>
      <c r="H44" s="4"/>
      <c r="I44" s="4"/>
      <c r="J44" s="4"/>
      <c r="K44" s="6"/>
      <c r="L44" s="4"/>
      <c r="M44" s="4"/>
      <c r="N44" s="4"/>
      <c r="O44" s="4"/>
      <c r="P44" s="4"/>
    </row>
    <row r="45" spans="1:16" x14ac:dyDescent="0.25">
      <c r="A45" s="83" t="s">
        <v>46</v>
      </c>
      <c r="B45" s="56">
        <f t="shared" si="6"/>
        <v>3.176160892009583E-2</v>
      </c>
      <c r="C45" s="56">
        <f>+'GVA-productivity1'!U$46</f>
        <v>10.00045592210699</v>
      </c>
      <c r="D45" s="34">
        <f>+'GVA-productivity1'!T$20</f>
        <v>33.582926412986069</v>
      </c>
      <c r="E45" s="34">
        <f>+'GVA-productivity1'!U$20</f>
        <v>40.430836868331305</v>
      </c>
      <c r="F45" s="56">
        <f t="shared" si="7"/>
        <v>1.0613394387218931</v>
      </c>
      <c r="G45" s="56">
        <f t="shared" si="7"/>
        <v>1.0931010476419889</v>
      </c>
      <c r="H45" s="4"/>
      <c r="I45" s="4"/>
      <c r="J45" s="4"/>
      <c r="K45" s="6"/>
      <c r="L45" s="4"/>
      <c r="M45" s="4"/>
      <c r="N45" s="4"/>
      <c r="O45" s="4"/>
      <c r="P45" s="4"/>
    </row>
    <row r="46" spans="1:16" x14ac:dyDescent="0.25">
      <c r="A46" s="82" t="s">
        <v>32</v>
      </c>
      <c r="B46" s="56">
        <f t="shared" si="6"/>
        <v>-1.6750678198267304</v>
      </c>
      <c r="C46" s="56">
        <f>+'GVA-productivity1'!U$47</f>
        <v>1.8018951564096488</v>
      </c>
      <c r="D46" s="34">
        <f>+'GVA-productivity1'!T$23</f>
        <v>257.58727838558201</v>
      </c>
      <c r="E46" s="34">
        <f>+'GVA-productivity1'!U$23</f>
        <v>239.14506962526588</v>
      </c>
      <c r="F46" s="56">
        <f t="shared" si="7"/>
        <v>8.1406704734920989</v>
      </c>
      <c r="G46" s="56">
        <f t="shared" si="7"/>
        <v>6.4656026536653686</v>
      </c>
      <c r="H46" s="4"/>
      <c r="I46" s="4"/>
      <c r="J46" s="4"/>
      <c r="K46" s="6"/>
      <c r="L46" s="4"/>
      <c r="M46" s="4"/>
      <c r="N46" s="4"/>
      <c r="O46" s="4"/>
      <c r="P46" s="4"/>
    </row>
    <row r="47" spans="1:16" x14ac:dyDescent="0.25">
      <c r="A47" s="83"/>
      <c r="B47" s="56"/>
      <c r="C47" s="56"/>
      <c r="D47" s="34"/>
      <c r="E47" s="34"/>
      <c r="F47" s="56"/>
      <c r="G47" s="56"/>
      <c r="H47" s="4"/>
      <c r="I47" s="4"/>
      <c r="J47" s="4"/>
      <c r="K47" s="6"/>
      <c r="L47" s="4"/>
      <c r="M47" s="4"/>
      <c r="N47" s="4"/>
      <c r="O47" s="4"/>
      <c r="P47" s="4"/>
    </row>
    <row r="48" spans="1:16" x14ac:dyDescent="0.25">
      <c r="A48" s="84" t="s">
        <v>47</v>
      </c>
      <c r="B48" s="56">
        <f t="shared" si="6"/>
        <v>0</v>
      </c>
      <c r="C48" s="58">
        <f>+'GVA-productivity1'!U51</f>
        <v>42.063454176766946</v>
      </c>
      <c r="D48" s="34">
        <f>+'GVA-productivity1'!T$27</f>
        <v>3164.202251207018</v>
      </c>
      <c r="E48" s="34">
        <f>+'GVA-productivity1'!U$27</f>
        <v>3698.7282150673741</v>
      </c>
      <c r="F48" s="56">
        <f t="shared" si="7"/>
        <v>100</v>
      </c>
      <c r="G48" s="56">
        <f t="shared" si="7"/>
        <v>100</v>
      </c>
      <c r="H48" s="4"/>
      <c r="I48" s="4"/>
      <c r="J48" s="4"/>
      <c r="K48" s="6"/>
      <c r="L48" s="4"/>
      <c r="M48" s="4"/>
      <c r="N48" s="4"/>
      <c r="O48" s="4"/>
      <c r="P48" s="4"/>
    </row>
    <row r="49" spans="1:16" x14ac:dyDescent="0.25">
      <c r="A49" s="72" t="s">
        <v>48</v>
      </c>
      <c r="B49" s="44">
        <v>-3.1225022567582528E-16</v>
      </c>
      <c r="C49" s="61">
        <f>SUM(C38:C47)</f>
        <v>42.063454176766946</v>
      </c>
      <c r="D49" s="62">
        <f>SUM(D38:D47)</f>
        <v>3164.202251207018</v>
      </c>
      <c r="E49" s="62">
        <f>SUM(E38:E47)</f>
        <v>3698.7282150673741</v>
      </c>
      <c r="F49" s="60">
        <f>SUM(F38:F47)</f>
        <v>99.999999999999986</v>
      </c>
      <c r="G49" s="60">
        <f>SUM(G38:G47)</f>
        <v>100</v>
      </c>
      <c r="H49" s="4"/>
      <c r="I49" s="4"/>
      <c r="J49" s="4"/>
      <c r="K49" s="6"/>
      <c r="L49" s="4"/>
      <c r="M49" s="4"/>
      <c r="N49" s="4"/>
      <c r="O49" s="4"/>
      <c r="P49" s="4"/>
    </row>
  </sheetData>
  <mergeCells count="6">
    <mergeCell ref="D3:E3"/>
    <mergeCell ref="F3:G3"/>
    <mergeCell ref="D19:E19"/>
    <mergeCell ref="F19:G19"/>
    <mergeCell ref="D36:E36"/>
    <mergeCell ref="F36:G3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3"/>
  <sheetViews>
    <sheetView showGridLines="0" workbookViewId="0"/>
  </sheetViews>
  <sheetFormatPr defaultRowHeight="12" x14ac:dyDescent="0.25"/>
  <cols>
    <col min="1" max="1" width="28.140625" customWidth="1"/>
    <col min="2" max="7" width="12.85546875" customWidth="1"/>
    <col min="8" max="8" width="3.42578125" customWidth="1"/>
  </cols>
  <sheetData>
    <row r="1" spans="1:7" ht="14.4" x14ac:dyDescent="0.3">
      <c r="A1" s="111" t="s">
        <v>49</v>
      </c>
      <c r="B1" s="94"/>
      <c r="C1" s="95"/>
      <c r="D1" s="95"/>
      <c r="E1" s="95"/>
      <c r="F1" s="95"/>
      <c r="G1" s="95"/>
    </row>
    <row r="2" spans="1:7" ht="11.25" customHeight="1" x14ac:dyDescent="0.25">
      <c r="A2" s="319" t="s">
        <v>265</v>
      </c>
      <c r="B2" s="94"/>
      <c r="C2" s="95"/>
      <c r="D2" s="95"/>
      <c r="E2" s="95"/>
      <c r="F2" s="95"/>
      <c r="G2" s="95"/>
    </row>
    <row r="3" spans="1:7" ht="24" x14ac:dyDescent="0.3">
      <c r="A3" s="93"/>
      <c r="B3" s="94"/>
      <c r="C3" s="95"/>
      <c r="D3" s="95"/>
      <c r="E3" s="108"/>
      <c r="F3" s="98" t="s">
        <v>53</v>
      </c>
      <c r="G3" s="98" t="s">
        <v>54</v>
      </c>
    </row>
    <row r="4" spans="1:7" ht="11.25" customHeight="1" x14ac:dyDescent="0.3">
      <c r="A4" s="93"/>
      <c r="B4" s="94"/>
      <c r="C4" s="95"/>
      <c r="D4" s="95"/>
      <c r="E4" s="97" t="s">
        <v>11</v>
      </c>
      <c r="F4" s="69">
        <f>+F21</f>
        <v>4.316153555975373E-2</v>
      </c>
      <c r="G4" s="251">
        <f>+B10-F4</f>
        <v>-2.908431420925657E-2</v>
      </c>
    </row>
    <row r="5" spans="1:7" ht="11.25" customHeight="1" x14ac:dyDescent="0.3">
      <c r="A5" s="93"/>
      <c r="B5" s="94"/>
      <c r="C5" s="95"/>
      <c r="D5" s="95"/>
      <c r="E5" s="97" t="s">
        <v>12</v>
      </c>
      <c r="F5" s="69">
        <f>+F35</f>
        <v>3.685057859119073E-3</v>
      </c>
      <c r="G5" s="251">
        <f>+B24-F5</f>
        <v>2.525774558807839E-2</v>
      </c>
    </row>
    <row r="6" spans="1:7" ht="11.25" customHeight="1" x14ac:dyDescent="0.3">
      <c r="A6" s="93"/>
      <c r="B6" s="94"/>
      <c r="C6" s="95"/>
      <c r="D6" s="95"/>
      <c r="E6" s="97" t="s">
        <v>13</v>
      </c>
      <c r="F6" s="69">
        <f>+F49</f>
        <v>1.6039865702318423E-2</v>
      </c>
      <c r="G6" s="251">
        <f>+B38-F6</f>
        <v>1.4021313953405546E-2</v>
      </c>
    </row>
    <row r="7" spans="1:7" s="131" customFormat="1" ht="11.25" customHeight="1" x14ac:dyDescent="0.3">
      <c r="A7" s="126"/>
      <c r="B7" s="127"/>
      <c r="C7" s="128"/>
      <c r="D7" s="128"/>
      <c r="E7" s="129"/>
      <c r="F7" s="130"/>
      <c r="G7" s="244"/>
    </row>
    <row r="8" spans="1:7" ht="49.8" customHeight="1" x14ac:dyDescent="0.25">
      <c r="A8" s="96"/>
      <c r="B8" s="132" t="s">
        <v>50</v>
      </c>
      <c r="C8" s="132" t="s">
        <v>51</v>
      </c>
      <c r="D8" s="132" t="s">
        <v>51</v>
      </c>
      <c r="E8" s="132" t="s">
        <v>52</v>
      </c>
      <c r="F8" s="133" t="s">
        <v>53</v>
      </c>
      <c r="G8" s="245"/>
    </row>
    <row r="9" spans="1:7" ht="12.6" customHeight="1" x14ac:dyDescent="0.25">
      <c r="A9" s="96"/>
      <c r="B9" s="134" t="s">
        <v>11</v>
      </c>
      <c r="C9" s="134" t="s">
        <v>8</v>
      </c>
      <c r="D9" s="134" t="s">
        <v>45</v>
      </c>
      <c r="E9" s="134" t="s">
        <v>55</v>
      </c>
      <c r="F9" s="98" t="s">
        <v>249</v>
      </c>
      <c r="G9" s="246"/>
    </row>
    <row r="10" spans="1:7" x14ac:dyDescent="0.25">
      <c r="A10" s="99" t="s">
        <v>37</v>
      </c>
      <c r="B10" s="65">
        <f>VLOOKUP(A10,'GVA-productivity1'!$A$55:$M$71,11,FALSE)</f>
        <v>1.407722135049716E-2</v>
      </c>
      <c r="C10" s="65">
        <f>VLOOKUP($A10,'GVA-productivity1'!$A$34:$O$50,12,FALSE)/100</f>
        <v>1</v>
      </c>
      <c r="D10" s="65">
        <f>VLOOKUP($A10,'GVA-productivity1'!$A$34:$O$50,13,FALSE)/100</f>
        <v>1</v>
      </c>
      <c r="E10" s="100"/>
      <c r="F10" s="101"/>
      <c r="G10" s="247"/>
    </row>
    <row r="11" spans="1:7" x14ac:dyDescent="0.25">
      <c r="A11" s="102" t="s">
        <v>14</v>
      </c>
      <c r="B11" s="65">
        <f>VLOOKUP(A11,'GVA-productivity1'!$A$55:$M$71,11,FALSE)</f>
        <v>6.0687180440043953E-2</v>
      </c>
      <c r="C11" s="65">
        <f>VLOOKUP($A11,'GVA-productivity1'!$A$34:$O$50,12,FALSE)/100</f>
        <v>0.75301716057374368</v>
      </c>
      <c r="D11" s="65">
        <f>VLOOKUP($A11,'GVA-productivity1'!$A$34:$O$50,13,FALSE)/100</f>
        <v>0.71611717704417677</v>
      </c>
      <c r="E11" s="66">
        <f>+D11-C11</f>
        <v>-3.6899983529566915E-2</v>
      </c>
      <c r="F11" s="67">
        <f>+B11*C11</f>
        <v>4.5698488298188338E-2</v>
      </c>
      <c r="G11" s="248"/>
    </row>
    <row r="12" spans="1:7" x14ac:dyDescent="0.25">
      <c r="A12" s="103" t="s">
        <v>19</v>
      </c>
      <c r="B12" s="65">
        <f>VLOOKUP(A12,'GVA-productivity1'!$A$55:$M$71,11,FALSE)</f>
        <v>-5.5860545229606928E-2</v>
      </c>
      <c r="C12" s="65">
        <f>VLOOKUP($A12,'GVA-productivity1'!$A$34:$O$50,12,FALSE)/100</f>
        <v>2.6045361467634306E-2</v>
      </c>
      <c r="D12" s="65">
        <f>VLOOKUP($A12,'GVA-productivity1'!$A$34:$O$50,13,FALSE)/100</f>
        <v>1.2964954125047824E-2</v>
      </c>
      <c r="E12" s="66">
        <f t="shared" ref="E12:E19" si="0">+D12-C12</f>
        <v>-1.3080407342586482E-2</v>
      </c>
      <c r="F12" s="67">
        <f t="shared" ref="F12:F19" si="1">+B12*C12</f>
        <v>-1.4549080922842477E-3</v>
      </c>
      <c r="G12" s="248"/>
    </row>
    <row r="13" spans="1:7" x14ac:dyDescent="0.25">
      <c r="A13" s="103" t="s">
        <v>20</v>
      </c>
      <c r="B13" s="65">
        <f>VLOOKUP(A13,'GVA-productivity1'!$A$55:$M$71,11,FALSE)</f>
        <v>1.9427806080321908E-2</v>
      </c>
      <c r="C13" s="65">
        <f>VLOOKUP($A13,'GVA-productivity1'!$A$34:$O$50,12,FALSE)/100</f>
        <v>3.988443358040851E-2</v>
      </c>
      <c r="D13" s="65">
        <f>VLOOKUP($A13,'GVA-productivity1'!$A$34:$O$50,13,FALSE)/100</f>
        <v>2.7561594465707211E-2</v>
      </c>
      <c r="E13" s="66">
        <f t="shared" si="0"/>
        <v>-1.2322839114701299E-2</v>
      </c>
      <c r="F13" s="67">
        <f t="shared" si="1"/>
        <v>7.7486704122365572E-4</v>
      </c>
      <c r="G13" s="248"/>
    </row>
    <row r="14" spans="1:7" x14ac:dyDescent="0.25">
      <c r="A14" s="103" t="s">
        <v>21</v>
      </c>
      <c r="B14" s="65">
        <f>VLOOKUP(A14,'GVA-productivity1'!$A$55:$M$71,11,FALSE)</f>
        <v>1.7272103502299796E-2</v>
      </c>
      <c r="C14" s="65">
        <f>VLOOKUP($A14,'GVA-productivity1'!$A$34:$O$50,12,FALSE)/100</f>
        <v>4.4665519519708988E-3</v>
      </c>
      <c r="D14" s="65">
        <f>VLOOKUP($A14,'GVA-productivity1'!$A$34:$O$50,13,FALSE)/100</f>
        <v>3.9169002726469797E-3</v>
      </c>
      <c r="E14" s="66">
        <f t="shared" si="0"/>
        <v>-5.4965167932391912E-4</v>
      </c>
      <c r="F14" s="67">
        <f t="shared" si="1"/>
        <v>7.7146747612840555E-5</v>
      </c>
      <c r="G14" s="248"/>
    </row>
    <row r="15" spans="1:7" x14ac:dyDescent="0.25">
      <c r="A15" s="103" t="s">
        <v>22</v>
      </c>
      <c r="B15" s="65">
        <f>VLOOKUP(A15,'GVA-productivity1'!$A$55:$M$71,11,FALSE)</f>
        <v>-5.5645864118392119E-3</v>
      </c>
      <c r="C15" s="65">
        <f>VLOOKUP($A15,'GVA-productivity1'!$A$34:$O$50,12,FALSE)/100</f>
        <v>1.4542646119425295E-2</v>
      </c>
      <c r="D15" s="65">
        <f>VLOOKUP($A15,'GVA-productivity1'!$A$34:$O$50,13,FALSE)/100</f>
        <v>1.3081223768217356E-2</v>
      </c>
      <c r="E15" s="66">
        <f t="shared" si="0"/>
        <v>-1.4614223512079399E-3</v>
      </c>
      <c r="F15" s="67">
        <f t="shared" si="1"/>
        <v>-8.0923810988340242E-5</v>
      </c>
      <c r="G15" s="248"/>
    </row>
    <row r="16" spans="1:7" x14ac:dyDescent="0.25">
      <c r="A16" s="103" t="s">
        <v>25</v>
      </c>
      <c r="B16" s="65">
        <f>VLOOKUP(A16,'GVA-productivity1'!$A$55:$M$71,11,FALSE)</f>
        <v>-5.9585543279288888E-2</v>
      </c>
      <c r="C16" s="65">
        <f>VLOOKUP($A16,'GVA-productivity1'!$A$34:$O$50,12,FALSE)/100</f>
        <v>2.9771086396958146E-2</v>
      </c>
      <c r="D16" s="65">
        <f>VLOOKUP($A16,'GVA-productivity1'!$A$34:$O$50,13,FALSE)/100</f>
        <v>6.7683154910987947E-2</v>
      </c>
      <c r="E16" s="66">
        <f t="shared" si="0"/>
        <v>3.7912068514029798E-2</v>
      </c>
      <c r="F16" s="67">
        <f t="shared" si="1"/>
        <v>-1.7739263569773983E-3</v>
      </c>
      <c r="G16" s="248"/>
    </row>
    <row r="17" spans="1:7" x14ac:dyDescent="0.25">
      <c r="A17" s="103" t="s">
        <v>26</v>
      </c>
      <c r="B17" s="65">
        <f>VLOOKUP(A17,'GVA-productivity1'!$A$55:$M$71,11,FALSE)</f>
        <v>1.5503630136954216E-2</v>
      </c>
      <c r="C17" s="65">
        <f>VLOOKUP($A17,'GVA-productivity1'!$A$34:$O$50,12,FALSE)/100</f>
        <v>2.2190520971506259E-2</v>
      </c>
      <c r="D17" s="65">
        <f>VLOOKUP($A17,'GVA-productivity1'!$A$34:$O$50,13,FALSE)/100</f>
        <v>1.9106622462868383E-2</v>
      </c>
      <c r="E17" s="66">
        <f t="shared" si="0"/>
        <v>-3.0838985086378765E-3</v>
      </c>
      <c r="F17" s="67">
        <f t="shared" si="1"/>
        <v>3.4403362968855899E-4</v>
      </c>
      <c r="G17" s="248"/>
    </row>
    <row r="18" spans="1:7" x14ac:dyDescent="0.25">
      <c r="A18" s="103" t="s">
        <v>46</v>
      </c>
      <c r="B18" s="65">
        <f>VLOOKUP("Finance and business services",'GVA-productivity1'!$A$55:$M$71,11,FALSE)</f>
        <v>0.14825378615688956</v>
      </c>
      <c r="C18" s="65">
        <f>VLOOKUP("Finance and business services",'GVA-productivity1'!$A$34:$O$50,12,FALSE)/100</f>
        <v>1.583168513883117E-2</v>
      </c>
      <c r="D18" s="65">
        <f>VLOOKUP("Finance and business services",'GVA-productivity1'!$A$34:$O$50,13,FALSE)/100</f>
        <v>1.0365065345672851E-2</v>
      </c>
      <c r="E18" s="66">
        <f t="shared" si="0"/>
        <v>-5.4666197931583192E-3</v>
      </c>
      <c r="F18" s="67">
        <f t="shared" si="1"/>
        <v>2.3471072630754826E-3</v>
      </c>
      <c r="G18" s="248"/>
    </row>
    <row r="19" spans="1:7" x14ac:dyDescent="0.25">
      <c r="A19" s="103" t="s">
        <v>32</v>
      </c>
      <c r="B19" s="65">
        <f>VLOOKUP(A19,'GVA-productivity1'!$A$55:$M$71,11,FALSE)</f>
        <v>-2.9393452325785829E-2</v>
      </c>
      <c r="C19" s="65">
        <f>VLOOKUP($A19,'GVA-productivity1'!$A$34:$O$50,12,FALSE)/100</f>
        <v>9.4250553799521644E-2</v>
      </c>
      <c r="D19" s="65">
        <f>VLOOKUP($A19,'GVA-productivity1'!$A$34:$O$50,13,FALSE)/100</f>
        <v>0.12920330760467469</v>
      </c>
      <c r="E19" s="66">
        <f t="shared" si="0"/>
        <v>3.4952753805153045E-2</v>
      </c>
      <c r="F19" s="67">
        <f t="shared" si="1"/>
        <v>-2.7703491597851518E-3</v>
      </c>
      <c r="G19" s="248"/>
    </row>
    <row r="20" spans="1:7" x14ac:dyDescent="0.25">
      <c r="A20" s="104"/>
      <c r="B20" s="65"/>
      <c r="C20" s="65"/>
      <c r="D20" s="65"/>
      <c r="E20" s="66"/>
      <c r="F20" s="67"/>
      <c r="G20" s="248"/>
    </row>
    <row r="21" spans="1:7" x14ac:dyDescent="0.25">
      <c r="A21" s="105" t="s">
        <v>75</v>
      </c>
      <c r="B21" s="122">
        <f>SUM(B11:B20)</f>
        <v>0.11074037906998857</v>
      </c>
      <c r="C21" s="122">
        <f>SUM(C11:C20)</f>
        <v>0.99999999999999978</v>
      </c>
      <c r="D21" s="122">
        <f>SUM(D11:D20)</f>
        <v>1</v>
      </c>
      <c r="E21" s="68"/>
      <c r="F21" s="69">
        <f>SUM(F11:F20)</f>
        <v>4.316153555975373E-2</v>
      </c>
      <c r="G21" s="249"/>
    </row>
    <row r="22" spans="1:7" x14ac:dyDescent="0.25">
      <c r="A22" s="106"/>
      <c r="B22" s="107">
        <f>+'GVA-productivity1'!K72</f>
        <v>0.11074037906998857</v>
      </c>
      <c r="C22" s="107"/>
      <c r="D22" s="107"/>
      <c r="E22" s="106"/>
      <c r="F22" s="106"/>
      <c r="G22" s="250"/>
    </row>
    <row r="23" spans="1:7" x14ac:dyDescent="0.25">
      <c r="A23" s="96"/>
      <c r="B23" s="134" t="s">
        <v>12</v>
      </c>
      <c r="C23" s="134">
        <v>2000</v>
      </c>
      <c r="D23" s="134">
        <v>2005</v>
      </c>
      <c r="E23" s="134" t="s">
        <v>57</v>
      </c>
      <c r="F23" s="98" t="s">
        <v>249</v>
      </c>
      <c r="G23" s="246"/>
    </row>
    <row r="24" spans="1:7" x14ac:dyDescent="0.25">
      <c r="A24" s="99" t="s">
        <v>37</v>
      </c>
      <c r="B24" s="65">
        <f>VLOOKUP(A24,'GVA-productivity1'!$A$55:$M$71,12,FALSE)</f>
        <v>2.8942803447197463E-2</v>
      </c>
      <c r="C24" s="65">
        <f>VLOOKUP($A24,'GVA-productivity1'!$A$34:$O$50,13,FALSE)/100</f>
        <v>1</v>
      </c>
      <c r="D24" s="65">
        <f>VLOOKUP($A24,'GVA-productivity1'!$A$34:$O$50,14,FALSE)/100</f>
        <v>1</v>
      </c>
      <c r="E24" s="100"/>
      <c r="F24" s="101"/>
      <c r="G24" s="247"/>
    </row>
    <row r="25" spans="1:7" x14ac:dyDescent="0.25">
      <c r="A25" s="102" t="s">
        <v>14</v>
      </c>
      <c r="B25" s="65">
        <f>VLOOKUP(A25,'GVA-productivity1'!$A$55:$M$71,12,FALSE)</f>
        <v>-1.9685379088741906E-2</v>
      </c>
      <c r="C25" s="65">
        <f>VLOOKUP($A25,'GVA-productivity1'!$A$34:$O$50,13,FALSE)/100</f>
        <v>0.71611717704417677</v>
      </c>
      <c r="D25" s="65">
        <f>VLOOKUP($A25,'GVA-productivity1'!$A$34:$O$50,14,FALSE)/100</f>
        <v>0.73273398587746807</v>
      </c>
      <c r="E25" s="66">
        <f t="shared" ref="E25:E33" si="2">+D25-C25</f>
        <v>1.6616808833291308E-2</v>
      </c>
      <c r="F25" s="67">
        <f t="shared" ref="F25" si="3">+B25*C25</f>
        <v>-1.4097038102074322E-2</v>
      </c>
      <c r="G25" s="248"/>
    </row>
    <row r="26" spans="1:7" x14ac:dyDescent="0.25">
      <c r="A26" s="103" t="s">
        <v>19</v>
      </c>
      <c r="B26" s="65">
        <f>VLOOKUP(A26,'GVA-productivity1'!$A$55:$M$71,12,FALSE)</f>
        <v>1.0402082666221668E-2</v>
      </c>
      <c r="C26" s="65">
        <f>VLOOKUP($A26,'GVA-productivity1'!$A$34:$O$50,13,FALSE)/100</f>
        <v>1.2964954125047824E-2</v>
      </c>
      <c r="D26" s="65">
        <f>VLOOKUP($A26,'GVA-productivity1'!$A$34:$O$50,14,FALSE)/100</f>
        <v>1.8451876441470748E-2</v>
      </c>
      <c r="E26" s="66">
        <f t="shared" si="2"/>
        <v>5.4869223164229243E-3</v>
      </c>
      <c r="F26" s="67">
        <f t="shared" ref="F26:F33" si="4">+B26*C26</f>
        <v>1.3486252457251907E-4</v>
      </c>
      <c r="G26" s="248"/>
    </row>
    <row r="27" spans="1:7" x14ac:dyDescent="0.25">
      <c r="A27" s="103" t="s">
        <v>20</v>
      </c>
      <c r="B27" s="65">
        <f>VLOOKUP(A27,'GVA-productivity1'!$A$55:$M$71,12,FALSE)</f>
        <v>-4.1626384970255836E-3</v>
      </c>
      <c r="C27" s="65">
        <f>VLOOKUP($A27,'GVA-productivity1'!$A$34:$O$50,13,FALSE)/100</f>
        <v>2.7561594465707211E-2</v>
      </c>
      <c r="D27" s="65">
        <f>VLOOKUP($A27,'GVA-productivity1'!$A$34:$O$50,14,FALSE)/100</f>
        <v>3.1937172969119347E-2</v>
      </c>
      <c r="E27" s="66">
        <f t="shared" si="2"/>
        <v>4.3755785034121364E-3</v>
      </c>
      <c r="F27" s="67">
        <f t="shared" si="4"/>
        <v>-1.147289541623601E-4</v>
      </c>
      <c r="G27" s="248"/>
    </row>
    <row r="28" spans="1:7" x14ac:dyDescent="0.25">
      <c r="A28" s="103" t="s">
        <v>21</v>
      </c>
      <c r="B28" s="65">
        <f>VLOOKUP(A28,'GVA-productivity1'!$A$55:$M$71,12,FALSE)</f>
        <v>4.3238292230842745E-2</v>
      </c>
      <c r="C28" s="65">
        <f>VLOOKUP($A28,'GVA-productivity1'!$A$34:$O$50,13,FALSE)/100</f>
        <v>3.9169002726469797E-3</v>
      </c>
      <c r="D28" s="65">
        <f>VLOOKUP($A28,'GVA-productivity1'!$A$34:$O$50,14,FALSE)/100</f>
        <v>3.128359564439518E-3</v>
      </c>
      <c r="E28" s="66">
        <f t="shared" si="2"/>
        <v>-7.8854070820746176E-4</v>
      </c>
      <c r="F28" s="67">
        <f t="shared" si="4"/>
        <v>1.6936007862777773E-4</v>
      </c>
      <c r="G28" s="248"/>
    </row>
    <row r="29" spans="1:7" x14ac:dyDescent="0.25">
      <c r="A29" s="103" t="s">
        <v>22</v>
      </c>
      <c r="B29" s="65">
        <f>VLOOKUP(A29,'GVA-productivity1'!$A$55:$M$71,12,FALSE)</f>
        <v>0.10222649897267844</v>
      </c>
      <c r="C29" s="65">
        <f>VLOOKUP($A29,'GVA-productivity1'!$A$34:$O$50,13,FALSE)/100</f>
        <v>1.3081223768217356E-2</v>
      </c>
      <c r="D29" s="65">
        <f>VLOOKUP($A29,'GVA-productivity1'!$A$34:$O$50,14,FALSE)/100</f>
        <v>1.6614126753846246E-2</v>
      </c>
      <c r="E29" s="66">
        <f t="shared" si="2"/>
        <v>3.5329029856288902E-3</v>
      </c>
      <c r="F29" s="67">
        <f t="shared" si="4"/>
        <v>1.3372477081030482E-3</v>
      </c>
      <c r="G29" s="248"/>
    </row>
    <row r="30" spans="1:7" x14ac:dyDescent="0.25">
      <c r="A30" s="103" t="s">
        <v>25</v>
      </c>
      <c r="B30" s="65">
        <f>VLOOKUP(A30,'GVA-productivity1'!$A$55:$M$71,12,FALSE)</f>
        <v>-2.7292236483493104E-2</v>
      </c>
      <c r="C30" s="65">
        <f>VLOOKUP($A30,'GVA-productivity1'!$A$34:$O$50,13,FALSE)/100</f>
        <v>6.7683154910987947E-2</v>
      </c>
      <c r="D30" s="65">
        <f>VLOOKUP($A30,'GVA-productivity1'!$A$34:$O$50,14,FALSE)/100</f>
        <v>8.9752101036801188E-2</v>
      </c>
      <c r="E30" s="66">
        <f t="shared" si="2"/>
        <v>2.2068946125813241E-2</v>
      </c>
      <c r="F30" s="67">
        <f t="shared" si="4"/>
        <v>-1.8472246697795807E-3</v>
      </c>
      <c r="G30" s="248"/>
    </row>
    <row r="31" spans="1:7" x14ac:dyDescent="0.25">
      <c r="A31" s="103" t="s">
        <v>26</v>
      </c>
      <c r="B31" s="65">
        <f>VLOOKUP(A31,'GVA-productivity1'!$A$55:$M$71,12,FALSE)</f>
        <v>7.4440699976805469E-2</v>
      </c>
      <c r="C31" s="65">
        <f>VLOOKUP($A31,'GVA-productivity1'!$A$34:$O$50,13,FALSE)/100</f>
        <v>1.9106622462868383E-2</v>
      </c>
      <c r="D31" s="65">
        <f>VLOOKUP($A31,'GVA-productivity1'!$A$34:$O$50,14,FALSE)/100</f>
        <v>1.53622782347149E-2</v>
      </c>
      <c r="E31" s="66">
        <f t="shared" si="2"/>
        <v>-3.7443442281534824E-3</v>
      </c>
      <c r="F31" s="67">
        <f t="shared" si="4"/>
        <v>1.4223103503284774E-3</v>
      </c>
      <c r="G31" s="248"/>
    </row>
    <row r="32" spans="1:7" x14ac:dyDescent="0.25">
      <c r="A32" s="103" t="s">
        <v>46</v>
      </c>
      <c r="B32" s="65">
        <f>VLOOKUP("Finance and business services",'GVA-productivity1'!$A$55:$M$71,12,FALSE)</f>
        <v>3.7370448501299114E-2</v>
      </c>
      <c r="C32" s="65">
        <f>VLOOKUP("Finance and business services",'GVA-productivity1'!$A$34:$O$50,13,FALSE)/100</f>
        <v>1.0365065345672851E-2</v>
      </c>
      <c r="D32" s="65">
        <f>VLOOKUP("Finance and business services",'GVA-productivity1'!$A$34:$O$50,14,FALSE)/100</f>
        <v>1.061339438721893E-2</v>
      </c>
      <c r="E32" s="66">
        <f t="shared" si="2"/>
        <v>2.4832904154607933E-4</v>
      </c>
      <c r="F32" s="67">
        <f t="shared" si="4"/>
        <v>3.8734714071306741E-4</v>
      </c>
      <c r="G32" s="248"/>
    </row>
    <row r="33" spans="1:7" x14ac:dyDescent="0.25">
      <c r="A33" s="103" t="s">
        <v>32</v>
      </c>
      <c r="B33" s="65">
        <f>VLOOKUP(A33,'GVA-productivity1'!$A$55:$M$71,12,FALSE)</f>
        <v>0.12610297743028487</v>
      </c>
      <c r="C33" s="65">
        <f>VLOOKUP($A33,'GVA-productivity1'!$A$34:$O$50,13,FALSE)/100</f>
        <v>0.12920330760467469</v>
      </c>
      <c r="D33" s="65">
        <f>VLOOKUP($A33,'GVA-productivity1'!$A$34:$O$50,14,FALSE)/100</f>
        <v>8.1406704734920995E-2</v>
      </c>
      <c r="E33" s="66">
        <f t="shared" si="2"/>
        <v>-4.7796602869753693E-2</v>
      </c>
      <c r="F33" s="67">
        <f t="shared" si="4"/>
        <v>1.6292921782790445E-2</v>
      </c>
      <c r="G33" s="248"/>
    </row>
    <row r="34" spans="1:7" x14ac:dyDescent="0.25">
      <c r="A34" s="104"/>
      <c r="B34" s="65"/>
      <c r="C34" s="65"/>
      <c r="D34" s="65"/>
      <c r="E34" s="66"/>
      <c r="F34" s="67"/>
      <c r="G34" s="248"/>
    </row>
    <row r="35" spans="1:7" x14ac:dyDescent="0.25">
      <c r="A35" s="105" t="s">
        <v>75</v>
      </c>
      <c r="B35" s="122">
        <f>SUM(B25:B34)</f>
        <v>0.34264074570887171</v>
      </c>
      <c r="C35" s="122">
        <f>SUM(C25:C34)</f>
        <v>1</v>
      </c>
      <c r="D35" s="122">
        <f>SUM(D25:D34)</f>
        <v>0.99999999999999989</v>
      </c>
      <c r="E35" s="68"/>
      <c r="F35" s="69">
        <f>SUM(F25:F34)</f>
        <v>3.685057859119073E-3</v>
      </c>
      <c r="G35" s="249"/>
    </row>
    <row r="36" spans="1:7" x14ac:dyDescent="0.25">
      <c r="A36" s="106"/>
      <c r="B36" s="107">
        <f>+'GVA-productivity1'!L72</f>
        <v>0.34264074570887171</v>
      </c>
      <c r="C36" s="107"/>
      <c r="D36" s="107"/>
      <c r="E36" s="95"/>
      <c r="F36" s="95"/>
      <c r="G36" s="128"/>
    </row>
    <row r="37" spans="1:7" x14ac:dyDescent="0.25">
      <c r="A37" s="96"/>
      <c r="B37" s="134" t="s">
        <v>13</v>
      </c>
      <c r="C37" s="134">
        <v>2005</v>
      </c>
      <c r="D37" s="134">
        <v>2010</v>
      </c>
      <c r="E37" s="134" t="s">
        <v>58</v>
      </c>
      <c r="F37" s="98" t="s">
        <v>249</v>
      </c>
      <c r="G37" s="246"/>
    </row>
    <row r="38" spans="1:7" x14ac:dyDescent="0.25">
      <c r="A38" s="99" t="s">
        <v>37</v>
      </c>
      <c r="B38" s="65">
        <f>VLOOKUP(A38,'GVA-productivity1'!$A$55:$M$71,13,FALSE)</f>
        <v>3.0061179655723969E-2</v>
      </c>
      <c r="C38" s="65">
        <f>VLOOKUP($A38,'GVA-productivity1'!$A$34:$O$50,14,FALSE)/100</f>
        <v>1</v>
      </c>
      <c r="D38" s="65">
        <f>VLOOKUP($A38,'GVA-productivity1'!$A$34:$O$50,15,FALSE)/100</f>
        <v>1</v>
      </c>
      <c r="E38" s="100"/>
      <c r="F38" s="101"/>
      <c r="G38" s="247"/>
    </row>
    <row r="39" spans="1:7" x14ac:dyDescent="0.25">
      <c r="A39" s="102" t="s">
        <v>14</v>
      </c>
      <c r="B39" s="65">
        <f>VLOOKUP(A39,'GVA-productivity1'!$A$55:$M$71,13,FALSE)</f>
        <v>6.9999736102406285E-3</v>
      </c>
      <c r="C39" s="65">
        <f>VLOOKUP($A39,'GVA-productivity1'!$A$34:$O$50,14,FALSE)/100</f>
        <v>0.73273398587746807</v>
      </c>
      <c r="D39" s="65">
        <f>VLOOKUP($A39,'GVA-productivity1'!$A$34:$O$50,15,FALSE)/100</f>
        <v>0.72827401430741678</v>
      </c>
      <c r="E39" s="66">
        <f t="shared" ref="E39:E47" si="5">+D39-C39</f>
        <v>-4.459971570051291E-3</v>
      </c>
      <c r="F39" s="67">
        <f t="shared" ref="F39" si="6">+B39*C39</f>
        <v>5.1291185644687055E-3</v>
      </c>
      <c r="G39" s="248"/>
    </row>
    <row r="40" spans="1:7" x14ac:dyDescent="0.25">
      <c r="A40" s="103" t="s">
        <v>19</v>
      </c>
      <c r="B40" s="65">
        <f>VLOOKUP(A40,'GVA-productivity1'!$A$55:$M$71,13,FALSE)</f>
        <v>1.0451182194955333E-2</v>
      </c>
      <c r="C40" s="65">
        <f>VLOOKUP($A40,'GVA-productivity1'!$A$34:$O$50,14,FALSE)/100</f>
        <v>1.8451876441470748E-2</v>
      </c>
      <c r="D40" s="65">
        <f>VLOOKUP($A40,'GVA-productivity1'!$A$34:$O$50,15,FALSE)/100</f>
        <v>2.3663398650297981E-2</v>
      </c>
      <c r="E40" s="66">
        <f t="shared" si="5"/>
        <v>5.211522208827233E-3</v>
      </c>
      <c r="F40" s="67">
        <f t="shared" ref="F40:F47" si="7">+B40*C40</f>
        <v>1.9284392252861486E-4</v>
      </c>
      <c r="G40" s="248"/>
    </row>
    <row r="41" spans="1:7" x14ac:dyDescent="0.25">
      <c r="A41" s="103" t="s">
        <v>20</v>
      </c>
      <c r="B41" s="65">
        <f>VLOOKUP(A41,'GVA-productivity1'!$A$55:$M$71,13,FALSE)</f>
        <v>-4.1142467270722793E-3</v>
      </c>
      <c r="C41" s="65">
        <f>VLOOKUP($A41,'GVA-productivity1'!$A$34:$O$50,14,FALSE)/100</f>
        <v>3.1937172969119347E-2</v>
      </c>
      <c r="D41" s="65">
        <f>VLOOKUP($A41,'GVA-productivity1'!$A$34:$O$50,15,FALSE)/100</f>
        <v>3.2918443512617475E-2</v>
      </c>
      <c r="E41" s="66">
        <f t="shared" si="5"/>
        <v>9.8127054349812781E-4</v>
      </c>
      <c r="F41" s="67">
        <f t="shared" si="7"/>
        <v>-1.3139740936014054E-4</v>
      </c>
      <c r="G41" s="248"/>
    </row>
    <row r="42" spans="1:7" x14ac:dyDescent="0.25">
      <c r="A42" s="103" t="s">
        <v>21</v>
      </c>
      <c r="B42" s="65">
        <f>VLOOKUP(A42,'GVA-productivity1'!$A$55:$M$71,13,FALSE)</f>
        <v>4.3288987403966361E-2</v>
      </c>
      <c r="C42" s="65">
        <f>VLOOKUP($A42,'GVA-productivity1'!$A$34:$O$50,14,FALSE)/100</f>
        <v>3.128359564439518E-3</v>
      </c>
      <c r="D42" s="65">
        <f>VLOOKUP($A42,'GVA-productivity1'!$A$34:$O$50,15,FALSE)/100</f>
        <v>2.7385551633405643E-3</v>
      </c>
      <c r="E42" s="66">
        <f t="shared" si="5"/>
        <v>-3.8980440109895364E-4</v>
      </c>
      <c r="F42" s="67">
        <f t="shared" si="7"/>
        <v>1.3542351778009999E-4</v>
      </c>
      <c r="G42" s="248"/>
    </row>
    <row r="43" spans="1:7" x14ac:dyDescent="0.25">
      <c r="A43" s="103" t="s">
        <v>22</v>
      </c>
      <c r="B43" s="65">
        <f>VLOOKUP(A43,'GVA-productivity1'!$A$55:$M$71,13,FALSE)</f>
        <v>0.10228006062163542</v>
      </c>
      <c r="C43" s="65">
        <f>VLOOKUP($A43,'GVA-productivity1'!$A$34:$O$50,14,FALSE)/100</f>
        <v>1.6614126753846246E-2</v>
      </c>
      <c r="D43" s="65">
        <f>VLOOKUP($A43,'GVA-productivity1'!$A$34:$O$50,15,FALSE)/100</f>
        <v>1.5427878321317196E-2</v>
      </c>
      <c r="E43" s="66">
        <f t="shared" si="5"/>
        <v>-1.1862484325290499E-3</v>
      </c>
      <c r="F43" s="67">
        <f t="shared" si="7"/>
        <v>1.6992938915589288E-3</v>
      </c>
      <c r="G43" s="248"/>
    </row>
    <row r="44" spans="1:7" x14ac:dyDescent="0.25">
      <c r="A44" s="103" t="s">
        <v>25</v>
      </c>
      <c r="B44" s="65">
        <f>VLOOKUP(A44,'GVA-productivity1'!$A$55:$M$71,13,FALSE)</f>
        <v>-2.7244968674366654E-2</v>
      </c>
      <c r="C44" s="65">
        <f>VLOOKUP($A44,'GVA-productivity1'!$A$34:$O$50,14,FALSE)/100</f>
        <v>8.9752101036801188E-2</v>
      </c>
      <c r="D44" s="65">
        <f>VLOOKUP($A44,'GVA-productivity1'!$A$34:$O$50,15,FALSE)/100</f>
        <v>0.10227091258562217</v>
      </c>
      <c r="E44" s="66">
        <f t="shared" si="5"/>
        <v>1.2518811548820979E-2</v>
      </c>
      <c r="F44" s="67">
        <f t="shared" si="7"/>
        <v>-2.4452931812062391E-3</v>
      </c>
      <c r="G44" s="248"/>
    </row>
    <row r="45" spans="1:7" x14ac:dyDescent="0.25">
      <c r="A45" s="103" t="s">
        <v>26</v>
      </c>
      <c r="B45" s="65">
        <f>VLOOKUP(A45,'GVA-productivity1'!$A$55:$M$71,13,FALSE)</f>
        <v>7.4492911401273121E-2</v>
      </c>
      <c r="C45" s="65">
        <f>VLOOKUP($A45,'GVA-productivity1'!$A$34:$O$50,14,FALSE)/100</f>
        <v>1.53622782347149E-2</v>
      </c>
      <c r="D45" s="65">
        <f>VLOOKUP($A45,'GVA-productivity1'!$A$34:$O$50,15,FALSE)/100</f>
        <v>1.9119760446314273E-2</v>
      </c>
      <c r="E45" s="66">
        <f t="shared" si="5"/>
        <v>3.7574822115993729E-3</v>
      </c>
      <c r="F45" s="67">
        <f t="shared" si="7"/>
        <v>1.1443808314603235E-3</v>
      </c>
      <c r="G45" s="248"/>
    </row>
    <row r="46" spans="1:7" x14ac:dyDescent="0.25">
      <c r="A46" s="103" t="s">
        <v>46</v>
      </c>
      <c r="B46" s="65">
        <f>VLOOKUP("Finance and business services",'GVA-productivity1'!$A$55:$M$71,13,FALSE)</f>
        <v>4.2788370722985913E-3</v>
      </c>
      <c r="C46" s="65">
        <f>VLOOKUP("Finance and business services",'GVA-productivity1'!$A$34:$O$50,14,FALSE)/100</f>
        <v>1.061339438721893E-2</v>
      </c>
      <c r="D46" s="65">
        <f>VLOOKUP("Finance and business services",'GVA-productivity1'!$A$34:$O$50,15,FALSE)/100</f>
        <v>1.0931010476419889E-2</v>
      </c>
      <c r="E46" s="66">
        <f t="shared" si="5"/>
        <v>3.1761608920095885E-4</v>
      </c>
      <c r="F46" s="67">
        <f t="shared" si="7"/>
        <v>4.5412985366958152E-5</v>
      </c>
      <c r="G46" s="248"/>
    </row>
    <row r="47" spans="1:7" x14ac:dyDescent="0.25">
      <c r="A47" s="103" t="s">
        <v>32</v>
      </c>
      <c r="B47" s="65">
        <f>VLOOKUP(A47,'GVA-productivity1'!$A$55:$M$71,13,FALSE)</f>
        <v>0.12615769933401588</v>
      </c>
      <c r="C47" s="65">
        <f>VLOOKUP($A47,'GVA-productivity1'!$A$34:$O$50,14,FALSE)/100</f>
        <v>8.1406704734920995E-2</v>
      </c>
      <c r="D47" s="65">
        <f>VLOOKUP($A47,'GVA-productivity1'!$A$34:$O$50,15,FALSE)/100</f>
        <v>6.4656026536653685E-2</v>
      </c>
      <c r="E47" s="66">
        <f t="shared" si="5"/>
        <v>-1.675067819826731E-2</v>
      </c>
      <c r="F47" s="67">
        <f t="shared" si="7"/>
        <v>1.027008257972117E-2</v>
      </c>
      <c r="G47" s="248"/>
    </row>
    <row r="48" spans="1:7" x14ac:dyDescent="0.25">
      <c r="A48" s="104"/>
      <c r="B48" s="65"/>
      <c r="C48" s="65"/>
      <c r="D48" s="65"/>
      <c r="E48" s="66"/>
      <c r="F48" s="67"/>
      <c r="G48" s="248"/>
    </row>
    <row r="49" spans="1:7" x14ac:dyDescent="0.25">
      <c r="A49" s="105" t="s">
        <v>75</v>
      </c>
      <c r="B49" s="122">
        <f>SUM(B39:B48)</f>
        <v>0.3365904362369464</v>
      </c>
      <c r="C49" s="122">
        <f>SUM(C39:C48)</f>
        <v>0.99999999999999989</v>
      </c>
      <c r="D49" s="122">
        <f>SUM(D39:D48)</f>
        <v>1</v>
      </c>
      <c r="E49" s="68"/>
      <c r="F49" s="69">
        <f>SUM(F39:F48)</f>
        <v>1.6039865702318423E-2</v>
      </c>
      <c r="G49" s="249"/>
    </row>
    <row r="50" spans="1:7" x14ac:dyDescent="0.25">
      <c r="A50" s="106"/>
      <c r="B50" s="107">
        <f>+'GVA-productivity1'!M72</f>
        <v>0.3365904362369464</v>
      </c>
      <c r="C50" s="107"/>
      <c r="D50" s="107"/>
      <c r="E50" s="108"/>
      <c r="F50" s="109"/>
      <c r="G50" s="109"/>
    </row>
    <row r="51" spans="1:7" x14ac:dyDescent="0.25">
      <c r="A51" s="110"/>
      <c r="B51" s="108"/>
      <c r="C51" s="108"/>
      <c r="D51" s="108"/>
    </row>
    <row r="52" spans="1:7" x14ac:dyDescent="0.25">
      <c r="A52" s="110"/>
      <c r="B52" s="108"/>
      <c r="C52" s="108"/>
      <c r="D52" s="108"/>
    </row>
    <row r="53" spans="1:7" x14ac:dyDescent="0.25">
      <c r="A53" s="110"/>
      <c r="B53" s="108"/>
      <c r="C53" s="108"/>
      <c r="D53" s="108"/>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1"/>
  <sheetViews>
    <sheetView showGridLines="0" workbookViewId="0">
      <selection activeCell="A2" sqref="A2"/>
    </sheetView>
  </sheetViews>
  <sheetFormatPr defaultRowHeight="12" x14ac:dyDescent="0.25"/>
  <cols>
    <col min="2" max="2" width="29.5703125" customWidth="1"/>
    <col min="3" max="6" width="14.140625" customWidth="1"/>
  </cols>
  <sheetData>
    <row r="1" spans="1:17" ht="14.4" x14ac:dyDescent="0.25">
      <c r="A1" s="146" t="s">
        <v>79</v>
      </c>
    </row>
    <row r="2" spans="1:17" x14ac:dyDescent="0.25">
      <c r="A2" s="319" t="s">
        <v>265</v>
      </c>
    </row>
    <row r="3" spans="1:17" x14ac:dyDescent="0.25">
      <c r="A3" s="309" t="s">
        <v>83</v>
      </c>
      <c r="C3" s="309"/>
      <c r="D3" s="309" t="s">
        <v>85</v>
      </c>
      <c r="E3" s="309" t="s">
        <v>84</v>
      </c>
      <c r="F3" s="309"/>
    </row>
    <row r="4" spans="1:17" x14ac:dyDescent="0.25">
      <c r="A4" s="310"/>
      <c r="B4" s="95"/>
      <c r="C4" s="310"/>
      <c r="D4" s="310"/>
      <c r="E4" s="310"/>
      <c r="F4" s="310"/>
    </row>
    <row r="5" spans="1:17" ht="48" x14ac:dyDescent="0.25">
      <c r="A5" s="148" t="s">
        <v>81</v>
      </c>
      <c r="B5" s="149" t="s">
        <v>2</v>
      </c>
      <c r="C5" s="150" t="s">
        <v>78</v>
      </c>
      <c r="D5" s="150" t="s">
        <v>80</v>
      </c>
      <c r="E5" s="150" t="s">
        <v>82</v>
      </c>
      <c r="F5" s="150" t="s">
        <v>80</v>
      </c>
      <c r="H5" s="148"/>
      <c r="I5" s="148" t="s">
        <v>14</v>
      </c>
      <c r="J5" s="235" t="s">
        <v>19</v>
      </c>
      <c r="K5" s="148" t="s">
        <v>32</v>
      </c>
      <c r="L5" s="148" t="s">
        <v>27</v>
      </c>
      <c r="M5" s="235" t="s">
        <v>20</v>
      </c>
      <c r="N5" s="148" t="s">
        <v>59</v>
      </c>
      <c r="O5" s="235" t="s">
        <v>61</v>
      </c>
      <c r="P5" s="235"/>
      <c r="Q5" s="148"/>
    </row>
    <row r="6" spans="1:17" x14ac:dyDescent="0.25">
      <c r="A6" s="147">
        <v>1</v>
      </c>
      <c r="B6" s="135" t="s">
        <v>14</v>
      </c>
      <c r="C6" s="143">
        <f>VLOOKUP($B6,'GVA-productivity1'!$A$34:$O$50,15,FALSE)/100</f>
        <v>0.72827401430741678</v>
      </c>
      <c r="D6" s="141">
        <f>VLOOKUP($B6,'GVA-productivity1'!$A$34:$U$50,21,FALSE)</f>
        <v>0.27412841655208475</v>
      </c>
      <c r="E6" s="144">
        <f>+C6</f>
        <v>0.72827401430741678</v>
      </c>
      <c r="F6" s="141">
        <f>+D6</f>
        <v>0.27412841655208475</v>
      </c>
      <c r="H6" s="236">
        <v>0</v>
      </c>
      <c r="I6" s="237">
        <v>0</v>
      </c>
      <c r="J6" s="237"/>
      <c r="K6" s="237"/>
      <c r="L6" s="237"/>
      <c r="M6" s="237"/>
      <c r="N6" s="237"/>
      <c r="O6" s="237"/>
      <c r="P6" s="237"/>
      <c r="Q6" s="237">
        <v>0</v>
      </c>
    </row>
    <row r="7" spans="1:17" x14ac:dyDescent="0.25">
      <c r="A7" s="147">
        <v>2</v>
      </c>
      <c r="B7" s="135" t="s">
        <v>19</v>
      </c>
      <c r="C7" s="143">
        <f>VLOOKUP($B7,'GVA-productivity1'!$A$34:$O$50,15,FALSE)/100</f>
        <v>2.3663398650297981E-2</v>
      </c>
      <c r="D7" s="141">
        <f>VLOOKUP($B7,'GVA-productivity1'!$A$34:$U$50,21,FALSE)</f>
        <v>1.6978679570792439</v>
      </c>
      <c r="E7" s="144">
        <f>+E6+C7</f>
        <v>0.75193741295771477</v>
      </c>
      <c r="F7" s="141">
        <f t="shared" ref="F7:F12" si="0">+D7</f>
        <v>1.6978679570792439</v>
      </c>
      <c r="H7" s="236">
        <v>0</v>
      </c>
      <c r="I7" s="238">
        <f>+$F$6</f>
        <v>0.27412841655208475</v>
      </c>
      <c r="J7" s="237"/>
      <c r="K7" s="237"/>
      <c r="L7" s="237"/>
      <c r="M7" s="237"/>
      <c r="N7" s="237"/>
      <c r="O7" s="237"/>
      <c r="P7" s="237"/>
      <c r="Q7" s="237">
        <v>0</v>
      </c>
    </row>
    <row r="8" spans="1:17" x14ac:dyDescent="0.25">
      <c r="A8" s="147">
        <v>8</v>
      </c>
      <c r="B8" s="136" t="s">
        <v>32</v>
      </c>
      <c r="C8" s="143">
        <f>VLOOKUP($B8,'GVA-productivity1'!$A$34:$O$50,15,FALSE)/100</f>
        <v>6.4656026536653685E-2</v>
      </c>
      <c r="D8" s="141">
        <f>VLOOKUP($B8,'GVA-productivity1'!$A$34:$U$50,21,FALSE)</f>
        <v>1.8018951564096488</v>
      </c>
      <c r="E8" s="144">
        <f t="shared" ref="E8:E12" si="1">+E7+C8</f>
        <v>0.81659343949436847</v>
      </c>
      <c r="F8" s="141">
        <f t="shared" si="0"/>
        <v>1.8018951564096488</v>
      </c>
      <c r="H8" s="236">
        <f>AVERAGE(H7,H9)</f>
        <v>36.413700715370837</v>
      </c>
      <c r="I8" s="238">
        <f>+$F$6</f>
        <v>0.27412841655208475</v>
      </c>
      <c r="J8" s="237"/>
      <c r="K8" s="237"/>
      <c r="L8" s="237"/>
      <c r="M8" s="237"/>
      <c r="N8" s="237"/>
      <c r="O8" s="237"/>
      <c r="P8" s="237"/>
      <c r="Q8" s="237">
        <v>0</v>
      </c>
    </row>
    <row r="9" spans="1:17" x14ac:dyDescent="0.25">
      <c r="A9" s="147">
        <v>5</v>
      </c>
      <c r="B9" s="136" t="s">
        <v>27</v>
      </c>
      <c r="C9" s="143">
        <f>VLOOKUP($B9,'GVA-productivity1'!$A$34:$O$50,15,FALSE)/100</f>
        <v>0.12139067303193646</v>
      </c>
      <c r="D9" s="141">
        <f>VLOOKUP($B9,'GVA-productivity1'!$A$34:$U$50,21,FALSE)</f>
        <v>2.1864822692201518</v>
      </c>
      <c r="E9" s="144">
        <f t="shared" si="1"/>
        <v>0.93798411252630487</v>
      </c>
      <c r="F9" s="141">
        <f t="shared" si="0"/>
        <v>2.1864822692201518</v>
      </c>
      <c r="H9" s="236">
        <f>+$E$6*100</f>
        <v>72.827401430741673</v>
      </c>
      <c r="I9" s="238">
        <f>+$F$6</f>
        <v>0.27412841655208475</v>
      </c>
      <c r="J9" s="237">
        <v>0</v>
      </c>
      <c r="K9" s="237"/>
      <c r="L9" s="237"/>
      <c r="M9" s="237"/>
      <c r="N9" s="237"/>
      <c r="O9" s="237"/>
      <c r="P9" s="237"/>
      <c r="Q9" s="237">
        <v>0</v>
      </c>
    </row>
    <row r="10" spans="1:17" x14ac:dyDescent="0.25">
      <c r="A10" s="147">
        <v>3</v>
      </c>
      <c r="B10" s="135" t="s">
        <v>20</v>
      </c>
      <c r="C10" s="143">
        <f>VLOOKUP($B10,'GVA-productivity1'!$A$34:$O$50,15,FALSE)/100</f>
        <v>3.2918443512617475E-2</v>
      </c>
      <c r="D10" s="141">
        <f>VLOOKUP($B10,'GVA-productivity1'!$A$34:$U$50,21,FALSE)</f>
        <v>3.0354410200832205</v>
      </c>
      <c r="E10" s="144">
        <f t="shared" si="1"/>
        <v>0.97090255603892239</v>
      </c>
      <c r="F10" s="141">
        <f t="shared" si="0"/>
        <v>3.0354410200832205</v>
      </c>
      <c r="H10" s="236">
        <f>+$E$6*100</f>
        <v>72.827401430741673</v>
      </c>
      <c r="I10" s="237">
        <v>0</v>
      </c>
      <c r="J10" s="239">
        <f>+$F$7</f>
        <v>1.6978679570792439</v>
      </c>
      <c r="K10" s="237"/>
      <c r="L10" s="237"/>
      <c r="M10" s="237"/>
      <c r="N10" s="237"/>
      <c r="O10" s="237"/>
      <c r="P10" s="237"/>
      <c r="Q10" s="237">
        <v>0</v>
      </c>
    </row>
    <row r="11" spans="1:17" x14ac:dyDescent="0.25">
      <c r="A11" s="147">
        <v>4</v>
      </c>
      <c r="B11" s="136" t="s">
        <v>59</v>
      </c>
      <c r="C11" s="143">
        <f>VLOOKUP($B11,'GVA-productivity1'!$A$34:$O$50,15,FALSE)/100</f>
        <v>1.8166433484657758E-2</v>
      </c>
      <c r="D11" s="141">
        <f>VLOOKUP($B11,'GVA-productivity1'!$A$34:$U$50,21,FALSE)</f>
        <v>9.3041407367908864</v>
      </c>
      <c r="E11" s="144">
        <f t="shared" si="1"/>
        <v>0.98906898952358013</v>
      </c>
      <c r="F11" s="141">
        <f t="shared" si="0"/>
        <v>9.3041407367908864</v>
      </c>
      <c r="H11" s="236">
        <f>AVERAGE(H10,H12)</f>
        <v>74.010571363256574</v>
      </c>
      <c r="I11" s="237"/>
      <c r="J11" s="239">
        <f>+$F$7</f>
        <v>1.6978679570792439</v>
      </c>
      <c r="K11" s="237"/>
      <c r="L11" s="237"/>
      <c r="M11" s="237"/>
      <c r="N11" s="237"/>
      <c r="O11" s="237"/>
      <c r="P11" s="237"/>
      <c r="Q11" s="237">
        <v>0</v>
      </c>
    </row>
    <row r="12" spans="1:17" x14ac:dyDescent="0.25">
      <c r="A12" s="147">
        <v>6</v>
      </c>
      <c r="B12" s="135" t="s">
        <v>61</v>
      </c>
      <c r="C12" s="143">
        <f>VLOOKUP($B12,'GVA-productivity1'!$A$34:$O$50,15,FALSE)/100</f>
        <v>1.0931010476419889E-2</v>
      </c>
      <c r="D12" s="141">
        <f>VLOOKUP($B12,'GVA-productivity1'!$A$34:$U$50,21,FALSE)</f>
        <v>10.00045592210699</v>
      </c>
      <c r="E12" s="144">
        <f t="shared" si="1"/>
        <v>1</v>
      </c>
      <c r="F12" s="141">
        <f t="shared" si="0"/>
        <v>10.00045592210699</v>
      </c>
      <c r="H12" s="236">
        <f>+$E$7*100</f>
        <v>75.193741295771474</v>
      </c>
      <c r="I12" s="237"/>
      <c r="J12" s="239">
        <f>+$F$7</f>
        <v>1.6978679570792439</v>
      </c>
      <c r="K12" s="237">
        <v>0</v>
      </c>
      <c r="L12" s="237"/>
      <c r="M12" s="237"/>
      <c r="N12" s="237"/>
      <c r="O12" s="237"/>
      <c r="P12" s="237"/>
      <c r="Q12" s="237">
        <v>0</v>
      </c>
    </row>
    <row r="13" spans="1:17" x14ac:dyDescent="0.25">
      <c r="B13" s="151" t="s">
        <v>56</v>
      </c>
      <c r="C13" s="142">
        <f>SUM(C6:C12)</f>
        <v>1</v>
      </c>
      <c r="D13" s="142">
        <f>SUM(D6:D12)</f>
        <v>28.300411478242228</v>
      </c>
      <c r="E13" s="145"/>
      <c r="F13" s="145"/>
      <c r="H13" s="236">
        <f>+$E$7*100</f>
        <v>75.193741295771474</v>
      </c>
      <c r="I13" s="237"/>
      <c r="J13" s="237">
        <v>0</v>
      </c>
      <c r="K13" s="240">
        <f>+$F$8</f>
        <v>1.8018951564096488</v>
      </c>
      <c r="L13" s="237"/>
      <c r="M13" s="237"/>
      <c r="N13" s="237"/>
      <c r="O13" s="237"/>
      <c r="P13" s="237"/>
      <c r="Q13" s="237">
        <v>0</v>
      </c>
    </row>
    <row r="14" spans="1:17" x14ac:dyDescent="0.25">
      <c r="H14" s="236">
        <f>AVERAGE(H13,H15)</f>
        <v>78.42654262260416</v>
      </c>
      <c r="I14" s="237"/>
      <c r="J14" s="237"/>
      <c r="K14" s="240">
        <f>+$F$8</f>
        <v>1.8018951564096488</v>
      </c>
      <c r="L14" s="237"/>
      <c r="M14" s="237"/>
      <c r="N14" s="237"/>
      <c r="O14" s="237"/>
      <c r="P14" s="237"/>
      <c r="Q14" s="237">
        <v>0</v>
      </c>
    </row>
    <row r="15" spans="1:17" x14ac:dyDescent="0.25">
      <c r="A15" s="152"/>
      <c r="B15" s="153"/>
      <c r="H15" s="236">
        <f>+$E$8*100</f>
        <v>81.659343949436845</v>
      </c>
      <c r="I15" s="237"/>
      <c r="J15" s="237"/>
      <c r="K15" s="240">
        <f>+$F$8</f>
        <v>1.8018951564096488</v>
      </c>
      <c r="L15" s="237">
        <v>0</v>
      </c>
      <c r="M15" s="237"/>
      <c r="N15" s="237"/>
      <c r="O15" s="237"/>
      <c r="P15" s="237"/>
      <c r="Q15" s="237">
        <v>0</v>
      </c>
    </row>
    <row r="16" spans="1:17" x14ac:dyDescent="0.25">
      <c r="H16" s="236">
        <f>+$E$8*100</f>
        <v>81.659343949436845</v>
      </c>
      <c r="I16" s="237"/>
      <c r="J16" s="237"/>
      <c r="K16" s="237">
        <v>0</v>
      </c>
      <c r="L16" s="241">
        <f>+$F$9</f>
        <v>2.1864822692201518</v>
      </c>
      <c r="M16" s="237"/>
      <c r="N16" s="237"/>
      <c r="O16" s="237"/>
      <c r="P16" s="237"/>
      <c r="Q16" s="237">
        <v>0</v>
      </c>
    </row>
    <row r="17" spans="8:17" x14ac:dyDescent="0.25">
      <c r="H17" s="236">
        <f>AVERAGE(H16,H18)</f>
        <v>87.728877601033673</v>
      </c>
      <c r="I17" s="237"/>
      <c r="J17" s="237"/>
      <c r="K17" s="237"/>
      <c r="L17" s="241">
        <f>+$F$9</f>
        <v>2.1864822692201518</v>
      </c>
      <c r="M17" s="237"/>
      <c r="N17" s="237"/>
      <c r="O17" s="237"/>
      <c r="P17" s="237"/>
      <c r="Q17" s="237">
        <v>0</v>
      </c>
    </row>
    <row r="18" spans="8:17" x14ac:dyDescent="0.25">
      <c r="H18" s="236">
        <f>+$E$9*100</f>
        <v>93.798411252630487</v>
      </c>
      <c r="I18" s="237"/>
      <c r="J18" s="237"/>
      <c r="K18" s="237"/>
      <c r="L18" s="241">
        <f>+$F$9</f>
        <v>2.1864822692201518</v>
      </c>
      <c r="M18" s="237">
        <v>0</v>
      </c>
      <c r="N18" s="237"/>
      <c r="O18" s="237"/>
      <c r="P18" s="237"/>
      <c r="Q18" s="237">
        <v>0</v>
      </c>
    </row>
    <row r="19" spans="8:17" x14ac:dyDescent="0.25">
      <c r="H19" s="236">
        <f>+$E$9*100</f>
        <v>93.798411252630487</v>
      </c>
      <c r="I19" s="237"/>
      <c r="J19" s="237"/>
      <c r="K19" s="237"/>
      <c r="L19" s="237">
        <v>0</v>
      </c>
      <c r="M19" s="241">
        <f>+$F$10</f>
        <v>3.0354410200832205</v>
      </c>
      <c r="N19" s="237"/>
      <c r="O19" s="237"/>
      <c r="P19" s="237"/>
      <c r="Q19" s="237">
        <v>0</v>
      </c>
    </row>
    <row r="20" spans="8:17" x14ac:dyDescent="0.25">
      <c r="H20" s="236">
        <f>AVERAGE(H19,H21)</f>
        <v>95.444333428261359</v>
      </c>
      <c r="I20" s="237"/>
      <c r="J20" s="237"/>
      <c r="K20" s="237"/>
      <c r="L20" s="237"/>
      <c r="M20" s="241">
        <f>+$F$10</f>
        <v>3.0354410200832205</v>
      </c>
      <c r="N20" s="237"/>
      <c r="O20" s="237"/>
      <c r="P20" s="237"/>
      <c r="Q20" s="237">
        <v>0</v>
      </c>
    </row>
    <row r="21" spans="8:17" x14ac:dyDescent="0.25">
      <c r="H21" s="236">
        <f>+$E$10*100</f>
        <v>97.090255603892246</v>
      </c>
      <c r="I21" s="237"/>
      <c r="J21" s="237"/>
      <c r="K21" s="237"/>
      <c r="L21" s="237"/>
      <c r="M21" s="241">
        <f>+$F$10</f>
        <v>3.0354410200832205</v>
      </c>
      <c r="N21" s="237">
        <v>0</v>
      </c>
      <c r="O21" s="237"/>
      <c r="P21" s="237"/>
      <c r="Q21" s="237">
        <v>0</v>
      </c>
    </row>
    <row r="22" spans="8:17" x14ac:dyDescent="0.25">
      <c r="H22" s="236">
        <f>+$E$10*100</f>
        <v>97.090255603892246</v>
      </c>
      <c r="I22" s="237"/>
      <c r="J22" s="237"/>
      <c r="K22" s="237"/>
      <c r="L22" s="237"/>
      <c r="M22" s="237">
        <v>0</v>
      </c>
      <c r="N22" s="241">
        <f>+$F$11</f>
        <v>9.3041407367908864</v>
      </c>
      <c r="O22" s="237"/>
      <c r="P22" s="237"/>
      <c r="Q22" s="237">
        <v>0</v>
      </c>
    </row>
    <row r="23" spans="8:17" x14ac:dyDescent="0.25">
      <c r="H23" s="236">
        <f>AVERAGE(H22,H24)</f>
        <v>97.99857727812514</v>
      </c>
      <c r="I23" s="237"/>
      <c r="J23" s="237"/>
      <c r="K23" s="237"/>
      <c r="L23" s="237"/>
      <c r="M23" s="237"/>
      <c r="N23" s="241">
        <f>+$F$11</f>
        <v>9.3041407367908864</v>
      </c>
      <c r="O23" s="237"/>
      <c r="P23" s="237"/>
      <c r="Q23" s="237">
        <v>0</v>
      </c>
    </row>
    <row r="24" spans="8:17" x14ac:dyDescent="0.25">
      <c r="H24" s="236">
        <f>+$E$11*100</f>
        <v>98.90689895235802</v>
      </c>
      <c r="I24" s="237"/>
      <c r="J24" s="237"/>
      <c r="K24" s="237"/>
      <c r="L24" s="237"/>
      <c r="M24" s="237"/>
      <c r="N24" s="241">
        <f>+$F$11</f>
        <v>9.3041407367908864</v>
      </c>
      <c r="O24" s="237">
        <v>0</v>
      </c>
      <c r="P24" s="237"/>
      <c r="Q24" s="237">
        <v>0</v>
      </c>
    </row>
    <row r="25" spans="8:17" x14ac:dyDescent="0.25">
      <c r="H25" s="236">
        <f>+$E$11*100</f>
        <v>98.90689895235802</v>
      </c>
      <c r="I25" s="237"/>
      <c r="J25" s="237"/>
      <c r="K25" s="237"/>
      <c r="L25" s="237"/>
      <c r="M25" s="237"/>
      <c r="N25" s="237">
        <v>0</v>
      </c>
      <c r="O25" s="241">
        <f>+$F$12</f>
        <v>10.00045592210699</v>
      </c>
      <c r="P25" s="237"/>
      <c r="Q25" s="237">
        <v>0</v>
      </c>
    </row>
    <row r="26" spans="8:17" x14ac:dyDescent="0.25">
      <c r="H26" s="236">
        <f>AVERAGE(H25,H27)</f>
        <v>99.453449476179003</v>
      </c>
      <c r="I26" s="237"/>
      <c r="J26" s="237"/>
      <c r="K26" s="237"/>
      <c r="L26" s="237"/>
      <c r="M26" s="237"/>
      <c r="N26" s="237"/>
      <c r="O26" s="241">
        <f>+$F$12</f>
        <v>10.00045592210699</v>
      </c>
      <c r="P26" s="237"/>
      <c r="Q26" s="237">
        <v>0</v>
      </c>
    </row>
    <row r="27" spans="8:17" x14ac:dyDescent="0.25">
      <c r="H27" s="236">
        <f>+$E$12*100</f>
        <v>100</v>
      </c>
      <c r="I27" s="237"/>
      <c r="J27" s="237"/>
      <c r="K27" s="237"/>
      <c r="L27" s="237"/>
      <c r="M27" s="237"/>
      <c r="N27" s="237"/>
      <c r="O27" s="241">
        <f>+$F$12</f>
        <v>10.00045592210699</v>
      </c>
      <c r="P27" s="237">
        <v>0</v>
      </c>
      <c r="Q27" s="237">
        <v>0</v>
      </c>
    </row>
    <row r="28" spans="8:17" x14ac:dyDescent="0.25">
      <c r="H28" s="236">
        <f>+$E$12*100</f>
        <v>100</v>
      </c>
      <c r="I28" s="237"/>
      <c r="J28" s="237"/>
      <c r="K28" s="237"/>
      <c r="L28" s="237"/>
      <c r="M28" s="237"/>
      <c r="N28" s="237"/>
      <c r="O28" s="237">
        <v>0</v>
      </c>
      <c r="P28" s="241">
        <f>+$F$13</f>
        <v>0</v>
      </c>
      <c r="Q28" s="237">
        <v>0</v>
      </c>
    </row>
    <row r="29" spans="8:17" x14ac:dyDescent="0.25">
      <c r="H29" s="236">
        <f>AVERAGE(H28,H30)</f>
        <v>50</v>
      </c>
      <c r="I29" s="237"/>
      <c r="J29" s="237"/>
      <c r="K29" s="237"/>
      <c r="L29" s="237"/>
      <c r="M29" s="237"/>
      <c r="N29" s="237"/>
      <c r="O29" s="237"/>
      <c r="P29" s="241">
        <f>+$F$13</f>
        <v>0</v>
      </c>
      <c r="Q29" s="237">
        <v>0</v>
      </c>
    </row>
    <row r="30" spans="8:17" x14ac:dyDescent="0.25">
      <c r="H30" s="236">
        <f>+$E$13*100</f>
        <v>0</v>
      </c>
      <c r="I30" s="237"/>
      <c r="J30" s="237"/>
      <c r="K30" s="237"/>
      <c r="L30" s="237"/>
      <c r="M30" s="237"/>
      <c r="N30" s="237"/>
      <c r="O30" s="237"/>
      <c r="P30" s="241">
        <f>+$F$13</f>
        <v>0</v>
      </c>
      <c r="Q30" s="237">
        <v>0</v>
      </c>
    </row>
    <row r="31" spans="8:17" x14ac:dyDescent="0.25">
      <c r="H31" s="236">
        <f>+$E$13*100</f>
        <v>0</v>
      </c>
      <c r="I31" s="237"/>
      <c r="J31" s="237"/>
      <c r="K31" s="237"/>
      <c r="L31" s="237"/>
      <c r="M31" s="237"/>
      <c r="N31" s="237"/>
      <c r="O31" s="237"/>
      <c r="P31" s="237">
        <v>0</v>
      </c>
      <c r="Q31" s="237">
        <v>0</v>
      </c>
    </row>
  </sheetData>
  <sortState ref="A6:F12">
    <sortCondition ref="D6:D12"/>
  </sortState>
  <mergeCells count="5">
    <mergeCell ref="C3:C4"/>
    <mergeCell ref="E3:E4"/>
    <mergeCell ref="F3:F4"/>
    <mergeCell ref="D3:D4"/>
    <mergeCell ref="A3:A4"/>
  </mergeCells>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5"/>
  <sheetViews>
    <sheetView showGridLines="0" workbookViewId="0">
      <selection activeCell="A2" sqref="A2"/>
    </sheetView>
  </sheetViews>
  <sheetFormatPr defaultRowHeight="12" x14ac:dyDescent="0.25"/>
  <cols>
    <col min="1" max="1" width="9.140625" style="199"/>
    <col min="2" max="2" width="20" style="199" bestFit="1" customWidth="1"/>
    <col min="3" max="8" width="9.140625" style="199"/>
    <col min="9" max="9" width="3.42578125" style="200" customWidth="1"/>
    <col min="10" max="16384" width="9.140625" style="199"/>
  </cols>
  <sheetData>
    <row r="1" spans="1:24" ht="14.4" x14ac:dyDescent="0.25">
      <c r="A1" s="198" t="s">
        <v>90</v>
      </c>
      <c r="X1" s="199" t="s">
        <v>91</v>
      </c>
    </row>
    <row r="2" spans="1:24" x14ac:dyDescent="0.25">
      <c r="A2" s="319" t="s">
        <v>265</v>
      </c>
    </row>
    <row r="3" spans="1:24" ht="24" x14ac:dyDescent="0.25">
      <c r="A3" s="201" t="s">
        <v>92</v>
      </c>
      <c r="B3" s="202" t="s">
        <v>93</v>
      </c>
      <c r="C3" s="311" t="s">
        <v>94</v>
      </c>
      <c r="D3" s="312"/>
      <c r="E3" s="312"/>
      <c r="F3" s="312"/>
      <c r="G3" s="312"/>
      <c r="H3" s="313"/>
      <c r="I3" s="203"/>
      <c r="J3" s="314" t="s">
        <v>95</v>
      </c>
      <c r="K3" s="314"/>
      <c r="L3" s="314"/>
      <c r="M3" s="314"/>
      <c r="N3" s="314"/>
      <c r="O3" s="314"/>
    </row>
    <row r="4" spans="1:24" ht="12" customHeight="1" x14ac:dyDescent="0.25">
      <c r="A4" s="204"/>
      <c r="B4" s="204"/>
      <c r="C4" s="202">
        <v>1965</v>
      </c>
      <c r="D4" s="202">
        <v>1975</v>
      </c>
      <c r="E4" s="202">
        <v>1990</v>
      </c>
      <c r="F4" s="202">
        <v>2000</v>
      </c>
      <c r="G4" s="202">
        <v>2005</v>
      </c>
      <c r="H4" s="202">
        <v>2010</v>
      </c>
      <c r="I4" s="205"/>
      <c r="J4" s="202">
        <v>1965</v>
      </c>
      <c r="K4" s="202">
        <v>1975</v>
      </c>
      <c r="L4" s="202">
        <v>1990</v>
      </c>
      <c r="M4" s="202">
        <v>2000</v>
      </c>
      <c r="N4" s="202">
        <v>2005</v>
      </c>
      <c r="O4" s="202">
        <v>2010</v>
      </c>
    </row>
    <row r="5" spans="1:24" x14ac:dyDescent="0.25">
      <c r="A5" s="110" t="s">
        <v>104</v>
      </c>
      <c r="B5" s="110" t="s">
        <v>14</v>
      </c>
      <c r="C5" s="206">
        <v>0.35387601693095866</v>
      </c>
      <c r="D5" s="206">
        <v>0.39095687058373418</v>
      </c>
      <c r="E5" s="206">
        <v>0.47297757100508298</v>
      </c>
      <c r="F5" s="206">
        <v>0.50392050160176516</v>
      </c>
      <c r="G5" s="206">
        <v>0.48855899414759552</v>
      </c>
      <c r="H5" s="206">
        <v>0.4795677875885187</v>
      </c>
      <c r="I5" s="207"/>
      <c r="J5" s="206">
        <v>0.64612398306904129</v>
      </c>
      <c r="K5" s="206">
        <v>0.60904312941626582</v>
      </c>
      <c r="L5" s="206">
        <v>0.52702242899491702</v>
      </c>
      <c r="M5" s="206">
        <v>0.49607949839823479</v>
      </c>
      <c r="N5" s="206">
        <v>0.51144100585240448</v>
      </c>
      <c r="O5" s="206">
        <v>0.5204322124114813</v>
      </c>
    </row>
    <row r="6" spans="1:24" x14ac:dyDescent="0.25">
      <c r="A6" s="110" t="s">
        <v>104</v>
      </c>
      <c r="B6" s="110" t="s">
        <v>19</v>
      </c>
      <c r="C6" s="206">
        <v>0.95608411596570031</v>
      </c>
      <c r="D6" s="206">
        <v>0.95824764813630237</v>
      </c>
      <c r="E6" s="206">
        <v>0.95579032913449824</v>
      </c>
      <c r="F6" s="206">
        <v>0.95000411375915306</v>
      </c>
      <c r="G6" s="206">
        <v>0.8662415073408789</v>
      </c>
      <c r="H6" s="206">
        <v>0.81957196126970255</v>
      </c>
      <c r="I6" s="207"/>
      <c r="J6" s="206">
        <v>4.3915884034299711E-2</v>
      </c>
      <c r="K6" s="206">
        <v>4.1752351863697586E-2</v>
      </c>
      <c r="L6" s="206">
        <v>4.4209670865501809E-2</v>
      </c>
      <c r="M6" s="206">
        <v>4.9995886240846894E-2</v>
      </c>
      <c r="N6" s="206">
        <v>0.13375849265912107</v>
      </c>
      <c r="O6" s="206">
        <v>0.18042803873029739</v>
      </c>
    </row>
    <row r="7" spans="1:24" x14ac:dyDescent="0.25">
      <c r="A7" s="110" t="s">
        <v>104</v>
      </c>
      <c r="B7" s="110" t="s">
        <v>20</v>
      </c>
      <c r="C7" s="206">
        <v>0.92439851339896995</v>
      </c>
      <c r="D7" s="206">
        <v>0.87834580309796184</v>
      </c>
      <c r="E7" s="206">
        <v>0.82436104271036781</v>
      </c>
      <c r="F7" s="206">
        <v>0.73000064503644457</v>
      </c>
      <c r="G7" s="206">
        <v>0.68481147791714392</v>
      </c>
      <c r="H7" s="206">
        <v>0.65905203136136847</v>
      </c>
      <c r="I7" s="207"/>
      <c r="J7" s="206">
        <v>7.5601486601030096E-2</v>
      </c>
      <c r="K7" s="206">
        <v>0.12165419690203821</v>
      </c>
      <c r="L7" s="206">
        <v>0.17563895728963222</v>
      </c>
      <c r="M7" s="206">
        <v>0.26999935496355548</v>
      </c>
      <c r="N7" s="206">
        <v>0.31518852208285608</v>
      </c>
      <c r="O7" s="206">
        <v>0.34094796863863147</v>
      </c>
    </row>
    <row r="8" spans="1:24" x14ac:dyDescent="0.25">
      <c r="A8" s="110" t="s">
        <v>104</v>
      </c>
      <c r="B8" s="110" t="s">
        <v>21</v>
      </c>
      <c r="C8" s="206">
        <v>0.97420693164249794</v>
      </c>
      <c r="D8" s="206">
        <v>0.97197004137775533</v>
      </c>
      <c r="E8" s="206">
        <v>0.93915268694910436</v>
      </c>
      <c r="F8" s="206">
        <v>0.89996368917937541</v>
      </c>
      <c r="G8" s="206">
        <v>0.89784330340372531</v>
      </c>
      <c r="H8" s="206">
        <v>0.89657347067479587</v>
      </c>
      <c r="I8" s="207"/>
      <c r="J8" s="206">
        <v>2.5793068357502041E-2</v>
      </c>
      <c r="K8" s="206">
        <v>2.8029958622244684E-2</v>
      </c>
      <c r="L8" s="206">
        <v>6.08473130508956E-2</v>
      </c>
      <c r="M8" s="206">
        <v>0.10003631082062457</v>
      </c>
      <c r="N8" s="206">
        <v>0.10215669659627472</v>
      </c>
      <c r="O8" s="206">
        <v>0.10342652932520417</v>
      </c>
    </row>
    <row r="9" spans="1:24" x14ac:dyDescent="0.25">
      <c r="A9" s="110" t="s">
        <v>104</v>
      </c>
      <c r="B9" s="110" t="s">
        <v>22</v>
      </c>
      <c r="C9" s="206">
        <v>0.8540986375408175</v>
      </c>
      <c r="D9" s="206">
        <v>0.92332848305648541</v>
      </c>
      <c r="E9" s="206">
        <v>0.97173463744068922</v>
      </c>
      <c r="F9" s="206">
        <v>0.95998912748029352</v>
      </c>
      <c r="G9" s="206">
        <v>0.96380493436432924</v>
      </c>
      <c r="H9" s="206">
        <v>0.96610169491525555</v>
      </c>
      <c r="I9" s="207"/>
      <c r="J9" s="206">
        <v>0.14590136245918253</v>
      </c>
      <c r="K9" s="206">
        <v>7.667151694351465E-2</v>
      </c>
      <c r="L9" s="206">
        <v>2.8265362559310791E-2</v>
      </c>
      <c r="M9" s="206">
        <v>4.0010872519706475E-2</v>
      </c>
      <c r="N9" s="206">
        <v>3.6195065635670765E-2</v>
      </c>
      <c r="O9" s="206">
        <v>3.3898305084744416E-2</v>
      </c>
    </row>
    <row r="10" spans="1:24" x14ac:dyDescent="0.25">
      <c r="A10" s="110" t="s">
        <v>104</v>
      </c>
      <c r="B10" s="110" t="s">
        <v>25</v>
      </c>
      <c r="C10" s="206">
        <v>0.96491695059625227</v>
      </c>
      <c r="D10" s="206">
        <v>0.68225282731303749</v>
      </c>
      <c r="E10" s="206">
        <v>0.59764525211159469</v>
      </c>
      <c r="F10" s="206">
        <v>0.55999873919119114</v>
      </c>
      <c r="G10" s="206">
        <v>0.49943723016923358</v>
      </c>
      <c r="H10" s="206">
        <v>0.46629121340565804</v>
      </c>
      <c r="I10" s="207"/>
      <c r="J10" s="206">
        <v>3.5083049403747756E-2</v>
      </c>
      <c r="K10" s="206">
        <v>0.31774717268696245</v>
      </c>
      <c r="L10" s="206">
        <v>0.40235474788840536</v>
      </c>
      <c r="M10" s="206">
        <v>0.44000126080880891</v>
      </c>
      <c r="N10" s="206">
        <v>0.50056276983076642</v>
      </c>
      <c r="O10" s="206">
        <v>0.53370878659434196</v>
      </c>
    </row>
    <row r="11" spans="1:24" x14ac:dyDescent="0.25">
      <c r="A11" s="110" t="s">
        <v>104</v>
      </c>
      <c r="B11" s="110" t="s">
        <v>26</v>
      </c>
      <c r="C11" s="206">
        <v>0.86412283070276641</v>
      </c>
      <c r="D11" s="206">
        <v>0.90841118442785562</v>
      </c>
      <c r="E11" s="206">
        <v>0.9331158549380949</v>
      </c>
      <c r="F11" s="206">
        <v>0.92999106744082183</v>
      </c>
      <c r="G11" s="206">
        <v>0.87883245910809338</v>
      </c>
      <c r="H11" s="206">
        <v>0.84949822543140374</v>
      </c>
      <c r="I11" s="207"/>
      <c r="J11" s="206">
        <v>0.13587716929723354</v>
      </c>
      <c r="K11" s="206">
        <v>9.1588815572144419E-2</v>
      </c>
      <c r="L11" s="206">
        <v>6.6884145061905043E-2</v>
      </c>
      <c r="M11" s="206">
        <v>7.0008932559178214E-2</v>
      </c>
      <c r="N11" s="206">
        <v>0.12116754089190668</v>
      </c>
      <c r="O11" s="206">
        <v>0.15050177456859629</v>
      </c>
    </row>
    <row r="12" spans="1:24" x14ac:dyDescent="0.25">
      <c r="A12" s="110" t="s">
        <v>104</v>
      </c>
      <c r="B12" s="110" t="s">
        <v>46</v>
      </c>
      <c r="C12" s="206">
        <v>0.84251581327365488</v>
      </c>
      <c r="D12" s="206">
        <v>0.80562602188843258</v>
      </c>
      <c r="E12" s="206">
        <v>0.68142681426814267</v>
      </c>
      <c r="F12" s="206">
        <v>0.68001097732496318</v>
      </c>
      <c r="G12" s="206">
        <v>0.66901704007172125</v>
      </c>
      <c r="H12" s="206">
        <v>0.66250617894216479</v>
      </c>
      <c r="I12" s="207"/>
      <c r="J12" s="206">
        <v>0.15748418672634515</v>
      </c>
      <c r="K12" s="206">
        <v>0.19437397811156742</v>
      </c>
      <c r="L12" s="206">
        <v>0.31857318573185733</v>
      </c>
      <c r="M12" s="206">
        <v>0.31998902267503687</v>
      </c>
      <c r="N12" s="206">
        <v>0.33098295992827875</v>
      </c>
      <c r="O12" s="206">
        <v>0.33749382105783521</v>
      </c>
    </row>
    <row r="13" spans="1:24" x14ac:dyDescent="0.25">
      <c r="A13" s="110" t="s">
        <v>104</v>
      </c>
      <c r="B13" s="110" t="s">
        <v>33</v>
      </c>
      <c r="C13" s="206"/>
      <c r="D13" s="206"/>
      <c r="E13" s="206"/>
      <c r="F13" s="206"/>
      <c r="G13" s="206"/>
      <c r="H13" s="206"/>
      <c r="I13" s="207"/>
      <c r="J13" s="206"/>
      <c r="K13" s="206"/>
      <c r="L13" s="206"/>
      <c r="M13" s="206"/>
      <c r="N13" s="206"/>
      <c r="O13" s="206"/>
    </row>
    <row r="14" spans="1:24" x14ac:dyDescent="0.25">
      <c r="A14" s="110" t="s">
        <v>104</v>
      </c>
      <c r="B14" s="110" t="s">
        <v>34</v>
      </c>
      <c r="C14" s="206">
        <v>0.86412283070276641</v>
      </c>
      <c r="D14" s="206">
        <v>0.82741787612236095</v>
      </c>
      <c r="E14" s="206">
        <v>0.69078471620231674</v>
      </c>
      <c r="F14" s="206">
        <v>0.62999931200550396</v>
      </c>
      <c r="G14" s="206">
        <v>0.58429718250298479</v>
      </c>
      <c r="H14" s="206">
        <v>0.55848308282432424</v>
      </c>
      <c r="I14" s="207"/>
      <c r="J14" s="206">
        <v>0.13587716929723362</v>
      </c>
      <c r="K14" s="206">
        <v>0.17258212387763908</v>
      </c>
      <c r="L14" s="206">
        <v>0.30921528379768326</v>
      </c>
      <c r="M14" s="206">
        <v>0.37000068799449609</v>
      </c>
      <c r="N14" s="206">
        <v>0.41570281749701521</v>
      </c>
      <c r="O14" s="206">
        <v>0.44151691717567582</v>
      </c>
    </row>
    <row r="15" spans="1:24" x14ac:dyDescent="0.25">
      <c r="A15" s="110" t="s">
        <v>104</v>
      </c>
      <c r="B15" s="110" t="s">
        <v>47</v>
      </c>
      <c r="C15" s="206">
        <v>0.55119921609601441</v>
      </c>
      <c r="D15" s="206">
        <v>0.55284278781760898</v>
      </c>
      <c r="E15" s="206">
        <v>0.54665352482868679</v>
      </c>
      <c r="F15" s="206">
        <v>0.55350359191417531</v>
      </c>
      <c r="G15" s="206">
        <v>0.52765271644626632</v>
      </c>
      <c r="H15" s="206">
        <v>0.51498718771213781</v>
      </c>
      <c r="I15" s="207"/>
      <c r="J15" s="206">
        <v>0.44880078390398553</v>
      </c>
      <c r="K15" s="206">
        <v>0.44715721218239107</v>
      </c>
      <c r="L15" s="206">
        <v>0.45334647517131316</v>
      </c>
      <c r="M15" s="206">
        <v>0.44649640808582469</v>
      </c>
      <c r="N15" s="206">
        <v>0.47234728355373368</v>
      </c>
      <c r="O15" s="206">
        <v>0.48501281228786219</v>
      </c>
    </row>
  </sheetData>
  <mergeCells count="2">
    <mergeCell ref="C3:H3"/>
    <mergeCell ref="J3:O3"/>
  </mergeCells>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102"/>
  <sheetViews>
    <sheetView showGridLines="0" workbookViewId="0"/>
  </sheetViews>
  <sheetFormatPr defaultRowHeight="12" x14ac:dyDescent="0.25"/>
  <cols>
    <col min="1" max="1" width="10.42578125" style="322" customWidth="1"/>
    <col min="2" max="2" width="39" style="322" customWidth="1"/>
    <col min="3" max="3" width="4" style="322" customWidth="1"/>
    <col min="4" max="4" width="10.85546875" style="322" customWidth="1"/>
    <col min="5" max="5" width="10.85546875" style="323" customWidth="1"/>
    <col min="6" max="6" width="10.85546875" style="322" customWidth="1"/>
    <col min="7" max="9" width="11.5703125" style="322" bestFit="1" customWidth="1"/>
    <col min="10" max="11" width="8.5703125" style="322" customWidth="1"/>
    <col min="12" max="12" width="8.5703125" style="324" customWidth="1"/>
    <col min="13" max="15" width="8.5703125" style="322" customWidth="1"/>
    <col min="16" max="16384" width="9.140625" style="322"/>
  </cols>
  <sheetData>
    <row r="1" spans="1:15" ht="14.4" x14ac:dyDescent="0.25">
      <c r="A1" s="320" t="s">
        <v>266</v>
      </c>
      <c r="B1" s="321"/>
      <c r="C1" s="321"/>
    </row>
    <row r="2" spans="1:15" s="323" customFormat="1" x14ac:dyDescent="0.25">
      <c r="A2" s="323" t="s">
        <v>267</v>
      </c>
      <c r="B2" s="325" t="s">
        <v>268</v>
      </c>
      <c r="C2" s="325"/>
      <c r="L2" s="324"/>
    </row>
    <row r="3" spans="1:15" s="323" customFormat="1" x14ac:dyDescent="0.25">
      <c r="B3" s="325" t="s">
        <v>269</v>
      </c>
      <c r="C3" s="325"/>
      <c r="L3" s="324"/>
    </row>
    <row r="4" spans="1:15" s="328" customFormat="1" x14ac:dyDescent="0.25">
      <c r="A4" s="326" t="s">
        <v>270</v>
      </c>
      <c r="B4" s="327" t="s">
        <v>271</v>
      </c>
      <c r="C4" s="326"/>
      <c r="L4" s="329"/>
    </row>
    <row r="5" spans="1:15" s="328" customFormat="1" x14ac:dyDescent="0.25">
      <c r="A5" s="330" t="s">
        <v>272</v>
      </c>
      <c r="B5" s="326" t="s">
        <v>273</v>
      </c>
      <c r="C5" s="326"/>
      <c r="L5" s="329"/>
    </row>
    <row r="6" spans="1:15" s="328" customFormat="1" ht="12" customHeight="1" x14ac:dyDescent="0.25">
      <c r="A6" s="330" t="s">
        <v>274</v>
      </c>
      <c r="B6" s="331" t="s">
        <v>275</v>
      </c>
      <c r="C6" s="106"/>
      <c r="L6" s="329"/>
    </row>
    <row r="7" spans="1:15" s="328" customFormat="1" ht="12" customHeight="1" x14ac:dyDescent="0.25">
      <c r="A7" s="330"/>
      <c r="B7" s="332" t="s">
        <v>276</v>
      </c>
      <c r="C7" s="333" t="s">
        <v>277</v>
      </c>
      <c r="L7" s="329"/>
    </row>
    <row r="8" spans="1:15" s="328" customFormat="1" ht="11.4" customHeight="1" x14ac:dyDescent="0.25">
      <c r="A8" s="330" t="s">
        <v>91</v>
      </c>
      <c r="B8" s="334" t="s">
        <v>278</v>
      </c>
      <c r="C8" s="106"/>
      <c r="L8" s="329"/>
    </row>
    <row r="9" spans="1:15" s="328" customFormat="1" x14ac:dyDescent="0.25">
      <c r="A9" s="335">
        <v>2</v>
      </c>
      <c r="B9" s="327" t="s">
        <v>279</v>
      </c>
      <c r="C9" s="326"/>
      <c r="L9" s="329"/>
    </row>
    <row r="10" spans="1:15" s="328" customFormat="1" x14ac:dyDescent="0.25">
      <c r="A10" s="330" t="s">
        <v>272</v>
      </c>
      <c r="B10" s="326" t="s">
        <v>280</v>
      </c>
      <c r="C10" s="326"/>
      <c r="L10" s="329"/>
    </row>
    <row r="11" spans="1:15" s="328" customFormat="1" x14ac:dyDescent="0.25">
      <c r="A11" s="330" t="s">
        <v>274</v>
      </c>
      <c r="B11" s="334" t="s">
        <v>281</v>
      </c>
      <c r="C11" s="326"/>
      <c r="L11" s="329"/>
    </row>
    <row r="12" spans="1:15" s="345" customFormat="1" ht="14.4" customHeight="1" x14ac:dyDescent="0.25">
      <c r="A12" s="336" t="s">
        <v>282</v>
      </c>
      <c r="B12" s="337"/>
      <c r="C12" s="338"/>
      <c r="D12" s="339" t="s">
        <v>283</v>
      </c>
      <c r="E12" s="340"/>
      <c r="F12" s="340"/>
      <c r="G12" s="340"/>
      <c r="H12" s="340"/>
      <c r="I12" s="341"/>
      <c r="J12" s="342" t="s">
        <v>284</v>
      </c>
      <c r="K12" s="343"/>
      <c r="L12" s="343"/>
      <c r="M12" s="343"/>
      <c r="N12" s="343"/>
      <c r="O12" s="344"/>
    </row>
    <row r="13" spans="1:15" ht="15.6" customHeight="1" x14ac:dyDescent="0.25">
      <c r="A13" s="346"/>
      <c r="B13" s="347"/>
      <c r="C13" s="348"/>
      <c r="D13" s="349" t="s">
        <v>285</v>
      </c>
      <c r="E13" s="350"/>
      <c r="F13" s="350"/>
      <c r="G13" s="350"/>
      <c r="H13" s="350"/>
      <c r="I13" s="351"/>
      <c r="J13" s="352" t="s">
        <v>286</v>
      </c>
      <c r="K13" s="353"/>
      <c r="L13" s="353"/>
      <c r="M13" s="353"/>
      <c r="N13" s="353"/>
      <c r="O13" s="354"/>
    </row>
    <row r="14" spans="1:15" s="360" customFormat="1" x14ac:dyDescent="0.25">
      <c r="A14" s="355"/>
      <c r="B14" s="356"/>
      <c r="C14" s="357"/>
      <c r="D14" s="358">
        <v>1975</v>
      </c>
      <c r="E14" s="358">
        <v>1991</v>
      </c>
      <c r="F14" s="358">
        <v>2000</v>
      </c>
      <c r="G14" s="358">
        <v>2005</v>
      </c>
      <c r="H14" s="358">
        <v>2010</v>
      </c>
      <c r="I14" s="358">
        <v>2013</v>
      </c>
      <c r="J14" s="359">
        <v>1975</v>
      </c>
      <c r="K14" s="359">
        <v>1991</v>
      </c>
      <c r="L14" s="359">
        <v>2000</v>
      </c>
      <c r="M14" s="359">
        <v>2005</v>
      </c>
      <c r="N14" s="359">
        <v>2010</v>
      </c>
      <c r="O14" s="359">
        <v>2013</v>
      </c>
    </row>
    <row r="15" spans="1:15" x14ac:dyDescent="0.25">
      <c r="A15" s="361" t="s">
        <v>14</v>
      </c>
      <c r="B15" s="362"/>
      <c r="C15" s="147">
        <v>1</v>
      </c>
      <c r="D15" s="363">
        <v>309044.976376292</v>
      </c>
      <c r="E15" s="363">
        <v>534039.27539380197</v>
      </c>
      <c r="F15" s="363">
        <v>643619.51056693308</v>
      </c>
      <c r="G15" s="363">
        <v>1506355.48027025</v>
      </c>
      <c r="H15" s="363">
        <v>3260748.1313528297</v>
      </c>
      <c r="I15" s="363">
        <v>3973653.6404510001</v>
      </c>
      <c r="J15" s="364">
        <f t="shared" ref="J15:O22" si="0">(+D15/D$24)*100</f>
        <v>13.066701723826263</v>
      </c>
      <c r="K15" s="364">
        <f t="shared" si="0"/>
        <v>16.775319047679201</v>
      </c>
      <c r="L15" s="364">
        <f t="shared" si="0"/>
        <v>20.984561852158524</v>
      </c>
      <c r="M15" s="364">
        <f t="shared" si="0"/>
        <v>21.661082920561217</v>
      </c>
      <c r="N15" s="364">
        <f t="shared" si="0"/>
        <v>19.932718802094271</v>
      </c>
      <c r="O15" s="364">
        <f t="shared" si="0"/>
        <v>17.533946198345621</v>
      </c>
    </row>
    <row r="16" spans="1:15" x14ac:dyDescent="0.25">
      <c r="A16" s="365" t="s">
        <v>287</v>
      </c>
      <c r="B16" s="362"/>
      <c r="C16" s="147">
        <v>2</v>
      </c>
      <c r="D16" s="363">
        <v>432204.65496961004</v>
      </c>
      <c r="E16" s="363">
        <v>351608.16139202</v>
      </c>
      <c r="F16" s="363">
        <v>239195.52383021396</v>
      </c>
      <c r="G16" s="363">
        <v>437680.82021971501</v>
      </c>
      <c r="H16" s="363">
        <v>1050532.3327886101</v>
      </c>
      <c r="I16" s="363">
        <v>1180854.1051299898</v>
      </c>
      <c r="J16" s="364">
        <f t="shared" si="0"/>
        <v>18.274004568386115</v>
      </c>
      <c r="K16" s="364">
        <f t="shared" si="0"/>
        <v>11.044766478588237</v>
      </c>
      <c r="L16" s="364">
        <f t="shared" si="0"/>
        <v>7.7987276366952063</v>
      </c>
      <c r="M16" s="364">
        <f t="shared" si="0"/>
        <v>6.2937604461183394</v>
      </c>
      <c r="N16" s="364">
        <f t="shared" si="0"/>
        <v>6.421828592230411</v>
      </c>
      <c r="O16" s="364">
        <f t="shared" si="0"/>
        <v>5.2105780274032227</v>
      </c>
    </row>
    <row r="17" spans="1:15" x14ac:dyDescent="0.25">
      <c r="A17" s="365" t="s">
        <v>20</v>
      </c>
      <c r="B17" s="362"/>
      <c r="C17" s="147">
        <v>3</v>
      </c>
      <c r="D17" s="363">
        <v>457519.08373172802</v>
      </c>
      <c r="E17" s="363">
        <v>1128593.4432717799</v>
      </c>
      <c r="F17" s="363">
        <v>330231.90650554904</v>
      </c>
      <c r="G17" s="363">
        <v>768489.84539087501</v>
      </c>
      <c r="H17" s="363">
        <v>1411414.9834426001</v>
      </c>
      <c r="I17" s="363">
        <v>1824294.32918986</v>
      </c>
      <c r="J17" s="364">
        <f t="shared" si="0"/>
        <v>19.344321561796459</v>
      </c>
      <c r="K17" s="364">
        <f t="shared" si="0"/>
        <v>35.451540660641598</v>
      </c>
      <c r="L17" s="364">
        <f t="shared" si="0"/>
        <v>10.766876631067051</v>
      </c>
      <c r="M17" s="364">
        <f t="shared" si="0"/>
        <v>11.05072639403453</v>
      </c>
      <c r="N17" s="364">
        <f t="shared" si="0"/>
        <v>8.627878279685417</v>
      </c>
      <c r="O17" s="364">
        <f t="shared" si="0"/>
        <v>8.0497903220200051</v>
      </c>
    </row>
    <row r="18" spans="1:15" x14ac:dyDescent="0.25">
      <c r="A18" s="365" t="s">
        <v>22</v>
      </c>
      <c r="B18" s="362"/>
      <c r="C18" s="147">
        <v>4</v>
      </c>
      <c r="D18" s="363">
        <v>111484.228123287</v>
      </c>
      <c r="E18" s="363">
        <v>85242.603069707606</v>
      </c>
      <c r="F18" s="363">
        <v>160888.80483405699</v>
      </c>
      <c r="G18" s="363">
        <v>720591.28004282108</v>
      </c>
      <c r="H18" s="363">
        <v>3273531.8837447199</v>
      </c>
      <c r="I18" s="363">
        <v>5503048.9276551399</v>
      </c>
      <c r="J18" s="364">
        <f t="shared" si="0"/>
        <v>4.7136542158973143</v>
      </c>
      <c r="K18" s="364">
        <f t="shared" si="0"/>
        <v>2.6776529907740558</v>
      </c>
      <c r="L18" s="364">
        <f t="shared" si="0"/>
        <v>5.2456164254346751</v>
      </c>
      <c r="M18" s="364">
        <f t="shared" si="0"/>
        <v>10.361954846169894</v>
      </c>
      <c r="N18" s="364">
        <f t="shared" si="0"/>
        <v>20.010864961011929</v>
      </c>
      <c r="O18" s="364">
        <f t="shared" si="0"/>
        <v>24.282479691264029</v>
      </c>
    </row>
    <row r="19" spans="1:15" x14ac:dyDescent="0.25">
      <c r="A19" s="365" t="s">
        <v>288</v>
      </c>
      <c r="B19" s="362"/>
      <c r="C19" s="147">
        <v>5</v>
      </c>
      <c r="D19" s="363">
        <v>340487.850644783</v>
      </c>
      <c r="E19" s="363">
        <v>408983.96174178302</v>
      </c>
      <c r="F19" s="363">
        <v>670814.701154268</v>
      </c>
      <c r="G19" s="363">
        <v>1515159.5384877999</v>
      </c>
      <c r="H19" s="363">
        <v>2718872.5185165801</v>
      </c>
      <c r="I19" s="363">
        <v>3461887.1827345402</v>
      </c>
      <c r="J19" s="364">
        <f t="shared" si="0"/>
        <v>14.396134948153744</v>
      </c>
      <c r="K19" s="364">
        <f t="shared" si="0"/>
        <v>12.847063427203992</v>
      </c>
      <c r="L19" s="364">
        <f t="shared" si="0"/>
        <v>21.871233479714512</v>
      </c>
      <c r="M19" s="364">
        <f t="shared" si="0"/>
        <v>21.787683472413416</v>
      </c>
      <c r="N19" s="364">
        <f t="shared" si="0"/>
        <v>16.620272154491257</v>
      </c>
      <c r="O19" s="364">
        <f t="shared" si="0"/>
        <v>15.275751008817256</v>
      </c>
    </row>
    <row r="20" spans="1:15" x14ac:dyDescent="0.25">
      <c r="A20" s="365" t="s">
        <v>289</v>
      </c>
      <c r="B20" s="362"/>
      <c r="C20" s="147">
        <v>6</v>
      </c>
      <c r="D20" s="363">
        <v>155911.57140984701</v>
      </c>
      <c r="E20" s="363">
        <v>144304.96734141099</v>
      </c>
      <c r="F20" s="363">
        <v>204349.67678923102</v>
      </c>
      <c r="G20" s="363">
        <v>312665.86734954297</v>
      </c>
      <c r="H20" s="363">
        <v>641315.83946101204</v>
      </c>
      <c r="I20" s="363">
        <v>876323.16270868806</v>
      </c>
      <c r="J20" s="364">
        <f t="shared" si="0"/>
        <v>6.5920825596108745</v>
      </c>
      <c r="K20" s="364">
        <f t="shared" si="0"/>
        <v>4.5329285295206443</v>
      </c>
      <c r="L20" s="364">
        <f t="shared" si="0"/>
        <v>6.6626141091884641</v>
      </c>
      <c r="M20" s="364">
        <f t="shared" si="0"/>
        <v>4.4960710587865895</v>
      </c>
      <c r="N20" s="364">
        <f t="shared" si="0"/>
        <v>3.9203176008574037</v>
      </c>
      <c r="O20" s="364">
        <f t="shared" si="0"/>
        <v>3.8668199540295807</v>
      </c>
    </row>
    <row r="21" spans="1:15" x14ac:dyDescent="0.25">
      <c r="A21" s="365" t="s">
        <v>290</v>
      </c>
      <c r="B21" s="362"/>
      <c r="C21" s="147">
        <v>7</v>
      </c>
      <c r="D21" s="363">
        <v>558481.41454727005</v>
      </c>
      <c r="E21" s="363">
        <v>530709.66569181904</v>
      </c>
      <c r="F21" s="363">
        <v>818009.47384860297</v>
      </c>
      <c r="G21" s="363">
        <v>1693259.25404691</v>
      </c>
      <c r="H21" s="363">
        <v>4002356.8581207101</v>
      </c>
      <c r="I21" s="363">
        <v>5842570.3010514695</v>
      </c>
      <c r="J21" s="364">
        <f t="shared" si="0"/>
        <v>23.613100422329218</v>
      </c>
      <c r="K21" s="364">
        <f t="shared" si="0"/>
        <v>16.67072886559227</v>
      </c>
      <c r="L21" s="364">
        <f t="shared" si="0"/>
        <v>26.670369865741556</v>
      </c>
      <c r="M21" s="364">
        <f t="shared" si="0"/>
        <v>24.348720861916011</v>
      </c>
      <c r="N21" s="364">
        <f t="shared" si="0"/>
        <v>24.466119609629324</v>
      </c>
      <c r="O21" s="364">
        <f t="shared" si="0"/>
        <v>25.780634798120296</v>
      </c>
    </row>
    <row r="22" spans="1:15" s="371" customFormat="1" x14ac:dyDescent="0.25">
      <c r="A22" s="366" t="s">
        <v>291</v>
      </c>
      <c r="B22" s="367"/>
      <c r="C22" s="368"/>
      <c r="D22" s="369">
        <v>2365133.7798028202</v>
      </c>
      <c r="E22" s="369">
        <v>3183482.0779023198</v>
      </c>
      <c r="F22" s="369">
        <v>3067109.59752886</v>
      </c>
      <c r="G22" s="369">
        <v>6954202.0855838805</v>
      </c>
      <c r="H22" s="369">
        <v>16358772.547218598</v>
      </c>
      <c r="I22" s="369">
        <v>22662631.6489207</v>
      </c>
      <c r="J22" s="370">
        <f t="shared" si="0"/>
        <v>100.00000000000011</v>
      </c>
      <c r="K22" s="370">
        <f t="shared" si="0"/>
        <v>99.999999999999915</v>
      </c>
      <c r="L22" s="370">
        <f t="shared" si="0"/>
        <v>100.00000000000016</v>
      </c>
      <c r="M22" s="370">
        <f t="shared" si="0"/>
        <v>99.999999996778442</v>
      </c>
      <c r="N22" s="370">
        <f t="shared" si="0"/>
        <v>99.999999998725684</v>
      </c>
      <c r="O22" s="370">
        <f t="shared" si="0"/>
        <v>100.00000000000007</v>
      </c>
    </row>
    <row r="23" spans="1:15" s="377" customFormat="1" x14ac:dyDescent="0.25">
      <c r="A23" s="372" t="s">
        <v>292</v>
      </c>
      <c r="B23" s="373"/>
      <c r="C23" s="374"/>
      <c r="D23" s="375"/>
      <c r="E23" s="375"/>
      <c r="F23" s="375"/>
      <c r="G23" s="375"/>
      <c r="H23" s="375"/>
      <c r="I23" s="375"/>
      <c r="J23" s="376"/>
      <c r="K23" s="376"/>
      <c r="L23" s="376"/>
      <c r="M23" s="376"/>
      <c r="N23" s="376"/>
      <c r="O23" s="376"/>
    </row>
    <row r="24" spans="1:15" s="377" customFormat="1" x14ac:dyDescent="0.25">
      <c r="A24" s="378" t="s">
        <v>293</v>
      </c>
      <c r="B24" s="379"/>
      <c r="C24" s="380"/>
      <c r="D24" s="381">
        <f>SUM(D15:D21)</f>
        <v>2365133.7798028174</v>
      </c>
      <c r="E24" s="381">
        <f t="shared" ref="E24:I24" si="1">SUM(E15:E21)</f>
        <v>3183482.0779023226</v>
      </c>
      <c r="F24" s="381">
        <f t="shared" si="1"/>
        <v>3067109.5975288553</v>
      </c>
      <c r="G24" s="381">
        <f t="shared" si="1"/>
        <v>6954202.0858079139</v>
      </c>
      <c r="H24" s="381">
        <f t="shared" si="1"/>
        <v>16358772.54742706</v>
      </c>
      <c r="I24" s="381">
        <f t="shared" si="1"/>
        <v>22662631.648920685</v>
      </c>
      <c r="J24" s="382">
        <f>SUM(J15:J21)</f>
        <v>99.999999999999972</v>
      </c>
      <c r="K24" s="382">
        <f t="shared" ref="K24:O24" si="2">SUM(K15:K21)</f>
        <v>99.999999999999986</v>
      </c>
      <c r="L24" s="382">
        <f t="shared" si="2"/>
        <v>100</v>
      </c>
      <c r="M24" s="382">
        <f t="shared" si="2"/>
        <v>99.999999999999986</v>
      </c>
      <c r="N24" s="382">
        <f t="shared" si="2"/>
        <v>100.00000000000003</v>
      </c>
      <c r="O24" s="382">
        <f t="shared" si="2"/>
        <v>100</v>
      </c>
    </row>
    <row r="26" spans="1:15" s="345" customFormat="1" ht="14.4" x14ac:dyDescent="0.25">
      <c r="A26" s="336" t="s">
        <v>282</v>
      </c>
      <c r="B26" s="337"/>
      <c r="C26" s="383"/>
      <c r="D26" s="384" t="s">
        <v>294</v>
      </c>
      <c r="E26" s="385"/>
      <c r="F26" s="385"/>
      <c r="G26" s="385"/>
      <c r="H26" s="385"/>
      <c r="I26" s="385"/>
      <c r="J26" s="386" t="s">
        <v>295</v>
      </c>
      <c r="K26" s="387"/>
      <c r="L26" s="387"/>
      <c r="M26" s="387"/>
      <c r="N26" s="387"/>
      <c r="O26" s="387"/>
    </row>
    <row r="27" spans="1:15" x14ac:dyDescent="0.25">
      <c r="A27" s="346"/>
      <c r="B27" s="347"/>
      <c r="C27" s="348"/>
      <c r="D27" s="349" t="s">
        <v>285</v>
      </c>
      <c r="E27" s="350"/>
      <c r="F27" s="350"/>
      <c r="G27" s="350"/>
      <c r="H27" s="350"/>
      <c r="I27" s="351"/>
      <c r="J27" s="352" t="s">
        <v>286</v>
      </c>
      <c r="K27" s="353"/>
      <c r="L27" s="353"/>
      <c r="M27" s="353"/>
      <c r="N27" s="353"/>
      <c r="O27" s="354"/>
    </row>
    <row r="28" spans="1:15" x14ac:dyDescent="0.25">
      <c r="A28" s="355"/>
      <c r="B28" s="356"/>
      <c r="C28" s="357"/>
      <c r="D28" s="388">
        <v>1975</v>
      </c>
      <c r="E28" s="388">
        <v>1991</v>
      </c>
      <c r="F28" s="388">
        <v>2000</v>
      </c>
      <c r="G28" s="389">
        <v>2005</v>
      </c>
      <c r="H28" s="389">
        <v>2010</v>
      </c>
      <c r="I28" s="389">
        <v>2013</v>
      </c>
      <c r="J28" s="390">
        <v>1975</v>
      </c>
      <c r="K28" s="390">
        <v>1991</v>
      </c>
      <c r="L28" s="390">
        <v>2000</v>
      </c>
      <c r="M28" s="391">
        <v>2005</v>
      </c>
      <c r="N28" s="391">
        <v>2010</v>
      </c>
      <c r="O28" s="391">
        <v>2013</v>
      </c>
    </row>
    <row r="29" spans="1:15" x14ac:dyDescent="0.25">
      <c r="A29" s="361" t="s">
        <v>14</v>
      </c>
      <c r="B29" s="362"/>
      <c r="C29" s="147">
        <v>1</v>
      </c>
      <c r="D29" s="363">
        <v>807506.64862803207</v>
      </c>
      <c r="E29" s="363">
        <v>1112842.0979814474</v>
      </c>
      <c r="F29" s="363">
        <v>1444183.1084791974</v>
      </c>
      <c r="G29" s="363">
        <v>1506355.4802702535</v>
      </c>
      <c r="H29" s="363">
        <v>1812706.5451784697</v>
      </c>
      <c r="I29" s="363">
        <v>1942073.3128756387</v>
      </c>
      <c r="J29" s="364">
        <f t="shared" ref="J29:O36" si="3">(+D29/D$38)*100</f>
        <v>18.810102649790412</v>
      </c>
      <c r="K29" s="364">
        <f t="shared" si="3"/>
        <v>22.139642812411452</v>
      </c>
      <c r="L29" s="364">
        <f t="shared" si="3"/>
        <v>26.481323963932123</v>
      </c>
      <c r="M29" s="364">
        <f t="shared" si="3"/>
        <v>21.661082920561263</v>
      </c>
      <c r="N29" s="364">
        <f t="shared" si="3"/>
        <v>19.330360697009588</v>
      </c>
      <c r="O29" s="364">
        <f t="shared" si="3"/>
        <v>17.054071579196009</v>
      </c>
    </row>
    <row r="30" spans="1:15" x14ac:dyDescent="0.25">
      <c r="A30" s="365" t="s">
        <v>287</v>
      </c>
      <c r="B30" s="362"/>
      <c r="C30" s="147">
        <v>2</v>
      </c>
      <c r="D30" s="363">
        <v>1129047.9938862561</v>
      </c>
      <c r="E30" s="363">
        <v>734301.15596914629</v>
      </c>
      <c r="F30" s="363">
        <v>268392.0502076429</v>
      </c>
      <c r="G30" s="363">
        <v>437680.82021971524</v>
      </c>
      <c r="H30" s="363">
        <v>718416.81957304769</v>
      </c>
      <c r="I30" s="363">
        <v>664590.77697445173</v>
      </c>
      <c r="J30" s="364">
        <f t="shared" si="3"/>
        <v>26.30010377948382</v>
      </c>
      <c r="K30" s="364">
        <f t="shared" si="3"/>
        <v>14.608690073269281</v>
      </c>
      <c r="L30" s="364">
        <f t="shared" si="3"/>
        <v>4.9213820527072762</v>
      </c>
      <c r="M30" s="364">
        <f t="shared" si="3"/>
        <v>6.2937604461183403</v>
      </c>
      <c r="N30" s="364">
        <f t="shared" si="3"/>
        <v>7.6610614608765601</v>
      </c>
      <c r="O30" s="364">
        <f t="shared" si="3"/>
        <v>5.8360199927846725</v>
      </c>
    </row>
    <row r="31" spans="1:15" x14ac:dyDescent="0.25">
      <c r="A31" s="365" t="s">
        <v>20</v>
      </c>
      <c r="B31" s="362"/>
      <c r="C31" s="147">
        <v>3</v>
      </c>
      <c r="D31" s="363">
        <v>430189.65290368086</v>
      </c>
      <c r="E31" s="363">
        <v>534254.03767504951</v>
      </c>
      <c r="F31" s="363">
        <v>603438.00304319069</v>
      </c>
      <c r="G31" s="363">
        <v>768489.84539087501</v>
      </c>
      <c r="H31" s="363">
        <v>907556.07513431739</v>
      </c>
      <c r="I31" s="363">
        <v>1127908.9699702174</v>
      </c>
      <c r="J31" s="364">
        <f t="shared" si="3"/>
        <v>10.020860563494116</v>
      </c>
      <c r="K31" s="364">
        <f t="shared" si="3"/>
        <v>10.62881570230766</v>
      </c>
      <c r="L31" s="364">
        <f t="shared" si="3"/>
        <v>11.064966178397295</v>
      </c>
      <c r="M31" s="364">
        <f t="shared" si="3"/>
        <v>11.050726394034529</v>
      </c>
      <c r="N31" s="364">
        <f t="shared" si="3"/>
        <v>9.6780068079808572</v>
      </c>
      <c r="O31" s="364">
        <f t="shared" si="3"/>
        <v>9.9045902032438242</v>
      </c>
    </row>
    <row r="32" spans="1:15" x14ac:dyDescent="0.25">
      <c r="A32" s="365" t="s">
        <v>22</v>
      </c>
      <c r="B32" s="362"/>
      <c r="C32" s="147">
        <v>4</v>
      </c>
      <c r="D32" s="363">
        <v>713880.78283400834</v>
      </c>
      <c r="E32" s="363">
        <v>331900.55495409499</v>
      </c>
      <c r="F32" s="363">
        <v>310019.02349772397</v>
      </c>
      <c r="G32" s="363">
        <v>720591.28004282108</v>
      </c>
      <c r="H32" s="363">
        <v>1272685.9039862526</v>
      </c>
      <c r="I32" s="363">
        <v>1760532.8100529029</v>
      </c>
      <c r="J32" s="364">
        <f t="shared" si="3"/>
        <v>16.629176772271947</v>
      </c>
      <c r="K32" s="364">
        <f t="shared" si="3"/>
        <v>6.6030569379550066</v>
      </c>
      <c r="L32" s="364">
        <f t="shared" si="3"/>
        <v>5.6846767892683534</v>
      </c>
      <c r="M32" s="364">
        <f t="shared" si="3"/>
        <v>10.361954846169892</v>
      </c>
      <c r="N32" s="364">
        <f t="shared" si="3"/>
        <v>13.571682434473606</v>
      </c>
      <c r="O32" s="364">
        <f t="shared" si="3"/>
        <v>15.45989657605058</v>
      </c>
    </row>
    <row r="33" spans="1:15" x14ac:dyDescent="0.25">
      <c r="A33" s="365" t="s">
        <v>288</v>
      </c>
      <c r="B33" s="362"/>
      <c r="C33" s="147">
        <v>5</v>
      </c>
      <c r="D33" s="363">
        <v>387726.5611526735</v>
      </c>
      <c r="E33" s="363">
        <v>914478.58278299682</v>
      </c>
      <c r="F33" s="363">
        <v>1164856.6247157201</v>
      </c>
      <c r="G33" s="363">
        <v>1515159.5384878016</v>
      </c>
      <c r="H33" s="363">
        <v>1757292.9199889074</v>
      </c>
      <c r="I33" s="363">
        <v>2019122.0309739793</v>
      </c>
      <c r="J33" s="364">
        <f t="shared" si="3"/>
        <v>9.0317230548172738</v>
      </c>
      <c r="K33" s="364">
        <f t="shared" si="3"/>
        <v>18.193263194427896</v>
      </c>
      <c r="L33" s="364">
        <f t="shared" si="3"/>
        <v>21.359442213053565</v>
      </c>
      <c r="M33" s="364">
        <f t="shared" si="3"/>
        <v>21.787683472413434</v>
      </c>
      <c r="N33" s="364">
        <f t="shared" si="3"/>
        <v>18.739440249741232</v>
      </c>
      <c r="O33" s="364">
        <f t="shared" si="3"/>
        <v>17.730665168543442</v>
      </c>
    </row>
    <row r="34" spans="1:15" x14ac:dyDescent="0.25">
      <c r="A34" s="365" t="s">
        <v>289</v>
      </c>
      <c r="B34" s="362"/>
      <c r="C34" s="147">
        <v>6</v>
      </c>
      <c r="D34" s="363">
        <v>137082.49978133966</v>
      </c>
      <c r="E34" s="363">
        <v>216428.2825789114</v>
      </c>
      <c r="F34" s="363">
        <v>241280.5289612312</v>
      </c>
      <c r="G34" s="363">
        <v>312665.86734954274</v>
      </c>
      <c r="H34" s="363">
        <v>651074.48983291385</v>
      </c>
      <c r="I34" s="363">
        <v>968705.97319835622</v>
      </c>
      <c r="J34" s="364">
        <f t="shared" si="3"/>
        <v>3.1932070116795308</v>
      </c>
      <c r="K34" s="364">
        <f t="shared" si="3"/>
        <v>4.3057724716670753</v>
      </c>
      <c r="L34" s="364">
        <f t="shared" si="3"/>
        <v>4.4242505095767823</v>
      </c>
      <c r="M34" s="364">
        <f t="shared" si="3"/>
        <v>4.4960710587865851</v>
      </c>
      <c r="N34" s="364">
        <f t="shared" si="3"/>
        <v>6.9429355581946242</v>
      </c>
      <c r="O34" s="364">
        <f t="shared" si="3"/>
        <v>8.5065691890166999</v>
      </c>
    </row>
    <row r="35" spans="1:15" x14ac:dyDescent="0.25">
      <c r="A35" s="365" t="s">
        <v>290</v>
      </c>
      <c r="B35" s="362"/>
      <c r="C35" s="147">
        <v>7</v>
      </c>
      <c r="D35" s="363">
        <v>687507.0725783672</v>
      </c>
      <c r="E35" s="363">
        <v>1182263.453830159</v>
      </c>
      <c r="F35" s="363">
        <v>1421421.6916879939</v>
      </c>
      <c r="G35" s="363">
        <v>1693259.2540469067</v>
      </c>
      <c r="H35" s="363">
        <v>2257777.4417516207</v>
      </c>
      <c r="I35" s="363">
        <v>2904806.0205421085</v>
      </c>
      <c r="J35" s="364">
        <f t="shared" si="3"/>
        <v>16.014826168462914</v>
      </c>
      <c r="K35" s="364">
        <f t="shared" si="3"/>
        <v>23.520758807961624</v>
      </c>
      <c r="L35" s="364">
        <f t="shared" si="3"/>
        <v>26.063958293064616</v>
      </c>
      <c r="M35" s="364">
        <f t="shared" si="3"/>
        <v>24.348720861915961</v>
      </c>
      <c r="N35" s="364">
        <f t="shared" si="3"/>
        <v>24.076512791723527</v>
      </c>
      <c r="O35" s="364">
        <f t="shared" si="3"/>
        <v>25.50818729116477</v>
      </c>
    </row>
    <row r="36" spans="1:15" s="371" customFormat="1" x14ac:dyDescent="0.25">
      <c r="A36" s="366" t="s">
        <v>291</v>
      </c>
      <c r="B36" s="367"/>
      <c r="C36" s="368"/>
      <c r="D36" s="369">
        <v>4523453.1167307263</v>
      </c>
      <c r="E36" s="369">
        <v>5151382.620717207</v>
      </c>
      <c r="F36" s="369">
        <v>5370251.7114776112</v>
      </c>
      <c r="G36" s="369">
        <v>6954202.0855838768</v>
      </c>
      <c r="H36" s="369">
        <v>9536024.3742507547</v>
      </c>
      <c r="I36" s="369">
        <v>11681951.306054436</v>
      </c>
      <c r="J36" s="370">
        <f t="shared" si="3"/>
        <v>105.36955652536484</v>
      </c>
      <c r="K36" s="370">
        <f t="shared" si="3"/>
        <v>102.4851337126935</v>
      </c>
      <c r="L36" s="370">
        <f t="shared" si="3"/>
        <v>98.471845089820917</v>
      </c>
      <c r="M36" s="370">
        <f t="shared" si="3"/>
        <v>99.999999996778371</v>
      </c>
      <c r="N36" s="370">
        <f t="shared" si="3"/>
        <v>101.69036530487818</v>
      </c>
      <c r="O36" s="370">
        <f t="shared" si="3"/>
        <v>102.58358036089858</v>
      </c>
    </row>
    <row r="37" spans="1:15" x14ac:dyDescent="0.25">
      <c r="A37" s="372" t="s">
        <v>292</v>
      </c>
      <c r="B37" s="373"/>
      <c r="C37" s="374"/>
      <c r="D37" s="392"/>
      <c r="E37" s="392"/>
      <c r="F37" s="392"/>
      <c r="G37" s="392"/>
      <c r="H37" s="392"/>
      <c r="I37" s="392"/>
      <c r="J37" s="393"/>
      <c r="K37" s="393"/>
      <c r="L37" s="393"/>
      <c r="M37" s="393"/>
      <c r="N37" s="393"/>
      <c r="O37" s="393"/>
    </row>
    <row r="38" spans="1:15" x14ac:dyDescent="0.25">
      <c r="A38" s="378" t="s">
        <v>293</v>
      </c>
      <c r="B38" s="379"/>
      <c r="C38" s="380"/>
      <c r="D38" s="381">
        <f t="shared" ref="D38:I38" si="4">SUM(D29:D35)</f>
        <v>4292941.2117643571</v>
      </c>
      <c r="E38" s="381">
        <f t="shared" si="4"/>
        <v>5026468.1657718057</v>
      </c>
      <c r="F38" s="381">
        <f t="shared" si="4"/>
        <v>5453591.0305926995</v>
      </c>
      <c r="G38" s="381">
        <f t="shared" si="4"/>
        <v>6954202.0858079158</v>
      </c>
      <c r="H38" s="381">
        <f t="shared" si="4"/>
        <v>9377510.1954455301</v>
      </c>
      <c r="I38" s="381">
        <f t="shared" si="4"/>
        <v>11387739.894587655</v>
      </c>
      <c r="J38" s="382">
        <f t="shared" ref="J38:O38" si="5">SUM(J29:J35)</f>
        <v>100.00000000000001</v>
      </c>
      <c r="K38" s="382">
        <f t="shared" si="5"/>
        <v>100</v>
      </c>
      <c r="L38" s="382">
        <f t="shared" si="5"/>
        <v>100.00000000000001</v>
      </c>
      <c r="M38" s="382">
        <f t="shared" si="5"/>
        <v>100.00000000000001</v>
      </c>
      <c r="N38" s="382">
        <f t="shared" si="5"/>
        <v>100</v>
      </c>
      <c r="O38" s="382">
        <f t="shared" si="5"/>
        <v>100</v>
      </c>
    </row>
    <row r="40" spans="1:15" s="345" customFormat="1" ht="14.4" x14ac:dyDescent="0.25">
      <c r="A40" s="336" t="s">
        <v>282</v>
      </c>
      <c r="B40" s="337"/>
      <c r="C40" s="383"/>
      <c r="D40" s="384" t="s">
        <v>296</v>
      </c>
      <c r="E40" s="385"/>
      <c r="F40" s="385"/>
      <c r="G40" s="385"/>
      <c r="H40" s="385"/>
      <c r="I40" s="385"/>
      <c r="J40" s="386" t="s">
        <v>297</v>
      </c>
      <c r="K40" s="387"/>
      <c r="L40" s="387"/>
      <c r="M40" s="387"/>
      <c r="N40" s="387"/>
      <c r="O40" s="387"/>
    </row>
    <row r="41" spans="1:15" x14ac:dyDescent="0.25">
      <c r="A41" s="346"/>
      <c r="B41" s="347"/>
      <c r="C41" s="348"/>
      <c r="D41" s="394" t="s">
        <v>298</v>
      </c>
      <c r="E41" s="395"/>
      <c r="F41" s="395"/>
      <c r="G41" s="395"/>
      <c r="H41" s="395"/>
      <c r="I41" s="396"/>
      <c r="J41" s="352" t="s">
        <v>286</v>
      </c>
      <c r="K41" s="353"/>
      <c r="L41" s="353"/>
      <c r="M41" s="353"/>
      <c r="N41" s="353"/>
      <c r="O41" s="354"/>
    </row>
    <row r="42" spans="1:15" x14ac:dyDescent="0.25">
      <c r="A42" s="355"/>
      <c r="B42" s="356"/>
      <c r="C42" s="357"/>
      <c r="D42" s="388">
        <v>1975</v>
      </c>
      <c r="E42" s="278">
        <v>1991</v>
      </c>
      <c r="F42" s="278">
        <v>2000</v>
      </c>
      <c r="G42" s="278">
        <v>2005</v>
      </c>
      <c r="H42" s="278">
        <v>2010</v>
      </c>
      <c r="I42" s="278">
        <v>2013</v>
      </c>
      <c r="J42" s="390">
        <v>1975</v>
      </c>
      <c r="K42" s="397">
        <v>1991</v>
      </c>
      <c r="L42" s="397">
        <v>2000</v>
      </c>
      <c r="M42" s="397">
        <v>2005</v>
      </c>
      <c r="N42" s="397">
        <v>2010</v>
      </c>
      <c r="O42" s="397">
        <v>2013</v>
      </c>
    </row>
    <row r="43" spans="1:15" x14ac:dyDescent="0.25">
      <c r="A43" s="361" t="s">
        <v>14</v>
      </c>
      <c r="B43" s="362"/>
      <c r="C43" s="147">
        <v>1</v>
      </c>
      <c r="D43" s="398" t="s">
        <v>29</v>
      </c>
      <c r="E43" s="399">
        <v>1831</v>
      </c>
      <c r="F43" s="399">
        <v>2772</v>
      </c>
      <c r="G43" s="399">
        <v>2962</v>
      </c>
      <c r="H43" s="399">
        <v>3176</v>
      </c>
      <c r="I43" s="399">
        <v>2958</v>
      </c>
      <c r="J43" s="400" t="s">
        <v>29</v>
      </c>
      <c r="K43" s="401">
        <f t="shared" ref="K43:O49" si="6">(+E43/E$51)*100</f>
        <v>64.998225062122827</v>
      </c>
      <c r="L43" s="401">
        <f t="shared" si="6"/>
        <v>72.546453807903688</v>
      </c>
      <c r="M43" s="401">
        <f t="shared" si="6"/>
        <v>72.173489278752427</v>
      </c>
      <c r="N43" s="401">
        <f t="shared" si="6"/>
        <v>65.525067051784617</v>
      </c>
      <c r="O43" s="401">
        <f t="shared" si="6"/>
        <v>55.279387030461592</v>
      </c>
    </row>
    <row r="44" spans="1:15" x14ac:dyDescent="0.25">
      <c r="A44" s="365" t="s">
        <v>287</v>
      </c>
      <c r="B44" s="362"/>
      <c r="C44" s="147">
        <v>2</v>
      </c>
      <c r="D44" s="398" t="s">
        <v>29</v>
      </c>
      <c r="E44" s="399">
        <v>77</v>
      </c>
      <c r="F44" s="399">
        <v>83</v>
      </c>
      <c r="G44" s="399">
        <v>73</v>
      </c>
      <c r="H44" s="399">
        <v>114</v>
      </c>
      <c r="I44" s="399">
        <v>121</v>
      </c>
      <c r="J44" s="400" t="s">
        <v>29</v>
      </c>
      <c r="K44" s="401">
        <f t="shared" si="6"/>
        <v>2.7334043308484204</v>
      </c>
      <c r="L44" s="401">
        <f t="shared" si="6"/>
        <v>2.1722062287359329</v>
      </c>
      <c r="M44" s="401">
        <f t="shared" si="6"/>
        <v>1.7787524366471734</v>
      </c>
      <c r="N44" s="401">
        <f t="shared" si="6"/>
        <v>2.3519702909015887</v>
      </c>
      <c r="O44" s="401">
        <f t="shared" si="6"/>
        <v>2.2612595776490374</v>
      </c>
    </row>
    <row r="45" spans="1:15" x14ac:dyDescent="0.25">
      <c r="A45" s="365" t="s">
        <v>20</v>
      </c>
      <c r="B45" s="362"/>
      <c r="C45" s="147">
        <v>3</v>
      </c>
      <c r="D45" s="398" t="s">
        <v>29</v>
      </c>
      <c r="E45" s="399">
        <v>285</v>
      </c>
      <c r="F45" s="399">
        <v>150</v>
      </c>
      <c r="G45" s="399">
        <v>164</v>
      </c>
      <c r="H45" s="399">
        <v>185</v>
      </c>
      <c r="I45" s="399">
        <v>218</v>
      </c>
      <c r="J45" s="400" t="s">
        <v>29</v>
      </c>
      <c r="K45" s="401">
        <f t="shared" si="6"/>
        <v>10.117145899893504</v>
      </c>
      <c r="L45" s="401">
        <f t="shared" si="6"/>
        <v>3.9256739073540956</v>
      </c>
      <c r="M45" s="401">
        <f t="shared" si="6"/>
        <v>3.996101364522417</v>
      </c>
      <c r="N45" s="401">
        <f t="shared" si="6"/>
        <v>3.8167938931297711</v>
      </c>
      <c r="O45" s="401">
        <f t="shared" si="6"/>
        <v>4.0740048589048774</v>
      </c>
    </row>
    <row r="46" spans="1:15" x14ac:dyDescent="0.25">
      <c r="A46" s="365" t="s">
        <v>22</v>
      </c>
      <c r="B46" s="362"/>
      <c r="C46" s="147">
        <v>4</v>
      </c>
      <c r="D46" s="398" t="s">
        <v>29</v>
      </c>
      <c r="E46" s="402">
        <v>26</v>
      </c>
      <c r="F46" s="402">
        <v>39</v>
      </c>
      <c r="G46" s="402">
        <v>53</v>
      </c>
      <c r="H46" s="402">
        <v>121</v>
      </c>
      <c r="I46" s="402">
        <v>200</v>
      </c>
      <c r="J46" s="400" t="s">
        <v>29</v>
      </c>
      <c r="K46" s="401">
        <f t="shared" si="6"/>
        <v>0.92296769613063545</v>
      </c>
      <c r="L46" s="401">
        <f t="shared" si="6"/>
        <v>1.0206752159120649</v>
      </c>
      <c r="M46" s="401">
        <f t="shared" si="6"/>
        <v>1.2914230019493176</v>
      </c>
      <c r="N46" s="401">
        <f t="shared" si="6"/>
        <v>2.4963895192902825</v>
      </c>
      <c r="O46" s="401">
        <f t="shared" si="6"/>
        <v>3.7376191366099794</v>
      </c>
    </row>
    <row r="47" spans="1:15" x14ac:dyDescent="0.25">
      <c r="A47" s="365" t="s">
        <v>288</v>
      </c>
      <c r="B47" s="362"/>
      <c r="C47" s="147">
        <v>5</v>
      </c>
      <c r="D47" s="398" t="s">
        <v>29</v>
      </c>
      <c r="E47" s="402">
        <v>283</v>
      </c>
      <c r="F47" s="402">
        <v>392</v>
      </c>
      <c r="G47" s="402">
        <v>420</v>
      </c>
      <c r="H47" s="402">
        <v>579</v>
      </c>
      <c r="I47" s="402">
        <v>731</v>
      </c>
      <c r="J47" s="400" t="s">
        <v>29</v>
      </c>
      <c r="K47" s="401">
        <f t="shared" si="6"/>
        <v>10.046148384806532</v>
      </c>
      <c r="L47" s="401">
        <f t="shared" si="6"/>
        <v>10.259094477885371</v>
      </c>
      <c r="M47" s="401">
        <f t="shared" si="6"/>
        <v>10.23391812865497</v>
      </c>
      <c r="N47" s="401">
        <f t="shared" si="6"/>
        <v>11.945533319579122</v>
      </c>
      <c r="O47" s="401">
        <f t="shared" si="6"/>
        <v>13.660997944309475</v>
      </c>
    </row>
    <row r="48" spans="1:15" x14ac:dyDescent="0.25">
      <c r="A48" s="365" t="s">
        <v>289</v>
      </c>
      <c r="B48" s="362"/>
      <c r="C48" s="147">
        <v>6</v>
      </c>
      <c r="D48" s="398" t="s">
        <v>29</v>
      </c>
      <c r="E48" s="402">
        <v>64</v>
      </c>
      <c r="F48" s="402">
        <v>78</v>
      </c>
      <c r="G48" s="402">
        <v>86</v>
      </c>
      <c r="H48" s="402">
        <v>130</v>
      </c>
      <c r="I48" s="402">
        <v>188</v>
      </c>
      <c r="J48" s="400" t="s">
        <v>29</v>
      </c>
      <c r="K48" s="401">
        <f t="shared" si="6"/>
        <v>2.2719204827831025</v>
      </c>
      <c r="L48" s="401">
        <f t="shared" si="6"/>
        <v>2.0413504318241298</v>
      </c>
      <c r="M48" s="401">
        <f t="shared" si="6"/>
        <v>2.0955165692007798</v>
      </c>
      <c r="N48" s="401">
        <f t="shared" si="6"/>
        <v>2.682071384361461</v>
      </c>
      <c r="O48" s="401">
        <f t="shared" si="6"/>
        <v>3.5133619884133807</v>
      </c>
    </row>
    <row r="49" spans="1:15" x14ac:dyDescent="0.25">
      <c r="A49" s="365" t="s">
        <v>290</v>
      </c>
      <c r="B49" s="362"/>
      <c r="C49" s="147">
        <v>7</v>
      </c>
      <c r="D49" s="398" t="s">
        <v>29</v>
      </c>
      <c r="E49" s="403">
        <v>251</v>
      </c>
      <c r="F49" s="403">
        <v>307</v>
      </c>
      <c r="G49" s="403">
        <v>346</v>
      </c>
      <c r="H49" s="403">
        <v>542</v>
      </c>
      <c r="I49" s="403">
        <v>935</v>
      </c>
      <c r="J49" s="400" t="s">
        <v>29</v>
      </c>
      <c r="K49" s="401">
        <f t="shared" si="6"/>
        <v>8.910188143414981</v>
      </c>
      <c r="L49" s="401">
        <f t="shared" si="6"/>
        <v>8.0345459303847164</v>
      </c>
      <c r="M49" s="401">
        <f t="shared" si="6"/>
        <v>8.4307992202729043</v>
      </c>
      <c r="N49" s="401">
        <f t="shared" si="6"/>
        <v>11.182174540953167</v>
      </c>
      <c r="O49" s="401">
        <f t="shared" si="6"/>
        <v>17.473369463651654</v>
      </c>
    </row>
    <row r="50" spans="1:15" x14ac:dyDescent="0.25">
      <c r="A50" s="372" t="s">
        <v>292</v>
      </c>
      <c r="B50" s="373"/>
      <c r="C50" s="374"/>
      <c r="D50" s="404"/>
      <c r="E50" s="392"/>
      <c r="F50" s="392"/>
      <c r="G50" s="392"/>
      <c r="H50" s="392"/>
      <c r="I50" s="392"/>
      <c r="J50" s="405"/>
      <c r="K50" s="393"/>
      <c r="L50" s="393"/>
      <c r="M50" s="393"/>
      <c r="N50" s="393"/>
      <c r="O50" s="393"/>
    </row>
    <row r="51" spans="1:15" x14ac:dyDescent="0.25">
      <c r="A51" s="378" t="s">
        <v>293</v>
      </c>
      <c r="B51" s="379"/>
      <c r="C51" s="380"/>
      <c r="D51" s="406" t="s">
        <v>29</v>
      </c>
      <c r="E51" s="381">
        <f t="shared" ref="E51:I51" si="7">SUM(E43:E49)</f>
        <v>2817</v>
      </c>
      <c r="F51" s="381">
        <f t="shared" si="7"/>
        <v>3821</v>
      </c>
      <c r="G51" s="381">
        <f t="shared" si="7"/>
        <v>4104</v>
      </c>
      <c r="H51" s="381">
        <f t="shared" si="7"/>
        <v>4847</v>
      </c>
      <c r="I51" s="381">
        <f t="shared" si="7"/>
        <v>5351</v>
      </c>
      <c r="J51" s="407" t="s">
        <v>29</v>
      </c>
      <c r="K51" s="408">
        <f t="shared" ref="K51:O51" si="8">SUM(K43:K49)</f>
        <v>100</v>
      </c>
      <c r="L51" s="408">
        <f t="shared" si="8"/>
        <v>100</v>
      </c>
      <c r="M51" s="408">
        <f t="shared" si="8"/>
        <v>99.999999999999986</v>
      </c>
      <c r="N51" s="408">
        <f t="shared" si="8"/>
        <v>100.00000000000001</v>
      </c>
      <c r="O51" s="408">
        <f t="shared" si="8"/>
        <v>99.999999999999986</v>
      </c>
    </row>
    <row r="53" spans="1:15" s="345" customFormat="1" ht="46.05" customHeight="1" x14ac:dyDescent="0.25">
      <c r="A53" s="336" t="s">
        <v>282</v>
      </c>
      <c r="B53" s="337"/>
      <c r="C53" s="383"/>
      <c r="D53" s="409" t="s">
        <v>299</v>
      </c>
      <c r="E53" s="409"/>
      <c r="F53" s="409"/>
      <c r="G53" s="409"/>
      <c r="H53" s="409"/>
      <c r="I53" s="409"/>
      <c r="J53" s="410" t="s">
        <v>300</v>
      </c>
      <c r="K53" s="411"/>
      <c r="L53" s="411"/>
      <c r="M53" s="411"/>
      <c r="N53" s="411"/>
      <c r="O53" s="412"/>
    </row>
    <row r="54" spans="1:15" x14ac:dyDescent="0.25">
      <c r="A54" s="346"/>
      <c r="B54" s="347"/>
      <c r="C54" s="348"/>
      <c r="D54" s="413" t="s">
        <v>286</v>
      </c>
      <c r="E54" s="414"/>
      <c r="F54" s="414"/>
      <c r="G54" s="414"/>
      <c r="H54" s="414"/>
      <c r="I54" s="415"/>
      <c r="J54" s="413" t="s">
        <v>286</v>
      </c>
      <c r="K54" s="414"/>
      <c r="L54" s="414"/>
      <c r="M54" s="414"/>
      <c r="N54" s="414"/>
      <c r="O54" s="415"/>
    </row>
    <row r="55" spans="1:15" x14ac:dyDescent="0.25">
      <c r="A55" s="355"/>
      <c r="B55" s="356"/>
      <c r="C55" s="357"/>
      <c r="D55" s="390">
        <v>1975</v>
      </c>
      <c r="E55" s="397">
        <v>1991</v>
      </c>
      <c r="F55" s="397">
        <v>2000</v>
      </c>
      <c r="G55" s="397">
        <v>2005</v>
      </c>
      <c r="H55" s="397">
        <v>2010</v>
      </c>
      <c r="I55" s="397">
        <v>2013</v>
      </c>
      <c r="J55" s="390">
        <v>1975</v>
      </c>
      <c r="K55" s="397">
        <v>1991</v>
      </c>
      <c r="L55" s="397">
        <v>2000</v>
      </c>
      <c r="M55" s="397">
        <v>2005</v>
      </c>
      <c r="N55" s="397">
        <v>2010</v>
      </c>
      <c r="O55" s="397">
        <v>2013</v>
      </c>
    </row>
    <row r="56" spans="1:15" x14ac:dyDescent="0.25">
      <c r="A56" s="361" t="s">
        <v>14</v>
      </c>
      <c r="B56" s="362"/>
      <c r="C56" s="147">
        <v>1</v>
      </c>
      <c r="D56" s="400" t="s">
        <v>29</v>
      </c>
      <c r="E56" s="416">
        <f t="shared" ref="E56:I62" si="9">(E29*1000)/(E43*1000)</f>
        <v>607.77831675666164</v>
      </c>
      <c r="F56" s="416">
        <f t="shared" si="9"/>
        <v>520.98957737344779</v>
      </c>
      <c r="G56" s="416">
        <f t="shared" si="9"/>
        <v>508.56025667462978</v>
      </c>
      <c r="H56" s="416">
        <f t="shared" si="9"/>
        <v>570.75143110153329</v>
      </c>
      <c r="I56" s="416">
        <f t="shared" si="9"/>
        <v>656.5494634468015</v>
      </c>
      <c r="J56" s="400" t="s">
        <v>29</v>
      </c>
      <c r="K56" s="401">
        <f t="shared" ref="K56:O62" si="10">+E56/E$64</f>
        <v>0.34061919062022428</v>
      </c>
      <c r="L56" s="401">
        <f t="shared" si="10"/>
        <v>0.36502575348551453</v>
      </c>
      <c r="M56" s="401">
        <f t="shared" si="10"/>
        <v>0.30012520022276645</v>
      </c>
      <c r="N56" s="401">
        <f t="shared" si="10"/>
        <v>0.29500711051135226</v>
      </c>
      <c r="O56" s="401">
        <f t="shared" si="10"/>
        <v>0.30850688647828889</v>
      </c>
    </row>
    <row r="57" spans="1:15" x14ac:dyDescent="0.25">
      <c r="A57" s="365" t="s">
        <v>287</v>
      </c>
      <c r="B57" s="362"/>
      <c r="C57" s="147">
        <v>2</v>
      </c>
      <c r="D57" s="400" t="s">
        <v>29</v>
      </c>
      <c r="E57" s="416">
        <f t="shared" si="9"/>
        <v>9536.3786489499507</v>
      </c>
      <c r="F57" s="416">
        <f t="shared" si="9"/>
        <v>3233.6391591282277</v>
      </c>
      <c r="G57" s="416">
        <f t="shared" si="9"/>
        <v>5995.6276742426744</v>
      </c>
      <c r="H57" s="416">
        <f t="shared" si="9"/>
        <v>6301.9019260793657</v>
      </c>
      <c r="I57" s="416">
        <f t="shared" si="9"/>
        <v>5492.4857601194362</v>
      </c>
      <c r="J57" s="400" t="s">
        <v>29</v>
      </c>
      <c r="K57" s="401">
        <f t="shared" si="10"/>
        <v>5.3445038878440991</v>
      </c>
      <c r="L57" s="401">
        <f t="shared" si="10"/>
        <v>2.265614557035482</v>
      </c>
      <c r="M57" s="401">
        <f t="shared" si="10"/>
        <v>3.538300393269818</v>
      </c>
      <c r="N57" s="401">
        <f t="shared" si="10"/>
        <v>3.2572951667428671</v>
      </c>
      <c r="O57" s="401">
        <f t="shared" si="10"/>
        <v>2.5808713207760983</v>
      </c>
    </row>
    <row r="58" spans="1:15" x14ac:dyDescent="0.25">
      <c r="A58" s="365" t="s">
        <v>20</v>
      </c>
      <c r="B58" s="362"/>
      <c r="C58" s="147">
        <v>3</v>
      </c>
      <c r="D58" s="400" t="s">
        <v>29</v>
      </c>
      <c r="E58" s="416">
        <f t="shared" si="9"/>
        <v>1874.5755707896474</v>
      </c>
      <c r="F58" s="416">
        <f t="shared" si="9"/>
        <v>4022.9200202879383</v>
      </c>
      <c r="G58" s="416">
        <f t="shared" si="9"/>
        <v>4685.9136914077744</v>
      </c>
      <c r="H58" s="416">
        <f t="shared" si="9"/>
        <v>4905.7085142395536</v>
      </c>
      <c r="I58" s="416">
        <f t="shared" si="9"/>
        <v>5173.8943576615484</v>
      </c>
      <c r="J58" s="400" t="s">
        <v>29</v>
      </c>
      <c r="K58" s="401">
        <f t="shared" si="10"/>
        <v>1.0505745204701993</v>
      </c>
      <c r="L58" s="401">
        <f t="shared" si="10"/>
        <v>2.8186157178437377</v>
      </c>
      <c r="M58" s="401">
        <f t="shared" si="10"/>
        <v>2.7653768976291282</v>
      </c>
      <c r="N58" s="401">
        <f t="shared" si="10"/>
        <v>2.5356377836909849</v>
      </c>
      <c r="O58" s="401">
        <f t="shared" si="10"/>
        <v>2.4311679897962257</v>
      </c>
    </row>
    <row r="59" spans="1:15" x14ac:dyDescent="0.25">
      <c r="A59" s="365" t="s">
        <v>22</v>
      </c>
      <c r="B59" s="362"/>
      <c r="C59" s="147">
        <v>4</v>
      </c>
      <c r="D59" s="400" t="s">
        <v>29</v>
      </c>
      <c r="E59" s="416">
        <f t="shared" si="9"/>
        <v>12765.405959772885</v>
      </c>
      <c r="F59" s="416">
        <f t="shared" si="9"/>
        <v>7949.2057307108716</v>
      </c>
      <c r="G59" s="416">
        <f t="shared" si="9"/>
        <v>13596.061887600397</v>
      </c>
      <c r="H59" s="416">
        <f t="shared" si="9"/>
        <v>10518.065322200435</v>
      </c>
      <c r="I59" s="416">
        <f t="shared" si="9"/>
        <v>8802.664050264515</v>
      </c>
      <c r="J59" s="400" t="s">
        <v>29</v>
      </c>
      <c r="K59" s="401">
        <f t="shared" si="10"/>
        <v>7.1541582285458674</v>
      </c>
      <c r="L59" s="401">
        <f t="shared" si="10"/>
        <v>5.5695256440498406</v>
      </c>
      <c r="M59" s="401">
        <f t="shared" si="10"/>
        <v>8.0236722054115539</v>
      </c>
      <c r="N59" s="401">
        <f t="shared" si="10"/>
        <v>5.4365243603217834</v>
      </c>
      <c r="O59" s="401">
        <f t="shared" si="10"/>
        <v>4.1362953289223334</v>
      </c>
    </row>
    <row r="60" spans="1:15" x14ac:dyDescent="0.25">
      <c r="A60" s="365" t="s">
        <v>288</v>
      </c>
      <c r="B60" s="362"/>
      <c r="C60" s="147">
        <v>5</v>
      </c>
      <c r="D60" s="400" t="s">
        <v>29</v>
      </c>
      <c r="E60" s="416">
        <f t="shared" si="9"/>
        <v>3231.373084038858</v>
      </c>
      <c r="F60" s="416">
        <f t="shared" si="9"/>
        <v>2971.5730222339798</v>
      </c>
      <c r="G60" s="416">
        <f t="shared" si="9"/>
        <v>3607.5227106852417</v>
      </c>
      <c r="H60" s="416">
        <f t="shared" si="9"/>
        <v>3035.0482210516534</v>
      </c>
      <c r="I60" s="416">
        <f t="shared" si="9"/>
        <v>2762.1368412776733</v>
      </c>
      <c r="J60" s="400" t="s">
        <v>29</v>
      </c>
      <c r="K60" s="401">
        <f t="shared" si="10"/>
        <v>1.8109689900601902</v>
      </c>
      <c r="L60" s="401">
        <f t="shared" si="10"/>
        <v>2.0820007320427978</v>
      </c>
      <c r="M60" s="401">
        <f t="shared" si="10"/>
        <v>2.1289679278758271</v>
      </c>
      <c r="N60" s="401">
        <f t="shared" si="10"/>
        <v>1.5687403608030355</v>
      </c>
      <c r="O60" s="401">
        <f t="shared" si="10"/>
        <v>1.2979040946221065</v>
      </c>
    </row>
    <row r="61" spans="1:15" x14ac:dyDescent="0.25">
      <c r="A61" s="365" t="s">
        <v>289</v>
      </c>
      <c r="B61" s="362"/>
      <c r="C61" s="147">
        <v>6</v>
      </c>
      <c r="D61" s="400" t="s">
        <v>29</v>
      </c>
      <c r="E61" s="416">
        <f t="shared" si="9"/>
        <v>3381.6919152954906</v>
      </c>
      <c r="F61" s="416">
        <f t="shared" si="9"/>
        <v>3093.3401148875796</v>
      </c>
      <c r="G61" s="416">
        <f t="shared" si="9"/>
        <v>3635.6496203435204</v>
      </c>
      <c r="H61" s="416">
        <f t="shared" si="9"/>
        <v>5008.26530640703</v>
      </c>
      <c r="I61" s="416">
        <f t="shared" si="9"/>
        <v>5152.6913467997674</v>
      </c>
      <c r="J61" s="400" t="s">
        <v>29</v>
      </c>
      <c r="K61" s="401">
        <f t="shared" si="10"/>
        <v>1.8952126644822114</v>
      </c>
      <c r="L61" s="401">
        <f t="shared" si="10"/>
        <v>2.1673155380888312</v>
      </c>
      <c r="M61" s="401">
        <f t="shared" si="10"/>
        <v>2.1455669331697846</v>
      </c>
      <c r="N61" s="401">
        <f t="shared" si="10"/>
        <v>2.5886468192745649</v>
      </c>
      <c r="O61" s="401">
        <f t="shared" si="10"/>
        <v>2.4212048792781049</v>
      </c>
    </row>
    <row r="62" spans="1:15" x14ac:dyDescent="0.25">
      <c r="A62" s="365" t="s">
        <v>290</v>
      </c>
      <c r="B62" s="362"/>
      <c r="C62" s="147">
        <v>7</v>
      </c>
      <c r="D62" s="400" t="s">
        <v>29</v>
      </c>
      <c r="E62" s="416">
        <f t="shared" si="9"/>
        <v>4710.212963466769</v>
      </c>
      <c r="F62" s="416">
        <f t="shared" si="9"/>
        <v>4630.0380836742479</v>
      </c>
      <c r="G62" s="416">
        <f t="shared" si="9"/>
        <v>4893.8128729679383</v>
      </c>
      <c r="H62" s="416">
        <f t="shared" si="9"/>
        <v>4165.6410364421045</v>
      </c>
      <c r="I62" s="416">
        <f t="shared" si="9"/>
        <v>3106.7444069969074</v>
      </c>
      <c r="J62" s="400" t="s">
        <v>29</v>
      </c>
      <c r="K62" s="401">
        <f t="shared" si="10"/>
        <v>2.6397600622321868</v>
      </c>
      <c r="L62" s="401">
        <f t="shared" si="10"/>
        <v>3.2439864702866417</v>
      </c>
      <c r="M62" s="401">
        <f t="shared" si="10"/>
        <v>2.8880679311359274</v>
      </c>
      <c r="N62" s="401">
        <f t="shared" si="10"/>
        <v>2.1531154520568987</v>
      </c>
      <c r="O62" s="401">
        <f t="shared" si="10"/>
        <v>1.4598321945991732</v>
      </c>
    </row>
    <row r="63" spans="1:15" s="419" customFormat="1" x14ac:dyDescent="0.25">
      <c r="A63" s="372" t="s">
        <v>292</v>
      </c>
      <c r="B63" s="373"/>
      <c r="C63" s="374"/>
      <c r="D63" s="405"/>
      <c r="E63" s="417"/>
      <c r="F63" s="417"/>
      <c r="G63" s="417"/>
      <c r="H63" s="417"/>
      <c r="I63" s="417"/>
      <c r="J63" s="405"/>
      <c r="K63" s="418"/>
      <c r="L63" s="418"/>
      <c r="M63" s="418"/>
      <c r="N63" s="418"/>
      <c r="O63" s="418"/>
    </row>
    <row r="64" spans="1:15" s="419" customFormat="1" x14ac:dyDescent="0.25">
      <c r="A64" s="378" t="s">
        <v>293</v>
      </c>
      <c r="B64" s="379"/>
      <c r="C64" s="380"/>
      <c r="D64" s="407" t="s">
        <v>29</v>
      </c>
      <c r="E64" s="420">
        <f>(E38*1000)/(E51*1000)</f>
        <v>1784.3337471678401</v>
      </c>
      <c r="F64" s="420">
        <f>(F38*1000)/(F51*1000)</f>
        <v>1427.2680006785397</v>
      </c>
      <c r="G64" s="420">
        <f>(G38*1000)/(G51*1000)</f>
        <v>1694.4936856257104</v>
      </c>
      <c r="H64" s="420">
        <f>(H38*1000)/(H51*1000)</f>
        <v>1934.7039809047926</v>
      </c>
      <c r="I64" s="420">
        <f>(I38*1000)/(I51*1000)</f>
        <v>2128.1517276373861</v>
      </c>
      <c r="J64" s="407" t="s">
        <v>29</v>
      </c>
      <c r="K64" s="421">
        <f>+E64/E$64</f>
        <v>1</v>
      </c>
      <c r="L64" s="421">
        <f>+F64/F$64</f>
        <v>1</v>
      </c>
      <c r="M64" s="421">
        <f>+G64/G$64</f>
        <v>1</v>
      </c>
      <c r="N64" s="421">
        <f>+H64/H$64</f>
        <v>1</v>
      </c>
      <c r="O64" s="421">
        <f>+I64/I$64</f>
        <v>1</v>
      </c>
    </row>
    <row r="65" spans="1:15" x14ac:dyDescent="0.25">
      <c r="A65" s="422"/>
      <c r="B65" s="422"/>
      <c r="C65" s="422"/>
      <c r="D65" s="423"/>
      <c r="E65" s="424"/>
      <c r="F65" s="424"/>
      <c r="G65" s="424"/>
      <c r="H65" s="424"/>
      <c r="I65" s="424"/>
      <c r="J65" s="423"/>
      <c r="K65" s="425"/>
      <c r="L65" s="425"/>
      <c r="M65" s="425"/>
      <c r="N65" s="425"/>
      <c r="O65" s="425"/>
    </row>
    <row r="66" spans="1:15" x14ac:dyDescent="0.25">
      <c r="D66" s="426"/>
      <c r="E66" s="426"/>
      <c r="F66" s="426"/>
      <c r="G66" s="426"/>
      <c r="H66" s="426"/>
      <c r="J66" s="427">
        <v>22</v>
      </c>
      <c r="K66" s="427">
        <v>9</v>
      </c>
      <c r="L66" s="427">
        <v>5</v>
      </c>
      <c r="M66" s="427">
        <v>5</v>
      </c>
      <c r="N66" s="427">
        <v>3</v>
      </c>
      <c r="O66" s="428" t="s">
        <v>301</v>
      </c>
    </row>
    <row r="67" spans="1:15" s="345" customFormat="1" ht="28.05" customHeight="1" x14ac:dyDescent="0.25">
      <c r="A67" s="336" t="s">
        <v>282</v>
      </c>
      <c r="B67" s="337"/>
      <c r="C67" s="383"/>
      <c r="D67" s="429" t="s">
        <v>302</v>
      </c>
      <c r="E67" s="429"/>
      <c r="F67" s="429"/>
      <c r="G67" s="429"/>
      <c r="H67" s="429"/>
      <c r="I67" s="429"/>
      <c r="J67" s="430" t="s">
        <v>303</v>
      </c>
      <c r="K67" s="431"/>
      <c r="L67" s="431"/>
      <c r="M67" s="431"/>
      <c r="N67" s="432"/>
    </row>
    <row r="68" spans="1:15" x14ac:dyDescent="0.25">
      <c r="A68" s="346"/>
      <c r="B68" s="347"/>
      <c r="C68" s="433"/>
      <c r="D68" s="434" t="s">
        <v>286</v>
      </c>
      <c r="E68" s="434"/>
      <c r="F68" s="434"/>
      <c r="G68" s="434"/>
      <c r="H68" s="434"/>
      <c r="I68" s="434"/>
      <c r="J68" s="434" t="s">
        <v>286</v>
      </c>
      <c r="K68" s="434"/>
      <c r="L68" s="434"/>
      <c r="M68" s="434"/>
      <c r="N68" s="434"/>
    </row>
    <row r="69" spans="1:15" ht="24" x14ac:dyDescent="0.25">
      <c r="A69" s="355"/>
      <c r="B69" s="356"/>
      <c r="C69" s="357"/>
      <c r="D69" s="357"/>
      <c r="E69" s="397">
        <v>1991</v>
      </c>
      <c r="F69" s="397">
        <v>2000</v>
      </c>
      <c r="G69" s="397">
        <v>2005</v>
      </c>
      <c r="H69" s="397">
        <v>2010</v>
      </c>
      <c r="I69" s="397">
        <v>2013</v>
      </c>
      <c r="J69" s="435" t="s">
        <v>304</v>
      </c>
      <c r="K69" s="435" t="s">
        <v>305</v>
      </c>
      <c r="L69" s="435" t="s">
        <v>12</v>
      </c>
      <c r="M69" s="435" t="s">
        <v>13</v>
      </c>
      <c r="N69" s="435" t="s">
        <v>306</v>
      </c>
    </row>
    <row r="70" spans="1:15" x14ac:dyDescent="0.25">
      <c r="A70" s="361" t="s">
        <v>14</v>
      </c>
      <c r="B70" s="362"/>
      <c r="C70" s="147">
        <v>1</v>
      </c>
      <c r="D70" s="436"/>
      <c r="E70" s="437">
        <f t="shared" ref="E70:I76" si="11">(E56/$E56)*100</f>
        <v>100</v>
      </c>
      <c r="F70" s="438">
        <f t="shared" si="11"/>
        <v>85.720329766558322</v>
      </c>
      <c r="G70" s="438">
        <f t="shared" si="11"/>
        <v>83.675287955072591</v>
      </c>
      <c r="H70" s="438">
        <f t="shared" si="11"/>
        <v>93.90783043187227</v>
      </c>
      <c r="I70" s="438">
        <f t="shared" si="11"/>
        <v>108.02449599557968</v>
      </c>
      <c r="J70" s="439">
        <f t="shared" ref="J70:J76" si="12">EXP(LN(I56/E56)/J$66)-1</f>
        <v>3.5146998590693812E-3</v>
      </c>
      <c r="K70" s="439">
        <f t="shared" ref="K70:N76" si="13">EXP(LN(F56/E56)/K$66)-1</f>
        <v>-1.697430391912913E-2</v>
      </c>
      <c r="L70" s="439">
        <f t="shared" si="13"/>
        <v>-4.8176236793531224E-3</v>
      </c>
      <c r="M70" s="439">
        <f t="shared" si="13"/>
        <v>2.3342281567017453E-2</v>
      </c>
      <c r="N70" s="439">
        <f t="shared" si="13"/>
        <v>4.7788145357563705E-2</v>
      </c>
    </row>
    <row r="71" spans="1:15" x14ac:dyDescent="0.25">
      <c r="A71" s="365" t="s">
        <v>287</v>
      </c>
      <c r="B71" s="362"/>
      <c r="C71" s="147">
        <v>2</v>
      </c>
      <c r="D71" s="436"/>
      <c r="E71" s="437">
        <f t="shared" si="11"/>
        <v>100</v>
      </c>
      <c r="F71" s="438">
        <f t="shared" si="11"/>
        <v>33.908460204485309</v>
      </c>
      <c r="G71" s="438">
        <f t="shared" si="11"/>
        <v>62.871115912567632</v>
      </c>
      <c r="H71" s="438">
        <f t="shared" si="11"/>
        <v>66.082756967428807</v>
      </c>
      <c r="I71" s="438">
        <f t="shared" si="11"/>
        <v>57.595088893877055</v>
      </c>
      <c r="J71" s="439">
        <f t="shared" si="12"/>
        <v>-2.4766907633341773E-2</v>
      </c>
      <c r="K71" s="439">
        <f t="shared" si="13"/>
        <v>-0.11322792666818238</v>
      </c>
      <c r="L71" s="439">
        <f t="shared" si="13"/>
        <v>0.13143242306723901</v>
      </c>
      <c r="M71" s="439">
        <f t="shared" si="13"/>
        <v>1.0014007580541717E-2</v>
      </c>
      <c r="N71" s="439">
        <f t="shared" si="13"/>
        <v>-4.4789473372236266E-2</v>
      </c>
    </row>
    <row r="72" spans="1:15" x14ac:dyDescent="0.25">
      <c r="A72" s="365" t="s">
        <v>20</v>
      </c>
      <c r="B72" s="362"/>
      <c r="C72" s="147">
        <v>3</v>
      </c>
      <c r="D72" s="436"/>
      <c r="E72" s="437">
        <f t="shared" si="11"/>
        <v>100</v>
      </c>
      <c r="F72" s="438">
        <f t="shared" si="11"/>
        <v>214.60431272948472</v>
      </c>
      <c r="G72" s="438">
        <f t="shared" si="11"/>
        <v>249.97198109403919</v>
      </c>
      <c r="H72" s="438">
        <f t="shared" si="11"/>
        <v>261.69702575250511</v>
      </c>
      <c r="I72" s="438">
        <f t="shared" si="11"/>
        <v>276.0035091827263</v>
      </c>
      <c r="J72" s="439">
        <f t="shared" si="12"/>
        <v>4.7228789379347269E-2</v>
      </c>
      <c r="K72" s="439">
        <f t="shared" si="13"/>
        <v>8.8550837205509048E-2</v>
      </c>
      <c r="L72" s="439">
        <f t="shared" si="13"/>
        <v>3.0980799699332984E-2</v>
      </c>
      <c r="M72" s="439">
        <f t="shared" si="13"/>
        <v>9.2098739575741106E-3</v>
      </c>
      <c r="N72" s="439">
        <f t="shared" si="13"/>
        <v>1.7900370267860843E-2</v>
      </c>
    </row>
    <row r="73" spans="1:15" x14ac:dyDescent="0.25">
      <c r="A73" s="365" t="s">
        <v>22</v>
      </c>
      <c r="B73" s="362"/>
      <c r="C73" s="147">
        <v>4</v>
      </c>
      <c r="D73" s="436"/>
      <c r="E73" s="437">
        <f t="shared" si="11"/>
        <v>100</v>
      </c>
      <c r="F73" s="438">
        <f t="shared" si="11"/>
        <v>62.271468339987678</v>
      </c>
      <c r="G73" s="438">
        <f t="shared" si="11"/>
        <v>106.50708587290625</v>
      </c>
      <c r="H73" s="438">
        <f t="shared" si="11"/>
        <v>82.395071142630286</v>
      </c>
      <c r="I73" s="438">
        <f t="shared" si="11"/>
        <v>68.957180664712112</v>
      </c>
      <c r="J73" s="439">
        <f t="shared" si="12"/>
        <v>-1.6752831548366709E-2</v>
      </c>
      <c r="K73" s="439">
        <f t="shared" si="13"/>
        <v>-5.1268688579751753E-2</v>
      </c>
      <c r="L73" s="439">
        <f t="shared" si="13"/>
        <v>0.1133145351994358</v>
      </c>
      <c r="M73" s="439">
        <f t="shared" si="13"/>
        <v>-5.0041690048040377E-2</v>
      </c>
      <c r="N73" s="439">
        <f t="shared" si="13"/>
        <v>-5.7619940581744578E-2</v>
      </c>
    </row>
    <row r="74" spans="1:15" x14ac:dyDescent="0.25">
      <c r="A74" s="365" t="s">
        <v>288</v>
      </c>
      <c r="B74" s="362"/>
      <c r="C74" s="147">
        <v>5</v>
      </c>
      <c r="D74" s="436"/>
      <c r="E74" s="437">
        <f t="shared" si="11"/>
        <v>100</v>
      </c>
      <c r="F74" s="438">
        <f t="shared" si="11"/>
        <v>91.960072234056085</v>
      </c>
      <c r="G74" s="438">
        <f t="shared" si="11"/>
        <v>111.64055083903337</v>
      </c>
      <c r="H74" s="438">
        <f t="shared" si="11"/>
        <v>93.924413619803374</v>
      </c>
      <c r="I74" s="438">
        <f t="shared" si="11"/>
        <v>85.478735182918228</v>
      </c>
      <c r="J74" s="439">
        <f t="shared" si="12"/>
        <v>-7.1065623050360349E-3</v>
      </c>
      <c r="K74" s="439">
        <f t="shared" si="13"/>
        <v>-9.2696252855825056E-3</v>
      </c>
      <c r="L74" s="439">
        <f t="shared" si="13"/>
        <v>3.9547966911602561E-2</v>
      </c>
      <c r="M74" s="439">
        <f t="shared" si="13"/>
        <v>-3.3968463545995031E-2</v>
      </c>
      <c r="N74" s="439">
        <f t="shared" si="13"/>
        <v>-3.091947708270959E-2</v>
      </c>
    </row>
    <row r="75" spans="1:15" x14ac:dyDescent="0.25">
      <c r="A75" s="365" t="s">
        <v>289</v>
      </c>
      <c r="B75" s="362"/>
      <c r="C75" s="147">
        <v>6</v>
      </c>
      <c r="D75" s="436"/>
      <c r="E75" s="437">
        <f t="shared" si="11"/>
        <v>100</v>
      </c>
      <c r="F75" s="438">
        <f t="shared" si="11"/>
        <v>91.47314990157183</v>
      </c>
      <c r="G75" s="438">
        <f t="shared" si="11"/>
        <v>107.50978242279766</v>
      </c>
      <c r="H75" s="438">
        <f t="shared" si="11"/>
        <v>148.09939615594493</v>
      </c>
      <c r="I75" s="438">
        <f t="shared" si="11"/>
        <v>152.37021809982144</v>
      </c>
      <c r="J75" s="439">
        <f t="shared" si="12"/>
        <v>1.9327263889639568E-2</v>
      </c>
      <c r="K75" s="439">
        <f t="shared" si="13"/>
        <v>-9.8538737733290249E-3</v>
      </c>
      <c r="L75" s="439">
        <f t="shared" si="13"/>
        <v>3.2834817191592647E-2</v>
      </c>
      <c r="M75" s="439">
        <f t="shared" si="13"/>
        <v>6.6156750314496637E-2</v>
      </c>
      <c r="N75" s="439">
        <f t="shared" si="13"/>
        <v>9.5215646840856039E-3</v>
      </c>
    </row>
    <row r="76" spans="1:15" x14ac:dyDescent="0.25">
      <c r="A76" s="365" t="s">
        <v>290</v>
      </c>
      <c r="B76" s="362"/>
      <c r="C76" s="147">
        <v>7</v>
      </c>
      <c r="D76" s="436"/>
      <c r="E76" s="437">
        <f t="shared" si="11"/>
        <v>100</v>
      </c>
      <c r="F76" s="438">
        <f t="shared" si="11"/>
        <v>98.297850215810385</v>
      </c>
      <c r="G76" s="438">
        <f t="shared" si="11"/>
        <v>103.89791100583355</v>
      </c>
      <c r="H76" s="438">
        <f t="shared" si="11"/>
        <v>88.438486088666068</v>
      </c>
      <c r="I76" s="438">
        <f t="shared" si="11"/>
        <v>65.957620835689539</v>
      </c>
      <c r="J76" s="439">
        <f t="shared" si="12"/>
        <v>-1.8738472085537805E-2</v>
      </c>
      <c r="K76" s="439">
        <f t="shared" si="13"/>
        <v>-1.9057405105363801E-3</v>
      </c>
      <c r="L76" s="439">
        <f t="shared" si="13"/>
        <v>1.1142952283301977E-2</v>
      </c>
      <c r="M76" s="439">
        <f t="shared" si="13"/>
        <v>-3.1706766915792439E-2</v>
      </c>
      <c r="N76" s="439">
        <f t="shared" si="13"/>
        <v>-9.3137951481295667E-2</v>
      </c>
    </row>
    <row r="77" spans="1:15" s="419" customFormat="1" x14ac:dyDescent="0.25">
      <c r="A77" s="372" t="s">
        <v>292</v>
      </c>
      <c r="B77" s="373"/>
      <c r="C77" s="374"/>
      <c r="D77" s="440"/>
      <c r="E77" s="441"/>
      <c r="F77" s="418"/>
      <c r="G77" s="418"/>
      <c r="H77" s="418"/>
      <c r="I77" s="418"/>
      <c r="J77" s="441"/>
      <c r="K77" s="442"/>
      <c r="L77" s="442"/>
      <c r="M77" s="442"/>
      <c r="N77" s="442"/>
    </row>
    <row r="78" spans="1:15" s="419" customFormat="1" x14ac:dyDescent="0.25">
      <c r="A78" s="378" t="s">
        <v>293</v>
      </c>
      <c r="B78" s="379"/>
      <c r="C78" s="380"/>
      <c r="D78" s="443"/>
      <c r="E78" s="444">
        <f>(E64/$E64)*100</f>
        <v>100</v>
      </c>
      <c r="F78" s="445">
        <f>(F64/$E64)*100</f>
        <v>79.988847542896707</v>
      </c>
      <c r="G78" s="445">
        <f>(G64/$E64)*100</f>
        <v>94.965064036662028</v>
      </c>
      <c r="H78" s="445">
        <f>(H64/$E64)*100</f>
        <v>108.42724820822482</v>
      </c>
      <c r="I78" s="445">
        <f>(I64/$E64)*100</f>
        <v>119.26870357158612</v>
      </c>
      <c r="J78" s="446">
        <f>EXP(LN(I64/E64)/J$66)-1</f>
        <v>8.0416515381522835E-3</v>
      </c>
      <c r="K78" s="446">
        <f>EXP(LN(F64/E64)/K$66)-1</f>
        <v>-2.4503999159746881E-2</v>
      </c>
      <c r="L78" s="446">
        <f>EXP(LN(G64/F64)/L$66)-1</f>
        <v>3.492025097238427E-2</v>
      </c>
      <c r="M78" s="446">
        <f>EXP(LN(H64/G64)/M$66)-1</f>
        <v>2.686869472408393E-2</v>
      </c>
      <c r="N78" s="446">
        <f>EXP(LN(I64/H64)/N$66)-1</f>
        <v>3.2276453063923682E-2</v>
      </c>
    </row>
    <row r="79" spans="1:15" x14ac:dyDescent="0.25">
      <c r="I79" s="330" t="s">
        <v>307</v>
      </c>
      <c r="J79" s="447">
        <f>+I64-J102</f>
        <v>0</v>
      </c>
      <c r="K79" s="447">
        <f>+F64-K89</f>
        <v>0</v>
      </c>
      <c r="L79" s="447">
        <f>+G64-L94</f>
        <v>0</v>
      </c>
      <c r="M79" s="447">
        <f>+H64-M99</f>
        <v>0</v>
      </c>
      <c r="N79" s="447">
        <f>+I64-N102</f>
        <v>0</v>
      </c>
    </row>
    <row r="80" spans="1:15" hidden="1" x14ac:dyDescent="0.25">
      <c r="I80" s="328">
        <v>1991</v>
      </c>
      <c r="J80" s="328"/>
      <c r="K80" s="328"/>
      <c r="L80" s="329"/>
      <c r="M80" s="328"/>
      <c r="N80" s="328"/>
    </row>
    <row r="81" spans="9:14" hidden="1" x14ac:dyDescent="0.25">
      <c r="I81" s="328">
        <f>+I80+1</f>
        <v>1992</v>
      </c>
      <c r="J81" s="448">
        <f>+E64*(1+J78)</f>
        <v>1798.6827373903293</v>
      </c>
      <c r="K81" s="448">
        <f>+E64*(1+K78)</f>
        <v>1740.6104345265314</v>
      </c>
      <c r="L81" s="329"/>
      <c r="M81" s="328"/>
      <c r="N81" s="328"/>
    </row>
    <row r="82" spans="9:14" hidden="1" x14ac:dyDescent="0.25">
      <c r="I82" s="328">
        <f t="shared" ref="I82:I102" si="14">+I81+1</f>
        <v>1993</v>
      </c>
      <c r="J82" s="448">
        <f>+J81*(1+$J$78)</f>
        <v>1813.1471171921121</v>
      </c>
      <c r="K82" s="448">
        <f>+K81*(1+$K$78)</f>
        <v>1697.9585179014466</v>
      </c>
      <c r="L82" s="329"/>
      <c r="M82" s="328"/>
      <c r="N82" s="328"/>
    </row>
    <row r="83" spans="9:14" hidden="1" x14ac:dyDescent="0.25">
      <c r="I83" s="328">
        <f t="shared" si="14"/>
        <v>1994</v>
      </c>
      <c r="J83" s="448">
        <f t="shared" ref="J83:J102" si="15">+J82*(1+$J$78)</f>
        <v>1827.7278144959764</v>
      </c>
      <c r="K83" s="448">
        <f t="shared" ref="K83:K89" si="16">+K82*(1+$K$78)</f>
        <v>1656.3517438055046</v>
      </c>
      <c r="L83" s="329"/>
      <c r="M83" s="328"/>
      <c r="N83" s="328"/>
    </row>
    <row r="84" spans="9:14" hidden="1" x14ac:dyDescent="0.25">
      <c r="I84" s="328">
        <f t="shared" si="14"/>
        <v>1995</v>
      </c>
      <c r="J84" s="448">
        <f t="shared" si="15"/>
        <v>1842.4257646867418</v>
      </c>
      <c r="K84" s="448">
        <f t="shared" si="16"/>
        <v>1615.7645020670493</v>
      </c>
      <c r="L84" s="329"/>
      <c r="M84" s="328"/>
      <c r="N84" s="328"/>
    </row>
    <row r="85" spans="9:14" hidden="1" x14ac:dyDescent="0.25">
      <c r="I85" s="328">
        <f t="shared" si="14"/>
        <v>1996</v>
      </c>
      <c r="J85" s="448">
        <f t="shared" si="15"/>
        <v>1857.2419106712664</v>
      </c>
      <c r="K85" s="448">
        <f t="shared" si="16"/>
        <v>1576.1718100660496</v>
      </c>
      <c r="L85" s="329"/>
      <c r="M85" s="328"/>
      <c r="N85" s="328"/>
    </row>
    <row r="86" spans="9:14" hidden="1" x14ac:dyDescent="0.25">
      <c r="I86" s="328">
        <f t="shared" si="14"/>
        <v>1997</v>
      </c>
      <c r="J86" s="448">
        <f t="shared" si="15"/>
        <v>1872.1772029389369</v>
      </c>
      <c r="K86" s="448">
        <f t="shared" si="16"/>
        <v>1537.5492973565745</v>
      </c>
      <c r="L86" s="329"/>
      <c r="M86" s="328"/>
      <c r="N86" s="328"/>
    </row>
    <row r="87" spans="9:14" hidden="1" x14ac:dyDescent="0.25">
      <c r="I87" s="328">
        <f t="shared" si="14"/>
        <v>1998</v>
      </c>
      <c r="J87" s="448">
        <f t="shared" si="15"/>
        <v>1887.2325996226446</v>
      </c>
      <c r="K87" s="448">
        <f t="shared" si="16"/>
        <v>1499.8731906660796</v>
      </c>
      <c r="L87" s="329"/>
      <c r="M87" s="328"/>
      <c r="N87" s="328"/>
    </row>
    <row r="88" spans="9:14" hidden="1" x14ac:dyDescent="0.25">
      <c r="I88" s="328">
        <f t="shared" si="14"/>
        <v>1999</v>
      </c>
      <c r="J88" s="448">
        <f t="shared" si="15"/>
        <v>1902.4090665602512</v>
      </c>
      <c r="K88" s="448">
        <f t="shared" si="16"/>
        <v>1463.1202992622711</v>
      </c>
      <c r="L88" s="329"/>
      <c r="M88" s="328"/>
      <c r="N88" s="328"/>
    </row>
    <row r="89" spans="9:14" hidden="1" x14ac:dyDescent="0.25">
      <c r="I89" s="328">
        <f t="shared" si="14"/>
        <v>2000</v>
      </c>
      <c r="J89" s="448">
        <f t="shared" si="15"/>
        <v>1917.7075773565502</v>
      </c>
      <c r="K89" s="448">
        <f t="shared" si="16"/>
        <v>1427.2680006785399</v>
      </c>
      <c r="L89" s="447"/>
      <c r="M89" s="328"/>
      <c r="N89" s="328"/>
    </row>
    <row r="90" spans="9:14" hidden="1" x14ac:dyDescent="0.25">
      <c r="I90" s="328">
        <f t="shared" si="14"/>
        <v>2001</v>
      </c>
      <c r="J90" s="448">
        <f t="shared" si="15"/>
        <v>1933.1291134457258</v>
      </c>
      <c r="K90" s="328"/>
      <c r="L90" s="448">
        <f>+F64*(1+L78)</f>
        <v>1477.1085574670874</v>
      </c>
      <c r="M90" s="328"/>
      <c r="N90" s="328"/>
    </row>
    <row r="91" spans="9:14" hidden="1" x14ac:dyDescent="0.25">
      <c r="I91" s="328">
        <f t="shared" si="14"/>
        <v>2002</v>
      </c>
      <c r="J91" s="448">
        <f t="shared" si="15"/>
        <v>1948.6746641543136</v>
      </c>
      <c r="K91" s="328"/>
      <c r="L91" s="448">
        <f>+L90*(1+$L$78)</f>
        <v>1528.6895590072945</v>
      </c>
      <c r="M91" s="328"/>
      <c r="N91" s="328"/>
    </row>
    <row r="92" spans="9:14" hidden="1" x14ac:dyDescent="0.25">
      <c r="I92" s="328">
        <f t="shared" si="14"/>
        <v>2003</v>
      </c>
      <c r="J92" s="448">
        <f t="shared" si="15"/>
        <v>1964.3452267646685</v>
      </c>
      <c r="K92" s="328"/>
      <c r="L92" s="448">
        <f>+L91*(1+$L$78)</f>
        <v>1582.0717820666928</v>
      </c>
      <c r="M92" s="328"/>
      <c r="N92" s="328"/>
    </row>
    <row r="93" spans="9:14" hidden="1" x14ac:dyDescent="0.25">
      <c r="I93" s="328">
        <f t="shared" si="14"/>
        <v>2004</v>
      </c>
      <c r="J93" s="448">
        <f t="shared" si="15"/>
        <v>1980.1418065789426</v>
      </c>
      <c r="K93" s="328"/>
      <c r="L93" s="448">
        <f>+L92*(1+$L$78)</f>
        <v>1637.318125752789</v>
      </c>
      <c r="M93" s="328"/>
      <c r="N93" s="328"/>
    </row>
    <row r="94" spans="9:14" hidden="1" x14ac:dyDescent="0.25">
      <c r="I94" s="328">
        <f t="shared" si="14"/>
        <v>2005</v>
      </c>
      <c r="J94" s="448">
        <f t="shared" si="15"/>
        <v>1996.0654169835777</v>
      </c>
      <c r="K94" s="328"/>
      <c r="L94" s="448">
        <f>+L93*(1+$L$78)</f>
        <v>1694.4936856257102</v>
      </c>
      <c r="M94" s="447"/>
      <c r="N94" s="328"/>
    </row>
    <row r="95" spans="9:14" hidden="1" x14ac:dyDescent="0.25">
      <c r="I95" s="328">
        <f t="shared" si="14"/>
        <v>2006</v>
      </c>
      <c r="J95" s="448">
        <f t="shared" si="15"/>
        <v>2012.1170795143164</v>
      </c>
      <c r="K95" s="328"/>
      <c r="L95" s="329"/>
      <c r="M95" s="448">
        <f>+G64*(1+M78)</f>
        <v>1740.0225191766756</v>
      </c>
      <c r="N95" s="448"/>
    </row>
    <row r="96" spans="9:14" hidden="1" x14ac:dyDescent="0.25">
      <c r="I96" s="328">
        <f t="shared" si="14"/>
        <v>2007</v>
      </c>
      <c r="J96" s="448">
        <f t="shared" si="15"/>
        <v>2028.2978239217352</v>
      </c>
      <c r="K96" s="328"/>
      <c r="L96" s="329"/>
      <c r="M96" s="448">
        <f>+M95*(1+$M$78)</f>
        <v>1786.7746530574652</v>
      </c>
      <c r="N96" s="448"/>
    </row>
    <row r="97" spans="9:14" hidden="1" x14ac:dyDescent="0.25">
      <c r="I97" s="328">
        <f t="shared" si="14"/>
        <v>2008</v>
      </c>
      <c r="J97" s="448">
        <f t="shared" si="15"/>
        <v>2044.6086882373063</v>
      </c>
      <c r="K97" s="328"/>
      <c r="L97" s="329"/>
      <c r="M97" s="448">
        <f>+M96*(1+$M$78)</f>
        <v>1834.7829557511973</v>
      </c>
      <c r="N97" s="448"/>
    </row>
    <row r="98" spans="9:14" hidden="1" x14ac:dyDescent="0.25">
      <c r="I98" s="328">
        <f t="shared" si="14"/>
        <v>2009</v>
      </c>
      <c r="J98" s="448">
        <f t="shared" si="15"/>
        <v>2061.0507188399893</v>
      </c>
      <c r="K98" s="328"/>
      <c r="L98" s="329"/>
      <c r="M98" s="448">
        <f>+M97*(1+$M$78)</f>
        <v>1884.0811788742285</v>
      </c>
      <c r="N98" s="448"/>
    </row>
    <row r="99" spans="9:14" hidden="1" x14ac:dyDescent="0.25">
      <c r="I99" s="328">
        <f t="shared" si="14"/>
        <v>2010</v>
      </c>
      <c r="J99" s="448">
        <f t="shared" si="15"/>
        <v>2077.6249705233586</v>
      </c>
      <c r="K99" s="328"/>
      <c r="L99" s="329"/>
      <c r="M99" s="448">
        <f>+M98*(1+$M$78)</f>
        <v>1934.7039809047924</v>
      </c>
      <c r="N99" s="448"/>
    </row>
    <row r="100" spans="9:14" hidden="1" x14ac:dyDescent="0.25">
      <c r="I100" s="328">
        <f t="shared" si="14"/>
        <v>2011</v>
      </c>
      <c r="J100" s="448">
        <f t="shared" si="15"/>
        <v>2094.3325065632712</v>
      </c>
      <c r="K100" s="328"/>
      <c r="L100" s="329"/>
      <c r="M100" s="448"/>
      <c r="N100" s="448">
        <f>+H64*(1+N78)</f>
        <v>1997.1493631370524</v>
      </c>
    </row>
    <row r="101" spans="9:14" hidden="1" x14ac:dyDescent="0.25">
      <c r="I101" s="328">
        <f t="shared" si="14"/>
        <v>2012</v>
      </c>
      <c r="J101" s="448">
        <f t="shared" si="15"/>
        <v>2111.1743987860782</v>
      </c>
      <c r="K101" s="328"/>
      <c r="L101" s="329"/>
      <c r="M101" s="448"/>
      <c r="N101" s="448">
        <f>+N100*(1+$N$78)</f>
        <v>2061.6102608179904</v>
      </c>
    </row>
    <row r="102" spans="9:14" hidden="1" x14ac:dyDescent="0.25">
      <c r="I102" s="328">
        <f t="shared" si="14"/>
        <v>2013</v>
      </c>
      <c r="J102" s="448">
        <f t="shared" si="15"/>
        <v>2128.1517276373838</v>
      </c>
      <c r="K102" s="447"/>
      <c r="L102" s="329"/>
      <c r="M102" s="448"/>
      <c r="N102" s="448">
        <f>+N101*(1+$N$78)</f>
        <v>2128.1517276373856</v>
      </c>
    </row>
  </sheetData>
  <mergeCells count="82">
    <mergeCell ref="A77:B77"/>
    <mergeCell ref="A78:B78"/>
    <mergeCell ref="A71:B71"/>
    <mergeCell ref="A72:B72"/>
    <mergeCell ref="A73:B73"/>
    <mergeCell ref="A74:B74"/>
    <mergeCell ref="A75:B75"/>
    <mergeCell ref="A76:B76"/>
    <mergeCell ref="J67:N67"/>
    <mergeCell ref="A68:B68"/>
    <mergeCell ref="D68:I68"/>
    <mergeCell ref="J68:N68"/>
    <mergeCell ref="A69:B69"/>
    <mergeCell ref="A70:B70"/>
    <mergeCell ref="A61:B61"/>
    <mergeCell ref="A62:B62"/>
    <mergeCell ref="A63:B63"/>
    <mergeCell ref="A64:B64"/>
    <mergeCell ref="A67:B67"/>
    <mergeCell ref="D67:I67"/>
    <mergeCell ref="A55:B55"/>
    <mergeCell ref="A56:B56"/>
    <mergeCell ref="A57:B57"/>
    <mergeCell ref="A58:B58"/>
    <mergeCell ref="A59:B59"/>
    <mergeCell ref="A60:B60"/>
    <mergeCell ref="A50:B50"/>
    <mergeCell ref="A51:B51"/>
    <mergeCell ref="A53:B53"/>
    <mergeCell ref="D53:I53"/>
    <mergeCell ref="J53:O53"/>
    <mergeCell ref="A54:B54"/>
    <mergeCell ref="D54:I54"/>
    <mergeCell ref="J54:O54"/>
    <mergeCell ref="A44:B44"/>
    <mergeCell ref="A45:B45"/>
    <mergeCell ref="A46:B46"/>
    <mergeCell ref="A47:B47"/>
    <mergeCell ref="A48:B48"/>
    <mergeCell ref="A49:B49"/>
    <mergeCell ref="J40:O40"/>
    <mergeCell ref="A41:B41"/>
    <mergeCell ref="D41:I41"/>
    <mergeCell ref="J41:O41"/>
    <mergeCell ref="A42:B42"/>
    <mergeCell ref="A43:B43"/>
    <mergeCell ref="A35:B35"/>
    <mergeCell ref="A36:B36"/>
    <mergeCell ref="A37:B37"/>
    <mergeCell ref="A38:B38"/>
    <mergeCell ref="A40:B40"/>
    <mergeCell ref="D40:I40"/>
    <mergeCell ref="A29:B29"/>
    <mergeCell ref="A30:B30"/>
    <mergeCell ref="A31:B31"/>
    <mergeCell ref="A32:B32"/>
    <mergeCell ref="A33:B33"/>
    <mergeCell ref="A34:B34"/>
    <mergeCell ref="D26:I26"/>
    <mergeCell ref="J26:O26"/>
    <mergeCell ref="A27:B27"/>
    <mergeCell ref="D27:I27"/>
    <mergeCell ref="J27:O27"/>
    <mergeCell ref="A28:B28"/>
    <mergeCell ref="A20:B20"/>
    <mergeCell ref="A21:B21"/>
    <mergeCell ref="A22:B22"/>
    <mergeCell ref="A23:B23"/>
    <mergeCell ref="A24:B24"/>
    <mergeCell ref="A26:B26"/>
    <mergeCell ref="A14:B14"/>
    <mergeCell ref="A15:B15"/>
    <mergeCell ref="A16:B16"/>
    <mergeCell ref="A17:B17"/>
    <mergeCell ref="A18:B18"/>
    <mergeCell ref="A19:B19"/>
    <mergeCell ref="A12:B12"/>
    <mergeCell ref="D12:I12"/>
    <mergeCell ref="J12:O12"/>
    <mergeCell ref="A13:B13"/>
    <mergeCell ref="D13:I13"/>
    <mergeCell ref="J13:O13"/>
  </mergeCells>
  <hyperlinks>
    <hyperlink ref="D13" r:id="rId1"/>
    <hyperlink ref="D27" r:id="rId2"/>
    <hyperlink ref="D41:I41" r:id="rId3" display="http://www.ilo.org/global/research/global-reports/weso/2015/lang--en/index.ht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65"/>
  <sheetViews>
    <sheetView showGridLines="0" workbookViewId="0">
      <selection activeCell="A2" sqref="A2"/>
    </sheetView>
  </sheetViews>
  <sheetFormatPr defaultRowHeight="12" x14ac:dyDescent="0.25"/>
  <cols>
    <col min="1" max="1" width="42.28515625" customWidth="1"/>
    <col min="4" max="5" width="11.140625" bestFit="1" customWidth="1"/>
  </cols>
  <sheetData>
    <row r="1" spans="1:16" ht="14.4" x14ac:dyDescent="0.25">
      <c r="A1" s="78" t="s">
        <v>39</v>
      </c>
      <c r="B1" s="46"/>
      <c r="C1" s="46"/>
      <c r="D1" s="46"/>
      <c r="E1" s="46"/>
      <c r="F1" s="46"/>
      <c r="G1" s="46"/>
      <c r="H1" s="4"/>
      <c r="I1" s="4"/>
      <c r="J1" s="4"/>
      <c r="K1" s="6"/>
      <c r="L1" s="4"/>
      <c r="M1" s="4"/>
      <c r="N1" s="4"/>
      <c r="O1" s="4"/>
      <c r="P1" s="4"/>
    </row>
    <row r="2" spans="1:16" x14ac:dyDescent="0.25">
      <c r="A2" s="266" t="s">
        <v>323</v>
      </c>
      <c r="B2" s="46"/>
      <c r="C2" s="46"/>
      <c r="D2" s="46"/>
      <c r="E2" s="46"/>
      <c r="F2" s="46"/>
      <c r="G2" s="46"/>
      <c r="H2" s="4"/>
      <c r="I2" s="4"/>
      <c r="J2" s="4"/>
      <c r="K2" s="6"/>
      <c r="L2" s="4"/>
      <c r="M2" s="4"/>
      <c r="N2" s="4"/>
      <c r="O2" s="4"/>
      <c r="P2" s="4"/>
    </row>
    <row r="3" spans="1:16" x14ac:dyDescent="0.25">
      <c r="A3" s="450" t="s">
        <v>308</v>
      </c>
      <c r="B3" s="4"/>
      <c r="C3" s="4"/>
      <c r="D3" s="4"/>
      <c r="E3" s="4"/>
      <c r="F3" s="4"/>
      <c r="G3" s="4"/>
      <c r="H3" s="4"/>
      <c r="I3" s="4"/>
      <c r="J3" s="4"/>
      <c r="K3" s="6"/>
      <c r="L3" s="4"/>
      <c r="M3" s="4"/>
      <c r="N3" s="4"/>
      <c r="O3" s="4"/>
      <c r="P3" s="4"/>
    </row>
    <row r="4" spans="1:16" ht="30.6" x14ac:dyDescent="0.25">
      <c r="A4" s="451" t="s">
        <v>305</v>
      </c>
      <c r="B4" s="47" t="s">
        <v>309</v>
      </c>
      <c r="C4" s="276" t="s">
        <v>10</v>
      </c>
      <c r="D4" s="306" t="s">
        <v>310</v>
      </c>
      <c r="E4" s="307"/>
      <c r="F4" s="306" t="s">
        <v>311</v>
      </c>
      <c r="G4" s="307"/>
      <c r="H4" s="49"/>
      <c r="I4" s="49"/>
      <c r="J4" s="49"/>
      <c r="K4" s="50"/>
      <c r="L4" s="49"/>
      <c r="M4" s="49"/>
      <c r="N4" s="49"/>
      <c r="O4" s="49"/>
      <c r="P4" s="49"/>
    </row>
    <row r="5" spans="1:16" ht="24" x14ac:dyDescent="0.25">
      <c r="A5" s="452"/>
      <c r="B5" s="87" t="s">
        <v>305</v>
      </c>
      <c r="C5" s="52" t="s">
        <v>45</v>
      </c>
      <c r="D5" s="53" t="s">
        <v>312</v>
      </c>
      <c r="E5" s="53" t="s">
        <v>45</v>
      </c>
      <c r="F5" s="53" t="s">
        <v>312</v>
      </c>
      <c r="G5" s="53" t="s">
        <v>45</v>
      </c>
      <c r="H5" s="54"/>
      <c r="I5" s="54"/>
      <c r="J5" s="54"/>
      <c r="K5" s="55"/>
      <c r="L5" s="54"/>
      <c r="M5" s="54"/>
      <c r="N5" s="54"/>
      <c r="O5" s="54"/>
      <c r="P5" s="54"/>
    </row>
    <row r="6" spans="1:16" x14ac:dyDescent="0.25">
      <c r="A6" s="453" t="s">
        <v>14</v>
      </c>
      <c r="B6" s="454">
        <f t="shared" ref="B6:B13" si="0">+G6-F6</f>
        <v>7.548228745780861</v>
      </c>
      <c r="C6" s="455">
        <f>+'GVA-productivity2'!L56</f>
        <v>0.36502575348551453</v>
      </c>
      <c r="D6" s="456">
        <f>+'GVA-productivity2'!E43</f>
        <v>1831</v>
      </c>
      <c r="E6" s="456">
        <f>+'GVA-productivity2'!F43</f>
        <v>2772</v>
      </c>
      <c r="F6" s="455">
        <f>+'GVA-productivity2'!K43</f>
        <v>64.998225062122827</v>
      </c>
      <c r="G6" s="455">
        <f>+'GVA-productivity2'!L43</f>
        <v>72.546453807903688</v>
      </c>
      <c r="H6" s="4"/>
      <c r="I6" s="4"/>
      <c r="J6" s="4"/>
      <c r="K6" s="6"/>
      <c r="L6" s="4"/>
      <c r="M6" s="4"/>
      <c r="N6" s="4"/>
      <c r="O6" s="4"/>
      <c r="P6" s="4"/>
    </row>
    <row r="7" spans="1:16" x14ac:dyDescent="0.25">
      <c r="A7" s="453" t="s">
        <v>313</v>
      </c>
      <c r="B7" s="454">
        <f t="shared" si="0"/>
        <v>-0.56119810211248744</v>
      </c>
      <c r="C7" s="455">
        <f>+'GVA-productivity2'!L57</f>
        <v>2.265614557035482</v>
      </c>
      <c r="D7" s="456">
        <f>+'GVA-productivity2'!E44</f>
        <v>77</v>
      </c>
      <c r="E7" s="456">
        <f>+'GVA-productivity2'!F44</f>
        <v>83</v>
      </c>
      <c r="F7" s="455">
        <f>+'GVA-productivity2'!K44</f>
        <v>2.7334043308484204</v>
      </c>
      <c r="G7" s="455">
        <f>+'GVA-productivity2'!L44</f>
        <v>2.1722062287359329</v>
      </c>
      <c r="H7" s="4"/>
      <c r="I7" s="4"/>
      <c r="J7" s="4"/>
      <c r="K7" s="6"/>
      <c r="L7" s="4"/>
      <c r="M7" s="4"/>
      <c r="N7" s="4"/>
      <c r="O7" s="4"/>
      <c r="P7" s="4"/>
    </row>
    <row r="8" spans="1:16" x14ac:dyDescent="0.25">
      <c r="A8" s="453" t="s">
        <v>20</v>
      </c>
      <c r="B8" s="454">
        <f t="shared" si="0"/>
        <v>-6.1914719925394088</v>
      </c>
      <c r="C8" s="455">
        <f>+'GVA-productivity2'!L58</f>
        <v>2.8186157178437377</v>
      </c>
      <c r="D8" s="456">
        <f>+'GVA-productivity2'!E45</f>
        <v>285</v>
      </c>
      <c r="E8" s="456">
        <f>+'GVA-productivity2'!F45</f>
        <v>150</v>
      </c>
      <c r="F8" s="455">
        <f>+'GVA-productivity2'!K45</f>
        <v>10.117145899893504</v>
      </c>
      <c r="G8" s="455">
        <f>+'GVA-productivity2'!L45</f>
        <v>3.9256739073540956</v>
      </c>
      <c r="H8" s="4"/>
      <c r="I8" s="4"/>
      <c r="J8" s="4"/>
      <c r="K8" s="6"/>
      <c r="L8" s="4"/>
      <c r="M8" s="4"/>
      <c r="N8" s="4"/>
      <c r="O8" s="4"/>
      <c r="P8" s="4"/>
    </row>
    <row r="9" spans="1:16" x14ac:dyDescent="0.25">
      <c r="A9" s="453" t="s">
        <v>22</v>
      </c>
      <c r="B9" s="454">
        <f t="shared" si="0"/>
        <v>9.7707519781429442E-2</v>
      </c>
      <c r="C9" s="455">
        <f>+'GVA-productivity2'!L59</f>
        <v>5.5695256440498406</v>
      </c>
      <c r="D9" s="456">
        <f>+'GVA-productivity2'!E46</f>
        <v>26</v>
      </c>
      <c r="E9" s="456">
        <f>+'GVA-productivity2'!F46</f>
        <v>39</v>
      </c>
      <c r="F9" s="455">
        <f>+'GVA-productivity2'!K46</f>
        <v>0.92296769613063545</v>
      </c>
      <c r="G9" s="455">
        <f>+'GVA-productivity2'!L46</f>
        <v>1.0206752159120649</v>
      </c>
      <c r="H9" s="4"/>
      <c r="I9" s="4"/>
      <c r="J9" s="4"/>
      <c r="K9" s="6"/>
      <c r="L9" s="4"/>
      <c r="M9" s="4"/>
      <c r="N9" s="4"/>
      <c r="O9" s="4"/>
      <c r="P9" s="4"/>
    </row>
    <row r="10" spans="1:16" x14ac:dyDescent="0.25">
      <c r="A10" s="453" t="s">
        <v>288</v>
      </c>
      <c r="B10" s="454">
        <f t="shared" si="0"/>
        <v>0.21294609307883938</v>
      </c>
      <c r="C10" s="455">
        <f>+'GVA-productivity2'!L60</f>
        <v>2.0820007320427978</v>
      </c>
      <c r="D10" s="456">
        <f>+'GVA-productivity2'!E47</f>
        <v>283</v>
      </c>
      <c r="E10" s="456">
        <f>+'GVA-productivity2'!F47</f>
        <v>392</v>
      </c>
      <c r="F10" s="455">
        <f>+'GVA-productivity2'!K47</f>
        <v>10.046148384806532</v>
      </c>
      <c r="G10" s="455">
        <f>+'GVA-productivity2'!L47</f>
        <v>10.259094477885371</v>
      </c>
      <c r="H10" s="4"/>
      <c r="I10" s="4"/>
      <c r="J10" s="4"/>
      <c r="K10" s="6"/>
      <c r="L10" s="4"/>
      <c r="M10" s="4"/>
      <c r="N10" s="4"/>
      <c r="O10" s="4"/>
      <c r="P10" s="4"/>
    </row>
    <row r="11" spans="1:16" x14ac:dyDescent="0.25">
      <c r="A11" s="457" t="s">
        <v>289</v>
      </c>
      <c r="B11" s="454">
        <f t="shared" si="0"/>
        <v>-0.23057005095897276</v>
      </c>
      <c r="C11" s="455">
        <f>+'GVA-productivity2'!L61</f>
        <v>2.1673155380888312</v>
      </c>
      <c r="D11" s="456">
        <f>+'GVA-productivity2'!E48</f>
        <v>64</v>
      </c>
      <c r="E11" s="456">
        <f>+'GVA-productivity2'!F48</f>
        <v>78</v>
      </c>
      <c r="F11" s="455">
        <f>+'GVA-productivity2'!K48</f>
        <v>2.2719204827831025</v>
      </c>
      <c r="G11" s="455">
        <f>+'GVA-productivity2'!L48</f>
        <v>2.0413504318241298</v>
      </c>
      <c r="H11" s="4"/>
      <c r="I11" s="4"/>
      <c r="J11" s="4"/>
      <c r="K11" s="6"/>
      <c r="L11" s="4"/>
      <c r="M11" s="4"/>
      <c r="N11" s="4"/>
      <c r="O11" s="4"/>
      <c r="P11" s="4"/>
    </row>
    <row r="12" spans="1:16" x14ac:dyDescent="0.25">
      <c r="A12" s="453" t="s">
        <v>290</v>
      </c>
      <c r="B12" s="454">
        <f t="shared" si="0"/>
        <v>-0.87564221303026457</v>
      </c>
      <c r="C12" s="455">
        <f>+'GVA-productivity2'!L62</f>
        <v>3.2439864702866417</v>
      </c>
      <c r="D12" s="456">
        <f>+'GVA-productivity2'!E49</f>
        <v>251</v>
      </c>
      <c r="E12" s="456">
        <f>+'GVA-productivity2'!F49</f>
        <v>307</v>
      </c>
      <c r="F12" s="455">
        <f>+'GVA-productivity2'!K49</f>
        <v>8.910188143414981</v>
      </c>
      <c r="G12" s="455">
        <f>+'GVA-productivity2'!L49</f>
        <v>8.0345459303847164</v>
      </c>
      <c r="H12" s="4"/>
      <c r="I12" s="4"/>
      <c r="J12" s="4"/>
      <c r="K12" s="6"/>
      <c r="L12" s="4"/>
      <c r="M12" s="4"/>
      <c r="N12" s="4"/>
      <c r="O12" s="4"/>
      <c r="P12" s="4"/>
    </row>
    <row r="13" spans="1:16" x14ac:dyDescent="0.25">
      <c r="A13" s="84" t="s">
        <v>314</v>
      </c>
      <c r="B13" s="458">
        <f t="shared" si="0"/>
        <v>0</v>
      </c>
      <c r="C13" s="459">
        <f>+'GVA-productivity2'!L64</f>
        <v>1</v>
      </c>
      <c r="D13" s="460">
        <f>+'GVA-productivity2'!E51</f>
        <v>2817</v>
      </c>
      <c r="E13" s="460">
        <f>+'GVA-productivity2'!F51</f>
        <v>3821</v>
      </c>
      <c r="F13" s="459">
        <f>+'GVA-productivity2'!K51</f>
        <v>100</v>
      </c>
      <c r="G13" s="459">
        <f>+'GVA-productivity2'!L51</f>
        <v>100</v>
      </c>
      <c r="H13" s="9"/>
      <c r="I13" s="9"/>
      <c r="J13" s="9"/>
      <c r="K13" s="10"/>
      <c r="L13" s="9"/>
      <c r="M13" s="9"/>
      <c r="N13" s="9"/>
      <c r="O13" s="9"/>
      <c r="P13" s="9"/>
    </row>
    <row r="14" spans="1:16" x14ac:dyDescent="0.25">
      <c r="A14" s="59" t="s">
        <v>48</v>
      </c>
      <c r="B14" s="461"/>
      <c r="C14" s="461"/>
      <c r="D14" s="462">
        <f>SUM(D6:D12)</f>
        <v>2817</v>
      </c>
      <c r="E14" s="462">
        <f>SUM(E6:E12)</f>
        <v>3821</v>
      </c>
      <c r="F14" s="463">
        <f>SUM(F6:F12)</f>
        <v>100</v>
      </c>
      <c r="G14" s="463">
        <f>SUM(G6:G12)</f>
        <v>100</v>
      </c>
      <c r="H14" s="36"/>
      <c r="I14" s="36"/>
      <c r="J14" s="36"/>
      <c r="K14" s="42"/>
      <c r="L14" s="36"/>
      <c r="M14" s="36"/>
      <c r="N14" s="36"/>
      <c r="O14" s="36"/>
      <c r="P14" s="36"/>
    </row>
    <row r="15" spans="1:16" x14ac:dyDescent="0.25">
      <c r="A15" s="59"/>
      <c r="B15" s="61"/>
      <c r="C15" s="61"/>
      <c r="D15" s="62"/>
      <c r="E15" s="62"/>
      <c r="F15" s="63"/>
      <c r="G15" s="63"/>
      <c r="H15" s="36"/>
      <c r="I15" s="36"/>
      <c r="J15" s="36"/>
      <c r="K15" s="42"/>
      <c r="L15" s="36"/>
      <c r="M15" s="36"/>
      <c r="N15" s="36"/>
      <c r="O15" s="36"/>
      <c r="P15" s="36"/>
    </row>
    <row r="16" spans="1:16" x14ac:dyDescent="0.25">
      <c r="A16" s="59"/>
      <c r="B16" s="61"/>
      <c r="C16" s="61"/>
      <c r="D16" s="62"/>
      <c r="E16" s="62"/>
      <c r="F16" s="63"/>
      <c r="G16" s="63"/>
      <c r="H16" s="36"/>
      <c r="I16" s="36"/>
      <c r="J16" s="36"/>
      <c r="K16" s="42"/>
      <c r="L16" s="36"/>
      <c r="M16" s="36"/>
      <c r="N16" s="36"/>
      <c r="O16" s="36"/>
      <c r="P16" s="36"/>
    </row>
    <row r="17" spans="1:16" x14ac:dyDescent="0.25">
      <c r="A17" s="59"/>
      <c r="B17" s="61"/>
      <c r="C17" s="61"/>
      <c r="D17" s="62"/>
      <c r="E17" s="62"/>
      <c r="F17" s="63"/>
      <c r="G17" s="63"/>
      <c r="H17" s="36"/>
      <c r="I17" s="36"/>
      <c r="J17" s="36"/>
      <c r="K17" s="42"/>
      <c r="L17" s="36"/>
      <c r="M17" s="36"/>
      <c r="N17" s="36"/>
      <c r="O17" s="36"/>
      <c r="P17" s="36"/>
    </row>
    <row r="18" spans="1:16" x14ac:dyDescent="0.25">
      <c r="A18" s="59"/>
      <c r="B18" s="61"/>
      <c r="C18" s="61"/>
      <c r="D18" s="62"/>
      <c r="E18" s="62"/>
      <c r="F18" s="63"/>
      <c r="G18" s="63"/>
      <c r="H18" s="36"/>
      <c r="I18" s="36"/>
      <c r="J18" s="36"/>
      <c r="K18" s="42"/>
      <c r="L18" s="36"/>
      <c r="M18" s="36"/>
      <c r="N18" s="36"/>
      <c r="O18" s="36"/>
      <c r="P18" s="36"/>
    </row>
    <row r="19" spans="1:16" x14ac:dyDescent="0.25">
      <c r="A19" s="59"/>
      <c r="B19" s="61"/>
      <c r="C19" s="61"/>
      <c r="D19" s="62"/>
      <c r="E19" s="62"/>
      <c r="F19" s="63"/>
      <c r="G19" s="63"/>
      <c r="H19" s="36"/>
      <c r="I19" s="36"/>
      <c r="J19" s="36"/>
      <c r="K19" s="42"/>
      <c r="L19" s="36"/>
      <c r="M19" s="36"/>
      <c r="N19" s="36"/>
      <c r="O19" s="36"/>
      <c r="P19" s="36"/>
    </row>
    <row r="20" spans="1:16" x14ac:dyDescent="0.25">
      <c r="A20" s="4"/>
      <c r="B20" s="70"/>
      <c r="C20" s="4"/>
      <c r="D20" s="73"/>
      <c r="E20" s="4"/>
      <c r="F20" s="4"/>
      <c r="G20" s="4"/>
      <c r="H20" s="4"/>
      <c r="I20" s="4"/>
      <c r="J20" s="4"/>
      <c r="K20" s="6"/>
      <c r="L20" s="4"/>
      <c r="M20" s="4"/>
      <c r="N20" s="4"/>
      <c r="O20" s="4"/>
      <c r="P20" s="4"/>
    </row>
    <row r="21" spans="1:16" ht="30.6" x14ac:dyDescent="0.25">
      <c r="A21" s="451" t="s">
        <v>12</v>
      </c>
      <c r="B21" s="47" t="s">
        <v>309</v>
      </c>
      <c r="C21" s="276" t="s">
        <v>10</v>
      </c>
      <c r="D21" s="464" t="s">
        <v>310</v>
      </c>
      <c r="E21" s="465"/>
      <c r="F21" s="464" t="s">
        <v>311</v>
      </c>
      <c r="G21" s="465"/>
      <c r="H21" s="4"/>
      <c r="I21" s="4"/>
      <c r="J21" s="4"/>
      <c r="K21" s="6"/>
      <c r="L21" s="4"/>
      <c r="M21" s="4"/>
      <c r="N21" s="4"/>
      <c r="O21" s="4"/>
      <c r="P21" s="4"/>
    </row>
    <row r="22" spans="1:16" ht="12" customHeight="1" x14ac:dyDescent="0.25">
      <c r="A22" s="452"/>
      <c r="B22" s="52" t="s">
        <v>12</v>
      </c>
      <c r="C22" s="52">
        <v>2005</v>
      </c>
      <c r="D22" s="53">
        <v>2000</v>
      </c>
      <c r="E22" s="53">
        <v>2005</v>
      </c>
      <c r="F22" s="53">
        <v>2000</v>
      </c>
      <c r="G22" s="53">
        <v>2005</v>
      </c>
      <c r="H22" s="4"/>
      <c r="I22" s="4"/>
      <c r="J22" s="4"/>
      <c r="K22" s="6"/>
      <c r="L22" s="4"/>
      <c r="M22" s="4"/>
      <c r="N22" s="4"/>
      <c r="O22" s="4"/>
      <c r="P22" s="4"/>
    </row>
    <row r="23" spans="1:16" x14ac:dyDescent="0.25">
      <c r="A23" s="453" t="s">
        <v>14</v>
      </c>
      <c r="B23" s="454">
        <f t="shared" ref="B23:B30" si="1">+G23-F23</f>
        <v>-0.3729645291512611</v>
      </c>
      <c r="C23" s="455">
        <f>+'GVA-productivity2'!M56</f>
        <v>0.30012520022276645</v>
      </c>
      <c r="D23" s="456">
        <f>+'GVA-productivity2'!F43</f>
        <v>2772</v>
      </c>
      <c r="E23" s="456">
        <f>+'GVA-productivity2'!G43</f>
        <v>2962</v>
      </c>
      <c r="F23" s="455">
        <f>+'GVA-productivity2'!L43</f>
        <v>72.546453807903688</v>
      </c>
      <c r="G23" s="455">
        <f>+'GVA-productivity2'!M43</f>
        <v>72.173489278752427</v>
      </c>
      <c r="H23" s="4"/>
      <c r="I23" s="4"/>
      <c r="J23" s="4"/>
      <c r="K23" s="6"/>
      <c r="L23" s="4"/>
      <c r="M23" s="4"/>
      <c r="N23" s="4"/>
      <c r="O23" s="4"/>
      <c r="P23" s="4"/>
    </row>
    <row r="24" spans="1:16" x14ac:dyDescent="0.25">
      <c r="A24" s="453" t="s">
        <v>313</v>
      </c>
      <c r="B24" s="454">
        <f t="shared" si="1"/>
        <v>-0.39345379208875952</v>
      </c>
      <c r="C24" s="455">
        <f>+'GVA-productivity2'!M57</f>
        <v>3.538300393269818</v>
      </c>
      <c r="D24" s="456">
        <f>+'GVA-productivity2'!F44</f>
        <v>83</v>
      </c>
      <c r="E24" s="456">
        <f>+'GVA-productivity2'!G44</f>
        <v>73</v>
      </c>
      <c r="F24" s="455">
        <f>+'GVA-productivity2'!L44</f>
        <v>2.1722062287359329</v>
      </c>
      <c r="G24" s="455">
        <f>+'GVA-productivity2'!M44</f>
        <v>1.7787524366471734</v>
      </c>
      <c r="H24" s="4"/>
      <c r="I24" s="4"/>
      <c r="J24" s="4"/>
      <c r="K24" s="6"/>
      <c r="L24" s="4"/>
      <c r="M24" s="4"/>
      <c r="N24" s="4"/>
      <c r="O24" s="4"/>
      <c r="P24" s="4"/>
    </row>
    <row r="25" spans="1:16" x14ac:dyDescent="0.25">
      <c r="A25" s="453" t="s">
        <v>20</v>
      </c>
      <c r="B25" s="454">
        <f t="shared" si="1"/>
        <v>7.0427457168321439E-2</v>
      </c>
      <c r="C25" s="455">
        <f>+'GVA-productivity2'!M58</f>
        <v>2.7653768976291282</v>
      </c>
      <c r="D25" s="456">
        <f>+'GVA-productivity2'!F45</f>
        <v>150</v>
      </c>
      <c r="E25" s="456">
        <f>+'GVA-productivity2'!G45</f>
        <v>164</v>
      </c>
      <c r="F25" s="455">
        <f>+'GVA-productivity2'!L45</f>
        <v>3.9256739073540956</v>
      </c>
      <c r="G25" s="455">
        <f>+'GVA-productivity2'!M45</f>
        <v>3.996101364522417</v>
      </c>
      <c r="H25" s="4"/>
      <c r="I25" s="4"/>
      <c r="J25" s="4"/>
      <c r="K25" s="6"/>
      <c r="L25" s="4"/>
      <c r="M25" s="4"/>
      <c r="N25" s="4"/>
      <c r="O25" s="4"/>
      <c r="P25" s="4"/>
    </row>
    <row r="26" spans="1:16" x14ac:dyDescent="0.25">
      <c r="A26" s="453" t="s">
        <v>22</v>
      </c>
      <c r="B26" s="454">
        <f t="shared" si="1"/>
        <v>0.27074778603725269</v>
      </c>
      <c r="C26" s="455">
        <f>+'GVA-productivity2'!M59</f>
        <v>8.0236722054115539</v>
      </c>
      <c r="D26" s="456">
        <f>+'GVA-productivity2'!F46</f>
        <v>39</v>
      </c>
      <c r="E26" s="456">
        <f>+'GVA-productivity2'!G46</f>
        <v>53</v>
      </c>
      <c r="F26" s="455">
        <f>+'GVA-productivity2'!L46</f>
        <v>1.0206752159120649</v>
      </c>
      <c r="G26" s="455">
        <f>+'GVA-productivity2'!M46</f>
        <v>1.2914230019493176</v>
      </c>
      <c r="H26" s="4"/>
      <c r="I26" s="4"/>
      <c r="J26" s="4"/>
      <c r="K26" s="6"/>
      <c r="L26" s="4"/>
      <c r="M26" s="4"/>
      <c r="N26" s="4"/>
      <c r="O26" s="4"/>
      <c r="P26" s="4"/>
    </row>
    <row r="27" spans="1:16" x14ac:dyDescent="0.25">
      <c r="A27" s="453" t="s">
        <v>288</v>
      </c>
      <c r="B27" s="454">
        <f t="shared" si="1"/>
        <v>-2.5176349230401129E-2</v>
      </c>
      <c r="C27" s="455">
        <f>+'GVA-productivity2'!M60</f>
        <v>2.1289679278758271</v>
      </c>
      <c r="D27" s="456">
        <f>+'GVA-productivity2'!F47</f>
        <v>392</v>
      </c>
      <c r="E27" s="456">
        <f>+'GVA-productivity2'!G47</f>
        <v>420</v>
      </c>
      <c r="F27" s="455">
        <f>+'GVA-productivity2'!L47</f>
        <v>10.259094477885371</v>
      </c>
      <c r="G27" s="455">
        <f>+'GVA-productivity2'!M47</f>
        <v>10.23391812865497</v>
      </c>
      <c r="H27" s="4"/>
      <c r="I27" s="4"/>
      <c r="J27" s="4"/>
      <c r="K27" s="6"/>
      <c r="L27" s="4"/>
      <c r="M27" s="4"/>
      <c r="N27" s="4"/>
      <c r="O27" s="4"/>
      <c r="P27" s="4"/>
    </row>
    <row r="28" spans="1:16" x14ac:dyDescent="0.25">
      <c r="A28" s="457" t="s">
        <v>289</v>
      </c>
      <c r="B28" s="454">
        <f t="shared" si="1"/>
        <v>5.4166137376649992E-2</v>
      </c>
      <c r="C28" s="455">
        <f>+'GVA-productivity2'!M61</f>
        <v>2.1455669331697846</v>
      </c>
      <c r="D28" s="456">
        <f>+'GVA-productivity2'!F48</f>
        <v>78</v>
      </c>
      <c r="E28" s="456">
        <f>+'GVA-productivity2'!G48</f>
        <v>86</v>
      </c>
      <c r="F28" s="455">
        <f>+'GVA-productivity2'!L48</f>
        <v>2.0413504318241298</v>
      </c>
      <c r="G28" s="455">
        <f>+'GVA-productivity2'!M48</f>
        <v>2.0955165692007798</v>
      </c>
      <c r="H28" s="4"/>
      <c r="I28" s="4"/>
      <c r="J28" s="4"/>
      <c r="K28" s="6"/>
      <c r="L28" s="4"/>
      <c r="M28" s="4"/>
      <c r="N28" s="4"/>
      <c r="O28" s="4"/>
      <c r="P28" s="4"/>
    </row>
    <row r="29" spans="1:16" x14ac:dyDescent="0.25">
      <c r="A29" s="453" t="s">
        <v>290</v>
      </c>
      <c r="B29" s="454">
        <f t="shared" si="1"/>
        <v>0.39625328988818787</v>
      </c>
      <c r="C29" s="455">
        <f>+'GVA-productivity2'!M62</f>
        <v>2.8880679311359274</v>
      </c>
      <c r="D29" s="456">
        <f>+'GVA-productivity2'!F49</f>
        <v>307</v>
      </c>
      <c r="E29" s="456">
        <f>+'GVA-productivity2'!G49</f>
        <v>346</v>
      </c>
      <c r="F29" s="455">
        <f>+'GVA-productivity2'!L49</f>
        <v>8.0345459303847164</v>
      </c>
      <c r="G29" s="455">
        <f>+'GVA-productivity2'!M49</f>
        <v>8.4307992202729043</v>
      </c>
      <c r="H29" s="4"/>
      <c r="I29" s="4"/>
      <c r="J29" s="4"/>
      <c r="K29" s="6"/>
      <c r="L29" s="4"/>
      <c r="M29" s="4"/>
      <c r="N29" s="4"/>
      <c r="O29" s="4"/>
      <c r="P29" s="4"/>
    </row>
    <row r="30" spans="1:16" x14ac:dyDescent="0.25">
      <c r="A30" s="84" t="s">
        <v>314</v>
      </c>
      <c r="B30" s="458">
        <f t="shared" si="1"/>
        <v>0</v>
      </c>
      <c r="C30" s="459">
        <f>+'GVA-productivity2'!M64</f>
        <v>1</v>
      </c>
      <c r="D30" s="460">
        <f>+'GVA-productivity2'!F51</f>
        <v>3821</v>
      </c>
      <c r="E30" s="460">
        <f>+'GVA-productivity2'!G51</f>
        <v>4104</v>
      </c>
      <c r="F30" s="459">
        <f>+'GVA-productivity2'!L51</f>
        <v>100</v>
      </c>
      <c r="G30" s="459">
        <f>+'GVA-productivity2'!M51</f>
        <v>99.999999999999986</v>
      </c>
      <c r="H30" s="4"/>
      <c r="I30" s="4"/>
      <c r="J30" s="4"/>
      <c r="K30" s="6"/>
      <c r="L30" s="4"/>
      <c r="M30" s="4"/>
      <c r="N30" s="4"/>
      <c r="O30" s="4"/>
      <c r="P30" s="4"/>
    </row>
    <row r="31" spans="1:16" x14ac:dyDescent="0.25">
      <c r="A31" s="59" t="s">
        <v>48</v>
      </c>
      <c r="B31" s="461"/>
      <c r="C31" s="461"/>
      <c r="D31" s="462">
        <f>SUM(D23:D29)</f>
        <v>3821</v>
      </c>
      <c r="E31" s="462">
        <f>SUM(E23:E29)</f>
        <v>4104</v>
      </c>
      <c r="F31" s="463">
        <f>SUM(F23:F29)</f>
        <v>100</v>
      </c>
      <c r="G31" s="463">
        <f>SUM(G23:G29)</f>
        <v>99.999999999999986</v>
      </c>
      <c r="H31" s="4"/>
      <c r="I31" s="4"/>
      <c r="J31" s="4"/>
      <c r="K31" s="6"/>
      <c r="L31" s="4"/>
      <c r="M31" s="4"/>
      <c r="N31" s="4"/>
      <c r="O31" s="4"/>
      <c r="P31" s="4"/>
    </row>
    <row r="32" spans="1:16" x14ac:dyDescent="0.25">
      <c r="A32" s="59"/>
      <c r="B32" s="44"/>
      <c r="C32" s="61"/>
      <c r="D32" s="62"/>
      <c r="E32" s="62"/>
      <c r="F32" s="60"/>
      <c r="G32" s="60"/>
      <c r="H32" s="4"/>
      <c r="I32" s="4"/>
      <c r="J32" s="4"/>
      <c r="K32" s="6"/>
      <c r="L32" s="4"/>
      <c r="M32" s="4"/>
      <c r="N32" s="4"/>
      <c r="O32" s="4"/>
      <c r="P32" s="4"/>
    </row>
    <row r="33" spans="1:16" x14ac:dyDescent="0.25">
      <c r="A33" s="59"/>
      <c r="B33" s="44"/>
      <c r="C33" s="61"/>
      <c r="D33" s="62"/>
      <c r="E33" s="62"/>
      <c r="F33" s="60"/>
      <c r="G33" s="60"/>
      <c r="H33" s="4"/>
      <c r="I33" s="4"/>
      <c r="J33" s="4"/>
      <c r="K33" s="6"/>
      <c r="L33" s="4"/>
      <c r="M33" s="4"/>
      <c r="N33" s="4"/>
      <c r="O33" s="4"/>
      <c r="P33" s="4"/>
    </row>
    <row r="34" spans="1:16" x14ac:dyDescent="0.25">
      <c r="A34" s="59"/>
      <c r="B34" s="44"/>
      <c r="C34" s="61"/>
      <c r="D34" s="62"/>
      <c r="E34" s="62"/>
      <c r="F34" s="60"/>
      <c r="G34" s="60"/>
      <c r="H34" s="4"/>
      <c r="I34" s="4"/>
      <c r="J34" s="4"/>
      <c r="K34" s="6"/>
      <c r="L34" s="4"/>
      <c r="M34" s="4"/>
      <c r="N34" s="4"/>
      <c r="O34" s="4"/>
      <c r="P34" s="4"/>
    </row>
    <row r="35" spans="1:16" x14ac:dyDescent="0.25">
      <c r="A35" s="59"/>
      <c r="B35" s="44"/>
      <c r="C35" s="61"/>
      <c r="D35" s="62"/>
      <c r="E35" s="62"/>
      <c r="F35" s="60"/>
      <c r="G35" s="60"/>
      <c r="H35" s="4"/>
      <c r="I35" s="4"/>
      <c r="J35" s="4"/>
      <c r="K35" s="6"/>
      <c r="L35" s="4"/>
      <c r="M35" s="4"/>
      <c r="N35" s="4"/>
      <c r="O35" s="4"/>
      <c r="P35" s="4"/>
    </row>
    <row r="36" spans="1:16" x14ac:dyDescent="0.25">
      <c r="A36" s="59"/>
      <c r="B36" s="44"/>
      <c r="C36" s="61"/>
      <c r="D36" s="62"/>
      <c r="E36" s="62"/>
      <c r="F36" s="60"/>
      <c r="G36" s="60"/>
      <c r="H36" s="4"/>
      <c r="I36" s="4"/>
      <c r="J36" s="4"/>
      <c r="K36" s="6"/>
      <c r="L36" s="4"/>
      <c r="M36" s="4"/>
      <c r="N36" s="4"/>
      <c r="O36" s="4"/>
      <c r="P36" s="4"/>
    </row>
    <row r="37" spans="1:16" x14ac:dyDescent="0.25">
      <c r="A37" s="4"/>
      <c r="B37" s="70"/>
      <c r="C37" s="4"/>
      <c r="D37" s="4"/>
      <c r="E37" s="4"/>
      <c r="F37" s="4"/>
      <c r="G37" s="4"/>
      <c r="H37" s="4"/>
      <c r="I37" s="4"/>
      <c r="J37" s="4"/>
      <c r="K37" s="6"/>
      <c r="L37" s="4"/>
      <c r="M37" s="4"/>
      <c r="N37" s="4"/>
      <c r="O37" s="4"/>
      <c r="P37" s="4"/>
    </row>
    <row r="38" spans="1:16" ht="30.6" x14ac:dyDescent="0.25">
      <c r="A38" s="451" t="s">
        <v>13</v>
      </c>
      <c r="B38" s="47" t="s">
        <v>309</v>
      </c>
      <c r="C38" s="466" t="s">
        <v>10</v>
      </c>
      <c r="D38" s="306" t="s">
        <v>310</v>
      </c>
      <c r="E38" s="307"/>
      <c r="F38" s="306" t="s">
        <v>311</v>
      </c>
      <c r="G38" s="307"/>
      <c r="H38" s="36"/>
      <c r="I38" s="36"/>
      <c r="J38" s="36"/>
      <c r="K38" s="42"/>
      <c r="L38" s="36"/>
      <c r="M38" s="36"/>
      <c r="N38" s="36"/>
      <c r="O38" s="36"/>
      <c r="P38" s="36"/>
    </row>
    <row r="39" spans="1:16" ht="12" customHeight="1" x14ac:dyDescent="0.25">
      <c r="A39" s="452"/>
      <c r="B39" s="90" t="s">
        <v>13</v>
      </c>
      <c r="C39" s="91">
        <v>2010</v>
      </c>
      <c r="D39" s="92">
        <v>2005</v>
      </c>
      <c r="E39" s="92">
        <v>2010</v>
      </c>
      <c r="F39" s="92">
        <v>2005</v>
      </c>
      <c r="G39" s="92">
        <v>2010</v>
      </c>
      <c r="H39" s="4"/>
      <c r="I39" s="4"/>
      <c r="J39" s="4"/>
      <c r="K39" s="6"/>
      <c r="L39" s="4"/>
      <c r="M39" s="4"/>
      <c r="N39" s="4"/>
      <c r="O39" s="4"/>
      <c r="P39" s="4"/>
    </row>
    <row r="40" spans="1:16" x14ac:dyDescent="0.25">
      <c r="A40" s="453" t="s">
        <v>14</v>
      </c>
      <c r="B40" s="454">
        <f t="shared" ref="B40:B47" si="2">+G40-F40</f>
        <v>-6.6484222269678099</v>
      </c>
      <c r="C40" s="455">
        <f>+'GVA-productivity2'!N56</f>
        <v>0.29500711051135226</v>
      </c>
      <c r="D40" s="456">
        <f>+'GVA-productivity2'!G43</f>
        <v>2962</v>
      </c>
      <c r="E40" s="456">
        <f>+'GVA-productivity2'!H43</f>
        <v>3176</v>
      </c>
      <c r="F40" s="455">
        <f>+'GVA-productivity2'!M43</f>
        <v>72.173489278752427</v>
      </c>
      <c r="G40" s="455">
        <f>+'GVA-productivity2'!N43</f>
        <v>65.525067051784617</v>
      </c>
      <c r="H40" s="4"/>
      <c r="I40" s="4"/>
      <c r="J40" s="4"/>
      <c r="K40" s="6"/>
      <c r="L40" s="4"/>
      <c r="M40" s="4"/>
      <c r="N40" s="4"/>
      <c r="O40" s="4"/>
      <c r="P40" s="4"/>
    </row>
    <row r="41" spans="1:16" x14ac:dyDescent="0.25">
      <c r="A41" s="453" t="s">
        <v>313</v>
      </c>
      <c r="B41" s="454">
        <f t="shared" si="2"/>
        <v>0.57321785425441529</v>
      </c>
      <c r="C41" s="455">
        <f>+'GVA-productivity2'!N57</f>
        <v>3.2572951667428671</v>
      </c>
      <c r="D41" s="456">
        <f>+'GVA-productivity2'!G44</f>
        <v>73</v>
      </c>
      <c r="E41" s="456">
        <f>+'GVA-productivity2'!H44</f>
        <v>114</v>
      </c>
      <c r="F41" s="455">
        <f>+'GVA-productivity2'!M44</f>
        <v>1.7787524366471734</v>
      </c>
      <c r="G41" s="455">
        <f>+'GVA-productivity2'!N44</f>
        <v>2.3519702909015887</v>
      </c>
      <c r="H41" s="4"/>
      <c r="I41" s="4"/>
      <c r="J41" s="4"/>
      <c r="K41" s="6"/>
      <c r="L41" s="4"/>
      <c r="M41" s="4"/>
      <c r="N41" s="4"/>
      <c r="O41" s="4"/>
      <c r="P41" s="4"/>
    </row>
    <row r="42" spans="1:16" x14ac:dyDescent="0.25">
      <c r="A42" s="453" t="s">
        <v>20</v>
      </c>
      <c r="B42" s="454">
        <f t="shared" si="2"/>
        <v>-0.17930747139264591</v>
      </c>
      <c r="C42" s="455">
        <f>+'GVA-productivity2'!N58</f>
        <v>2.5356377836909849</v>
      </c>
      <c r="D42" s="456">
        <f>+'GVA-productivity2'!G45</f>
        <v>164</v>
      </c>
      <c r="E42" s="456">
        <f>+'GVA-productivity2'!H45</f>
        <v>185</v>
      </c>
      <c r="F42" s="455">
        <f>+'GVA-productivity2'!M45</f>
        <v>3.996101364522417</v>
      </c>
      <c r="G42" s="455">
        <f>+'GVA-productivity2'!N45</f>
        <v>3.8167938931297711</v>
      </c>
      <c r="H42" s="4"/>
      <c r="I42" s="4"/>
      <c r="J42" s="4"/>
      <c r="K42" s="6"/>
      <c r="L42" s="4"/>
      <c r="M42" s="4"/>
      <c r="N42" s="4"/>
      <c r="O42" s="4"/>
      <c r="P42" s="4"/>
    </row>
    <row r="43" spans="1:16" x14ac:dyDescent="0.25">
      <c r="A43" s="453" t="s">
        <v>22</v>
      </c>
      <c r="B43" s="454">
        <f t="shared" si="2"/>
        <v>1.2049665173409649</v>
      </c>
      <c r="C43" s="455">
        <f>+'GVA-productivity2'!N59</f>
        <v>5.4365243603217834</v>
      </c>
      <c r="D43" s="456">
        <f>+'GVA-productivity2'!G46</f>
        <v>53</v>
      </c>
      <c r="E43" s="456">
        <f>+'GVA-productivity2'!H46</f>
        <v>121</v>
      </c>
      <c r="F43" s="455">
        <f>+'GVA-productivity2'!M46</f>
        <v>1.2914230019493176</v>
      </c>
      <c r="G43" s="455">
        <f>+'GVA-productivity2'!N46</f>
        <v>2.4963895192902825</v>
      </c>
      <c r="H43" s="4"/>
      <c r="I43" s="4"/>
      <c r="J43" s="4"/>
      <c r="K43" s="6"/>
      <c r="L43" s="4"/>
      <c r="M43" s="4"/>
      <c r="N43" s="4"/>
      <c r="O43" s="4"/>
      <c r="P43" s="4"/>
    </row>
    <row r="44" spans="1:16" x14ac:dyDescent="0.25">
      <c r="A44" s="453" t="s">
        <v>288</v>
      </c>
      <c r="B44" s="454">
        <f t="shared" si="2"/>
        <v>1.7116151909241513</v>
      </c>
      <c r="C44" s="455">
        <f>+'GVA-productivity2'!N60</f>
        <v>1.5687403608030355</v>
      </c>
      <c r="D44" s="456">
        <f>+'GVA-productivity2'!G47</f>
        <v>420</v>
      </c>
      <c r="E44" s="456">
        <f>+'GVA-productivity2'!H47</f>
        <v>579</v>
      </c>
      <c r="F44" s="455">
        <f>+'GVA-productivity2'!M47</f>
        <v>10.23391812865497</v>
      </c>
      <c r="G44" s="455">
        <f>+'GVA-productivity2'!N47</f>
        <v>11.945533319579122</v>
      </c>
      <c r="H44" s="4"/>
      <c r="I44" s="4"/>
      <c r="J44" s="4"/>
      <c r="K44" s="6"/>
      <c r="L44" s="4"/>
      <c r="M44" s="4"/>
      <c r="N44" s="4"/>
      <c r="O44" s="4"/>
      <c r="P44" s="4"/>
    </row>
    <row r="45" spans="1:16" x14ac:dyDescent="0.25">
      <c r="A45" s="457" t="s">
        <v>289</v>
      </c>
      <c r="B45" s="454">
        <f t="shared" si="2"/>
        <v>0.5865548151606812</v>
      </c>
      <c r="C45" s="455">
        <f>+'GVA-productivity2'!N61</f>
        <v>2.5886468192745649</v>
      </c>
      <c r="D45" s="456">
        <f>+'GVA-productivity2'!G48</f>
        <v>86</v>
      </c>
      <c r="E45" s="456">
        <f>+'GVA-productivity2'!H48</f>
        <v>130</v>
      </c>
      <c r="F45" s="455">
        <f>+'GVA-productivity2'!M48</f>
        <v>2.0955165692007798</v>
      </c>
      <c r="G45" s="455">
        <f>+'GVA-productivity2'!N48</f>
        <v>2.682071384361461</v>
      </c>
      <c r="H45" s="4"/>
      <c r="I45" s="4"/>
      <c r="J45" s="4"/>
      <c r="K45" s="6"/>
      <c r="L45" s="4"/>
      <c r="M45" s="4"/>
      <c r="N45" s="4"/>
      <c r="O45" s="4"/>
      <c r="P45" s="4"/>
    </row>
    <row r="46" spans="1:16" x14ac:dyDescent="0.25">
      <c r="A46" s="453" t="s">
        <v>290</v>
      </c>
      <c r="B46" s="454">
        <f t="shared" si="2"/>
        <v>2.7513753206802622</v>
      </c>
      <c r="C46" s="455">
        <f>+'GVA-productivity2'!N62</f>
        <v>2.1531154520568987</v>
      </c>
      <c r="D46" s="456">
        <f>+'GVA-productivity2'!G49</f>
        <v>346</v>
      </c>
      <c r="E46" s="456">
        <f>+'GVA-productivity2'!H49</f>
        <v>542</v>
      </c>
      <c r="F46" s="455">
        <f>+'GVA-productivity2'!M49</f>
        <v>8.4307992202729043</v>
      </c>
      <c r="G46" s="455">
        <f>+'GVA-productivity2'!N49</f>
        <v>11.182174540953167</v>
      </c>
      <c r="H46" s="4"/>
      <c r="I46" s="4"/>
      <c r="J46" s="4"/>
      <c r="K46" s="6"/>
      <c r="L46" s="4"/>
      <c r="M46" s="4"/>
      <c r="N46" s="4"/>
      <c r="O46" s="4"/>
      <c r="P46" s="4"/>
    </row>
    <row r="47" spans="1:16" x14ac:dyDescent="0.25">
      <c r="A47" s="84" t="s">
        <v>314</v>
      </c>
      <c r="B47" s="458">
        <f t="shared" si="2"/>
        <v>0</v>
      </c>
      <c r="C47" s="459">
        <f>+'GVA-productivity2'!N64</f>
        <v>1</v>
      </c>
      <c r="D47" s="460">
        <f>+'GVA-productivity2'!G51</f>
        <v>4104</v>
      </c>
      <c r="E47" s="460">
        <f>+'GVA-productivity2'!H51</f>
        <v>4847</v>
      </c>
      <c r="F47" s="459">
        <f>+'GVA-productivity2'!M51</f>
        <v>99.999999999999986</v>
      </c>
      <c r="G47" s="459">
        <f>+'GVA-productivity2'!N51</f>
        <v>100.00000000000001</v>
      </c>
      <c r="H47" s="4"/>
      <c r="I47" s="4"/>
      <c r="J47" s="4"/>
      <c r="K47" s="6"/>
      <c r="L47" s="4"/>
      <c r="M47" s="4"/>
      <c r="N47" s="4"/>
      <c r="O47" s="4"/>
      <c r="P47" s="4"/>
    </row>
    <row r="48" spans="1:16" x14ac:dyDescent="0.25">
      <c r="A48" s="59" t="s">
        <v>48</v>
      </c>
      <c r="B48" s="461"/>
      <c r="C48" s="461"/>
      <c r="D48" s="462">
        <f>SUM(D40:D46)</f>
        <v>4104</v>
      </c>
      <c r="E48" s="462">
        <f>SUM(E40:E46)</f>
        <v>4847</v>
      </c>
      <c r="F48" s="463">
        <f>SUM(F40:F46)</f>
        <v>99.999999999999986</v>
      </c>
      <c r="G48" s="463">
        <f>SUM(G40:G46)</f>
        <v>100.00000000000001</v>
      </c>
      <c r="H48" s="4"/>
      <c r="I48" s="4"/>
      <c r="J48" s="4"/>
      <c r="K48" s="6"/>
      <c r="L48" s="4"/>
      <c r="M48" s="4"/>
      <c r="N48" s="4"/>
      <c r="O48" s="4"/>
      <c r="P48" s="4"/>
    </row>
    <row r="55" spans="1:7" ht="40.799999999999997" x14ac:dyDescent="0.25">
      <c r="A55" s="451" t="s">
        <v>306</v>
      </c>
      <c r="B55" s="467" t="s">
        <v>42</v>
      </c>
      <c r="C55" s="466" t="s">
        <v>10</v>
      </c>
      <c r="D55" s="306" t="s">
        <v>310</v>
      </c>
      <c r="E55" s="307"/>
      <c r="F55" s="306" t="s">
        <v>311</v>
      </c>
      <c r="G55" s="307"/>
    </row>
    <row r="56" spans="1:7" ht="12" customHeight="1" x14ac:dyDescent="0.25">
      <c r="A56" s="452"/>
      <c r="B56" s="90" t="s">
        <v>306</v>
      </c>
      <c r="C56" s="91">
        <v>2013</v>
      </c>
      <c r="D56" s="92">
        <v>2010</v>
      </c>
      <c r="E56" s="92">
        <v>2013</v>
      </c>
      <c r="F56" s="92">
        <v>2010</v>
      </c>
      <c r="G56" s="92">
        <v>2013</v>
      </c>
    </row>
    <row r="57" spans="1:7" x14ac:dyDescent="0.25">
      <c r="A57" s="453" t="s">
        <v>14</v>
      </c>
      <c r="B57" s="454">
        <f t="shared" ref="B57:B64" si="3">+G57-F57</f>
        <v>-10.245680021323025</v>
      </c>
      <c r="C57" s="455">
        <f>+'GVA-productivity2'!O56</f>
        <v>0.30850688647828889</v>
      </c>
      <c r="D57" s="456">
        <f>+'GVA-productivity2'!H43</f>
        <v>3176</v>
      </c>
      <c r="E57" s="456">
        <f>+'GVA-productivity2'!I43</f>
        <v>2958</v>
      </c>
      <c r="F57" s="455">
        <f>+'GVA-productivity2'!N43</f>
        <v>65.525067051784617</v>
      </c>
      <c r="G57" s="455">
        <f>+'GVA-productivity2'!O43</f>
        <v>55.279387030461592</v>
      </c>
    </row>
    <row r="58" spans="1:7" x14ac:dyDescent="0.25">
      <c r="A58" s="453" t="s">
        <v>313</v>
      </c>
      <c r="B58" s="454">
        <f t="shared" si="3"/>
        <v>-9.0710713252551312E-2</v>
      </c>
      <c r="C58" s="455">
        <f>+'GVA-productivity2'!O57</f>
        <v>2.5808713207760983</v>
      </c>
      <c r="D58" s="456">
        <f>+'GVA-productivity2'!H44</f>
        <v>114</v>
      </c>
      <c r="E58" s="456">
        <f>+'GVA-productivity2'!I44</f>
        <v>121</v>
      </c>
      <c r="F58" s="455">
        <f>+'GVA-productivity2'!N44</f>
        <v>2.3519702909015887</v>
      </c>
      <c r="G58" s="455">
        <f>+'GVA-productivity2'!O44</f>
        <v>2.2612595776490374</v>
      </c>
    </row>
    <row r="59" spans="1:7" x14ac:dyDescent="0.25">
      <c r="A59" s="453" t="s">
        <v>20</v>
      </c>
      <c r="B59" s="454">
        <f t="shared" si="3"/>
        <v>0.25721096577510627</v>
      </c>
      <c r="C59" s="455">
        <f>+'GVA-productivity2'!O58</f>
        <v>2.4311679897962257</v>
      </c>
      <c r="D59" s="456">
        <f>+'GVA-productivity2'!H45</f>
        <v>185</v>
      </c>
      <c r="E59" s="456">
        <f>+'GVA-productivity2'!I45</f>
        <v>218</v>
      </c>
      <c r="F59" s="455">
        <f>+'GVA-productivity2'!N45</f>
        <v>3.8167938931297711</v>
      </c>
      <c r="G59" s="455">
        <f>+'GVA-productivity2'!O45</f>
        <v>4.0740048589048774</v>
      </c>
    </row>
    <row r="60" spans="1:7" x14ac:dyDescent="0.25">
      <c r="A60" s="453" t="s">
        <v>22</v>
      </c>
      <c r="B60" s="454">
        <f t="shared" si="3"/>
        <v>1.2412296173196968</v>
      </c>
      <c r="C60" s="455">
        <f>+'GVA-productivity2'!O59</f>
        <v>4.1362953289223334</v>
      </c>
      <c r="D60" s="456">
        <f>+'GVA-productivity2'!H46</f>
        <v>121</v>
      </c>
      <c r="E60" s="456">
        <f>+'GVA-productivity2'!I46</f>
        <v>200</v>
      </c>
      <c r="F60" s="455">
        <f>+'GVA-productivity2'!N46</f>
        <v>2.4963895192902825</v>
      </c>
      <c r="G60" s="455">
        <f>+'GVA-productivity2'!O46</f>
        <v>3.7376191366099794</v>
      </c>
    </row>
    <row r="61" spans="1:7" x14ac:dyDescent="0.25">
      <c r="A61" s="453" t="s">
        <v>288</v>
      </c>
      <c r="B61" s="454">
        <f t="shared" si="3"/>
        <v>1.7154646247303535</v>
      </c>
      <c r="C61" s="455">
        <f>+'GVA-productivity2'!O60</f>
        <v>1.2979040946221065</v>
      </c>
      <c r="D61" s="456">
        <f>+'GVA-productivity2'!H47</f>
        <v>579</v>
      </c>
      <c r="E61" s="456">
        <f>+'GVA-productivity2'!I47</f>
        <v>731</v>
      </c>
      <c r="F61" s="455">
        <f>+'GVA-productivity2'!N47</f>
        <v>11.945533319579122</v>
      </c>
      <c r="G61" s="455">
        <f>+'GVA-productivity2'!O47</f>
        <v>13.660997944309475</v>
      </c>
    </row>
    <row r="62" spans="1:7" x14ac:dyDescent="0.25">
      <c r="A62" s="457" t="s">
        <v>289</v>
      </c>
      <c r="B62" s="454">
        <f t="shared" si="3"/>
        <v>0.83129060405191968</v>
      </c>
      <c r="C62" s="455">
        <f>+'GVA-productivity2'!O61</f>
        <v>2.4212048792781049</v>
      </c>
      <c r="D62" s="456">
        <f>+'GVA-productivity2'!H48</f>
        <v>130</v>
      </c>
      <c r="E62" s="456">
        <f>+'GVA-productivity2'!I48</f>
        <v>188</v>
      </c>
      <c r="F62" s="455">
        <f>+'GVA-productivity2'!N48</f>
        <v>2.682071384361461</v>
      </c>
      <c r="G62" s="455">
        <f>+'GVA-productivity2'!O48</f>
        <v>3.5133619884133807</v>
      </c>
    </row>
    <row r="63" spans="1:7" x14ac:dyDescent="0.25">
      <c r="A63" s="453" t="s">
        <v>290</v>
      </c>
      <c r="B63" s="454">
        <f t="shared" si="3"/>
        <v>6.2911949226984873</v>
      </c>
      <c r="C63" s="455">
        <f>+'GVA-productivity2'!O62</f>
        <v>1.4598321945991732</v>
      </c>
      <c r="D63" s="456">
        <f>+'GVA-productivity2'!H49</f>
        <v>542</v>
      </c>
      <c r="E63" s="456">
        <f>+'GVA-productivity2'!I49</f>
        <v>935</v>
      </c>
      <c r="F63" s="455">
        <f>+'GVA-productivity2'!N49</f>
        <v>11.182174540953167</v>
      </c>
      <c r="G63" s="455">
        <f>+'GVA-productivity2'!O49</f>
        <v>17.473369463651654</v>
      </c>
    </row>
    <row r="64" spans="1:7" x14ac:dyDescent="0.25">
      <c r="A64" s="84" t="s">
        <v>314</v>
      </c>
      <c r="B64" s="458">
        <f t="shared" si="3"/>
        <v>0</v>
      </c>
      <c r="C64" s="459">
        <f>+'GVA-productivity2'!O64</f>
        <v>1</v>
      </c>
      <c r="D64" s="460">
        <f>+'GVA-productivity2'!H51</f>
        <v>4847</v>
      </c>
      <c r="E64" s="460">
        <f>+'GVA-productivity2'!I51</f>
        <v>5351</v>
      </c>
      <c r="F64" s="459">
        <f>+'GVA-productivity2'!N51</f>
        <v>100.00000000000001</v>
      </c>
      <c r="G64" s="459">
        <f>+'GVA-productivity2'!O51</f>
        <v>99.999999999999986</v>
      </c>
    </row>
    <row r="65" spans="1:7" x14ac:dyDescent="0.25">
      <c r="A65" s="59" t="s">
        <v>48</v>
      </c>
      <c r="B65" s="461"/>
      <c r="C65" s="461"/>
      <c r="D65" s="462">
        <f>SUM(D57:D63)</f>
        <v>4847</v>
      </c>
      <c r="E65" s="462">
        <f>SUM(E57:E63)</f>
        <v>5351</v>
      </c>
      <c r="F65" s="463">
        <f>SUM(F57:F63)</f>
        <v>100.00000000000001</v>
      </c>
      <c r="G65" s="463">
        <f>SUM(G57:G63)</f>
        <v>99.999999999999986</v>
      </c>
    </row>
  </sheetData>
  <mergeCells count="12">
    <mergeCell ref="A38:A39"/>
    <mergeCell ref="D38:E38"/>
    <mergeCell ref="F38:G38"/>
    <mergeCell ref="A55:A56"/>
    <mergeCell ref="D55:E55"/>
    <mergeCell ref="F55:G55"/>
    <mergeCell ref="A4:A5"/>
    <mergeCell ref="D4:E4"/>
    <mergeCell ref="F4:G4"/>
    <mergeCell ref="A21:A22"/>
    <mergeCell ref="D21:E21"/>
    <mergeCell ref="F21:G2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49"/>
  <sheetViews>
    <sheetView showGridLines="0" workbookViewId="0">
      <selection activeCell="A2" sqref="A2"/>
    </sheetView>
  </sheetViews>
  <sheetFormatPr defaultRowHeight="12" x14ac:dyDescent="0.25"/>
  <cols>
    <col min="1" max="1" width="28.140625" customWidth="1"/>
    <col min="2" max="6" width="12.85546875" customWidth="1"/>
    <col min="7" max="7" width="3.42578125" customWidth="1"/>
  </cols>
  <sheetData>
    <row r="1" spans="1:6" ht="14.4" x14ac:dyDescent="0.3">
      <c r="A1" s="111" t="s">
        <v>49</v>
      </c>
      <c r="B1" s="94"/>
      <c r="C1" s="95"/>
      <c r="D1" s="95"/>
      <c r="E1" s="95"/>
      <c r="F1" s="95"/>
    </row>
    <row r="2" spans="1:6" ht="11.25" customHeight="1" x14ac:dyDescent="0.25">
      <c r="A2" s="266" t="s">
        <v>323</v>
      </c>
      <c r="B2" s="94"/>
      <c r="C2" s="95"/>
      <c r="D2" s="95"/>
      <c r="E2" s="95"/>
      <c r="F2" s="95"/>
    </row>
    <row r="3" spans="1:6" ht="11.25" customHeight="1" x14ac:dyDescent="0.25">
      <c r="A3" s="449"/>
      <c r="B3" s="94"/>
      <c r="C3" s="95"/>
      <c r="D3" s="95"/>
      <c r="E3" s="95"/>
      <c r="F3" s="95"/>
    </row>
    <row r="4" spans="1:6" ht="24" x14ac:dyDescent="0.25">
      <c r="A4" s="108"/>
      <c r="B4" s="133" t="s">
        <v>53</v>
      </c>
      <c r="C4" s="133" t="s">
        <v>54</v>
      </c>
      <c r="D4" s="95"/>
    </row>
    <row r="5" spans="1:6" ht="11.25" customHeight="1" x14ac:dyDescent="0.25">
      <c r="A5" s="132" t="s">
        <v>305</v>
      </c>
      <c r="B5" s="468">
        <f>+F19</f>
        <v>-6.96726690604774E-3</v>
      </c>
      <c r="C5" s="468">
        <f>+B19-F19</f>
        <v>-1.7536732253699141E-2</v>
      </c>
      <c r="D5" s="95"/>
    </row>
    <row r="6" spans="1:6" ht="11.25" customHeight="1" x14ac:dyDescent="0.25">
      <c r="A6" s="132" t="s">
        <v>12</v>
      </c>
      <c r="B6" s="468">
        <f>+F29</f>
        <v>7.3555692814336734E-3</v>
      </c>
      <c r="C6" s="468">
        <f>+B29-F29</f>
        <v>2.7564681690950596E-2</v>
      </c>
      <c r="D6" s="95"/>
    </row>
    <row r="7" spans="1:6" ht="11.25" customHeight="1" x14ac:dyDescent="0.25">
      <c r="A7" s="132" t="s">
        <v>13</v>
      </c>
      <c r="B7" s="468">
        <f>+F39</f>
        <v>1.1983736548792846E-2</v>
      </c>
      <c r="C7" s="468">
        <f>+B39-F39</f>
        <v>1.4884958175291084E-2</v>
      </c>
      <c r="D7" s="95"/>
    </row>
    <row r="8" spans="1:6" ht="11.25" customHeight="1" x14ac:dyDescent="0.25">
      <c r="A8" s="132" t="s">
        <v>306</v>
      </c>
      <c r="B8" s="468">
        <f>+F49</f>
        <v>1.5651611688782874E-2</v>
      </c>
      <c r="C8" s="468">
        <f>+B49-F49</f>
        <v>1.6624841375140809E-2</v>
      </c>
      <c r="D8" s="95"/>
      <c r="E8" s="469"/>
      <c r="F8" s="469"/>
    </row>
    <row r="9" spans="1:6" s="131" customFormat="1" ht="11.25" customHeight="1" x14ac:dyDescent="0.3">
      <c r="A9" s="126"/>
      <c r="B9" s="127"/>
      <c r="C9" s="128"/>
      <c r="D9" s="128"/>
      <c r="E9" s="470"/>
      <c r="F9" s="471"/>
    </row>
    <row r="10" spans="1:6" ht="49.8" customHeight="1" x14ac:dyDescent="0.25">
      <c r="A10" s="472"/>
      <c r="B10" s="132" t="s">
        <v>50</v>
      </c>
      <c r="C10" s="132" t="s">
        <v>51</v>
      </c>
      <c r="D10" s="132" t="s">
        <v>51</v>
      </c>
      <c r="E10" s="132" t="s">
        <v>52</v>
      </c>
      <c r="F10" s="133" t="s">
        <v>53</v>
      </c>
    </row>
    <row r="11" spans="1:6" ht="12.6" customHeight="1" x14ac:dyDescent="0.25">
      <c r="A11" s="473" t="s">
        <v>305</v>
      </c>
      <c r="B11" s="134" t="s">
        <v>305</v>
      </c>
      <c r="C11" s="134" t="s">
        <v>312</v>
      </c>
      <c r="D11" s="134" t="s">
        <v>45</v>
      </c>
      <c r="E11" s="134" t="s">
        <v>315</v>
      </c>
      <c r="F11" s="98" t="s">
        <v>249</v>
      </c>
    </row>
    <row r="12" spans="1:6" x14ac:dyDescent="0.25">
      <c r="A12" s="453" t="s">
        <v>14</v>
      </c>
      <c r="B12" s="65">
        <f>+'GVA-productivity2'!K70</f>
        <v>-1.697430391912913E-2</v>
      </c>
      <c r="C12" s="65">
        <f>(+'GVA-productivity2'!K43)/100</f>
        <v>0.64998225062122827</v>
      </c>
      <c r="D12" s="65">
        <f>(+'GVA-productivity2'!L43)/100</f>
        <v>0.72546453807903688</v>
      </c>
      <c r="E12" s="474">
        <f t="shared" ref="E12:E19" si="0">+D12-C12</f>
        <v>7.5482287457808606E-2</v>
      </c>
      <c r="F12" s="475">
        <f t="shared" ref="F12:F18" si="1">+B12*C12</f>
        <v>-1.1032996264084287E-2</v>
      </c>
    </row>
    <row r="13" spans="1:6" x14ac:dyDescent="0.25">
      <c r="A13" s="453" t="s">
        <v>313</v>
      </c>
      <c r="B13" s="65">
        <f>+'GVA-productivity2'!K71</f>
        <v>-0.11322792666818238</v>
      </c>
      <c r="C13" s="65">
        <f>(+'GVA-productivity2'!K44)/100</f>
        <v>2.7334043308484202E-2</v>
      </c>
      <c r="D13" s="65">
        <f>(+'GVA-productivity2'!L44)/100</f>
        <v>2.1722062287359331E-2</v>
      </c>
      <c r="E13" s="474">
        <f t="shared" si="0"/>
        <v>-5.6119810211248712E-3</v>
      </c>
      <c r="F13" s="475">
        <f t="shared" si="1"/>
        <v>-3.0949770512779706E-3</v>
      </c>
    </row>
    <row r="14" spans="1:6" x14ac:dyDescent="0.25">
      <c r="A14" s="453" t="s">
        <v>20</v>
      </c>
      <c r="B14" s="65">
        <f>+'GVA-productivity2'!K72</f>
        <v>8.8550837205509048E-2</v>
      </c>
      <c r="C14" s="65">
        <f>(+'GVA-productivity2'!K45)/100</f>
        <v>0.10117145899893504</v>
      </c>
      <c r="D14" s="65">
        <f>(+'GVA-productivity2'!L45)/100</f>
        <v>3.9256739073540957E-2</v>
      </c>
      <c r="E14" s="474">
        <f t="shared" si="0"/>
        <v>-6.1914719925394081E-2</v>
      </c>
      <c r="F14" s="475">
        <f t="shared" si="1"/>
        <v>8.9588173956585294E-3</v>
      </c>
    </row>
    <row r="15" spans="1:6" x14ac:dyDescent="0.25">
      <c r="A15" s="453" t="s">
        <v>22</v>
      </c>
      <c r="B15" s="65">
        <f>+'GVA-productivity2'!K73</f>
        <v>-5.1268688579751753E-2</v>
      </c>
      <c r="C15" s="65">
        <f>(+'GVA-productivity2'!K46)/100</f>
        <v>9.2296769613063549E-3</v>
      </c>
      <c r="D15" s="65">
        <f>(+'GVA-productivity2'!L46)/100</f>
        <v>1.0206752159120648E-2</v>
      </c>
      <c r="E15" s="474">
        <f t="shared" si="0"/>
        <v>9.7707519781429358E-4</v>
      </c>
      <c r="F15" s="475">
        <f t="shared" si="1"/>
        <v>-4.7319343382092499E-4</v>
      </c>
    </row>
    <row r="16" spans="1:6" x14ac:dyDescent="0.25">
      <c r="A16" s="453" t="s">
        <v>288</v>
      </c>
      <c r="B16" s="65">
        <f>+'GVA-productivity2'!K74</f>
        <v>-9.2696252855825056E-3</v>
      </c>
      <c r="C16" s="65">
        <f>(+'GVA-productivity2'!K47)/100</f>
        <v>0.10046148384806532</v>
      </c>
      <c r="D16" s="65">
        <f>(+'GVA-productivity2'!L47)/100</f>
        <v>0.10259094477885372</v>
      </c>
      <c r="E16" s="474">
        <f t="shared" si="0"/>
        <v>2.1294609307884044E-3</v>
      </c>
      <c r="F16" s="475">
        <f t="shared" si="1"/>
        <v>-9.3124031090516474E-4</v>
      </c>
    </row>
    <row r="17" spans="1:6" x14ac:dyDescent="0.25">
      <c r="A17" s="457" t="s">
        <v>289</v>
      </c>
      <c r="B17" s="65">
        <f>+'GVA-productivity2'!K75</f>
        <v>-9.8538737733290249E-3</v>
      </c>
      <c r="C17" s="65">
        <f>(+'GVA-productivity2'!K48)/100</f>
        <v>2.2719204827831026E-2</v>
      </c>
      <c r="D17" s="65">
        <f>(+'GVA-productivity2'!L48)/100</f>
        <v>2.0413504318241297E-2</v>
      </c>
      <c r="E17" s="474">
        <f t="shared" si="0"/>
        <v>-2.3057005095897289E-3</v>
      </c>
      <c r="F17" s="475">
        <f t="shared" si="1"/>
        <v>-2.238721766038543E-4</v>
      </c>
    </row>
    <row r="18" spans="1:6" x14ac:dyDescent="0.25">
      <c r="A18" s="453" t="s">
        <v>290</v>
      </c>
      <c r="B18" s="65">
        <f>+'GVA-productivity2'!K76</f>
        <v>-1.9057405105363801E-3</v>
      </c>
      <c r="C18" s="65">
        <f>(+'GVA-productivity2'!K49)/100</f>
        <v>8.9101881434149807E-2</v>
      </c>
      <c r="D18" s="65">
        <f>(+'GVA-productivity2'!L49)/100</f>
        <v>8.0345459303847164E-2</v>
      </c>
      <c r="E18" s="474">
        <f t="shared" si="0"/>
        <v>-8.7564221303026435E-3</v>
      </c>
      <c r="F18" s="475">
        <f t="shared" si="1"/>
        <v>-1.6980506501406865E-4</v>
      </c>
    </row>
    <row r="19" spans="1:6" s="478" customFormat="1" x14ac:dyDescent="0.25">
      <c r="A19" s="476" t="s">
        <v>111</v>
      </c>
      <c r="B19" s="122">
        <f>+'GVA-productivity2'!K78</f>
        <v>-2.4503999159746881E-2</v>
      </c>
      <c r="C19" s="122">
        <f>(+'GVA-productivity2'!K51)/100</f>
        <v>1</v>
      </c>
      <c r="D19" s="122">
        <f>(+'GVA-productivity2'!L51)/100</f>
        <v>1</v>
      </c>
      <c r="E19" s="477">
        <f t="shared" si="0"/>
        <v>0</v>
      </c>
      <c r="F19" s="468">
        <f>SUM(F12:F18)</f>
        <v>-6.96726690604774E-3</v>
      </c>
    </row>
    <row r="20" spans="1:6" x14ac:dyDescent="0.25">
      <c r="A20" s="106"/>
      <c r="B20" s="107"/>
      <c r="C20" s="107"/>
      <c r="D20" s="107"/>
      <c r="E20" s="106"/>
      <c r="F20" s="106"/>
    </row>
    <row r="21" spans="1:6" ht="14.4" x14ac:dyDescent="0.25">
      <c r="A21" s="479" t="s">
        <v>12</v>
      </c>
      <c r="B21" s="134" t="s">
        <v>12</v>
      </c>
      <c r="C21" s="134">
        <v>2000</v>
      </c>
      <c r="D21" s="134">
        <v>2005</v>
      </c>
      <c r="E21" s="134" t="s">
        <v>57</v>
      </c>
      <c r="F21" s="98" t="s">
        <v>249</v>
      </c>
    </row>
    <row r="22" spans="1:6" x14ac:dyDescent="0.25">
      <c r="A22" s="453" t="s">
        <v>14</v>
      </c>
      <c r="B22" s="65">
        <f>+'GVA-productivity2'!L70</f>
        <v>-4.8176236793531224E-3</v>
      </c>
      <c r="C22" s="65">
        <f>(+'GVA-productivity2'!L43)/100</f>
        <v>0.72546453807903688</v>
      </c>
      <c r="D22" s="65">
        <f>(+'GVA-productivity2'!M43)/100</f>
        <v>0.72173489278752423</v>
      </c>
      <c r="E22" s="474">
        <f>+D22-C22</f>
        <v>-3.729645291512651E-3</v>
      </c>
      <c r="F22" s="475">
        <f>+B22*C22</f>
        <v>-3.4950151371805432E-3</v>
      </c>
    </row>
    <row r="23" spans="1:6" x14ac:dyDescent="0.25">
      <c r="A23" s="453" t="s">
        <v>313</v>
      </c>
      <c r="B23" s="65">
        <f>+'GVA-productivity2'!L71</f>
        <v>0.13143242306723901</v>
      </c>
      <c r="C23" s="65">
        <f>(+'GVA-productivity2'!L44)/100</f>
        <v>2.1722062287359331E-2</v>
      </c>
      <c r="D23" s="65">
        <f>(+'GVA-productivity2'!M44)/100</f>
        <v>1.7787524366471734E-2</v>
      </c>
      <c r="E23" s="474">
        <f t="shared" ref="E23:E29" si="2">+D23-C23</f>
        <v>-3.9345379208875972E-3</v>
      </c>
      <c r="F23" s="475">
        <f t="shared" ref="F23:F28" si="3">+B23*C23</f>
        <v>2.8549832804451291E-3</v>
      </c>
    </row>
    <row r="24" spans="1:6" x14ac:dyDescent="0.25">
      <c r="A24" s="453" t="s">
        <v>20</v>
      </c>
      <c r="B24" s="65">
        <f>+'GVA-productivity2'!L72</f>
        <v>3.0980799699332984E-2</v>
      </c>
      <c r="C24" s="65">
        <f>(+'GVA-productivity2'!L45)/100</f>
        <v>3.9256739073540957E-2</v>
      </c>
      <c r="D24" s="65">
        <f>(+'GVA-productivity2'!M45)/100</f>
        <v>3.9961013645224169E-2</v>
      </c>
      <c r="E24" s="474">
        <f t="shared" si="2"/>
        <v>7.0427457168321245E-4</v>
      </c>
      <c r="F24" s="475">
        <f t="shared" si="3"/>
        <v>1.216205170086351E-3</v>
      </c>
    </row>
    <row r="25" spans="1:6" x14ac:dyDescent="0.25">
      <c r="A25" s="453" t="s">
        <v>22</v>
      </c>
      <c r="B25" s="65">
        <f>+'GVA-productivity2'!L73</f>
        <v>0.1133145351994358</v>
      </c>
      <c r="C25" s="65">
        <f>(+'GVA-productivity2'!L46)/100</f>
        <v>1.0206752159120648E-2</v>
      </c>
      <c r="D25" s="65">
        <f>(+'GVA-productivity2'!M46)/100</f>
        <v>1.2914230019493177E-2</v>
      </c>
      <c r="E25" s="474">
        <f t="shared" si="2"/>
        <v>2.7074778603725282E-3</v>
      </c>
      <c r="F25" s="475">
        <f t="shared" si="3"/>
        <v>1.1565733768065941E-3</v>
      </c>
    </row>
    <row r="26" spans="1:6" x14ac:dyDescent="0.25">
      <c r="A26" s="453" t="s">
        <v>288</v>
      </c>
      <c r="B26" s="65">
        <f>+'GVA-productivity2'!L74</f>
        <v>3.9547966911602561E-2</v>
      </c>
      <c r="C26" s="65">
        <f>(+'GVA-productivity2'!L47)/100</f>
        <v>0.10259094477885372</v>
      </c>
      <c r="D26" s="65">
        <f>(+'GVA-productivity2'!M47)/100</f>
        <v>0.1023391812865497</v>
      </c>
      <c r="E26" s="474">
        <f t="shared" si="2"/>
        <v>-2.5176349230401907E-4</v>
      </c>
      <c r="F26" s="475">
        <f t="shared" si="3"/>
        <v>4.0572632895441527E-3</v>
      </c>
    </row>
    <row r="27" spans="1:6" x14ac:dyDescent="0.25">
      <c r="A27" s="457" t="s">
        <v>289</v>
      </c>
      <c r="B27" s="65">
        <f>+'GVA-productivity2'!L75</f>
        <v>3.2834817191592647E-2</v>
      </c>
      <c r="C27" s="65">
        <f>(+'GVA-productivity2'!L48)/100</f>
        <v>2.0413504318241297E-2</v>
      </c>
      <c r="D27" s="65">
        <f>(+'GVA-productivity2'!M48)/100</f>
        <v>2.0955165692007796E-2</v>
      </c>
      <c r="E27" s="474">
        <f t="shared" si="2"/>
        <v>5.4166137376649923E-4</v>
      </c>
      <c r="F27" s="475">
        <f t="shared" si="3"/>
        <v>6.7027368252924003E-4</v>
      </c>
    </row>
    <row r="28" spans="1:6" x14ac:dyDescent="0.25">
      <c r="A28" s="453" t="s">
        <v>290</v>
      </c>
      <c r="B28" s="65">
        <f>+'GVA-productivity2'!L76</f>
        <v>1.1142952283301977E-2</v>
      </c>
      <c r="C28" s="65">
        <f>(+'GVA-productivity2'!L49)/100</f>
        <v>8.0345459303847164E-2</v>
      </c>
      <c r="D28" s="65">
        <f>(+'GVA-productivity2'!M49)/100</f>
        <v>8.430799220272904E-2</v>
      </c>
      <c r="E28" s="474">
        <f t="shared" si="2"/>
        <v>3.9625328988818764E-3</v>
      </c>
      <c r="F28" s="475">
        <f t="shared" si="3"/>
        <v>8.9528561920274984E-4</v>
      </c>
    </row>
    <row r="29" spans="1:6" s="478" customFormat="1" x14ac:dyDescent="0.25">
      <c r="A29" s="476" t="s">
        <v>111</v>
      </c>
      <c r="B29" s="122">
        <f>+'GVA-productivity2'!L78</f>
        <v>3.492025097238427E-2</v>
      </c>
      <c r="C29" s="122">
        <f>(+'GVA-productivity2'!L51)/100</f>
        <v>1</v>
      </c>
      <c r="D29" s="122">
        <f>(+'GVA-productivity2'!M51)/100</f>
        <v>0.99999999999999989</v>
      </c>
      <c r="E29" s="480">
        <f t="shared" si="2"/>
        <v>0</v>
      </c>
      <c r="F29" s="69">
        <f>SUM(F22:F28)</f>
        <v>7.3555692814336734E-3</v>
      </c>
    </row>
    <row r="30" spans="1:6" x14ac:dyDescent="0.25">
      <c r="A30" s="106"/>
      <c r="B30" s="107"/>
      <c r="C30" s="107"/>
      <c r="D30" s="107"/>
      <c r="E30" s="95"/>
      <c r="F30" s="95"/>
    </row>
    <row r="31" spans="1:6" ht="14.4" x14ac:dyDescent="0.25">
      <c r="A31" s="479" t="s">
        <v>13</v>
      </c>
      <c r="B31" s="134" t="s">
        <v>13</v>
      </c>
      <c r="C31" s="134">
        <v>2005</v>
      </c>
      <c r="D31" s="134">
        <v>2010</v>
      </c>
      <c r="E31" s="134" t="s">
        <v>58</v>
      </c>
      <c r="F31" s="98" t="s">
        <v>249</v>
      </c>
    </row>
    <row r="32" spans="1:6" x14ac:dyDescent="0.25">
      <c r="A32" s="453" t="s">
        <v>14</v>
      </c>
      <c r="B32" s="65">
        <f>+'GVA-productivity2'!M70</f>
        <v>2.3342281567017453E-2</v>
      </c>
      <c r="C32" s="65">
        <f>(+'GVA-productivity2'!M43)/100</f>
        <v>0.72173489278752423</v>
      </c>
      <c r="D32" s="65">
        <f>(+'GVA-productivity2'!N43)/100</f>
        <v>0.65525067051784613</v>
      </c>
      <c r="E32" s="474">
        <f>+D32-C32</f>
        <v>-6.6484222269678095E-2</v>
      </c>
      <c r="F32" s="475">
        <f>+B32*C32</f>
        <v>1.6846939084187544E-2</v>
      </c>
    </row>
    <row r="33" spans="1:6" x14ac:dyDescent="0.25">
      <c r="A33" s="453" t="s">
        <v>313</v>
      </c>
      <c r="B33" s="65">
        <f>+'GVA-productivity2'!M71</f>
        <v>1.0014007580541717E-2</v>
      </c>
      <c r="C33" s="65">
        <f>(+'GVA-productivity2'!M44)/100</f>
        <v>1.7787524366471734E-2</v>
      </c>
      <c r="D33" s="65">
        <f>(+'GVA-productivity2'!N44)/100</f>
        <v>2.3519702909015887E-2</v>
      </c>
      <c r="E33" s="474">
        <f t="shared" ref="E33:E39" si="4">+D33-C33</f>
        <v>5.7321785425441529E-3</v>
      </c>
      <c r="F33" s="475">
        <f t="shared" ref="F33:F38" si="5">+B33*C33</f>
        <v>1.7812440384491846E-4</v>
      </c>
    </row>
    <row r="34" spans="1:6" x14ac:dyDescent="0.25">
      <c r="A34" s="453" t="s">
        <v>20</v>
      </c>
      <c r="B34" s="65">
        <f>+'GVA-productivity2'!M72</f>
        <v>9.2098739575741106E-3</v>
      </c>
      <c r="C34" s="65">
        <f>(+'GVA-productivity2'!M45)/100</f>
        <v>3.9961013645224169E-2</v>
      </c>
      <c r="D34" s="65">
        <f>(+'GVA-productivity2'!N45)/100</f>
        <v>3.8167938931297711E-2</v>
      </c>
      <c r="E34" s="474">
        <f t="shared" si="4"/>
        <v>-1.7930747139264583E-3</v>
      </c>
      <c r="F34" s="475">
        <f t="shared" si="5"/>
        <v>3.6803589888941376E-4</v>
      </c>
    </row>
    <row r="35" spans="1:6" x14ac:dyDescent="0.25">
      <c r="A35" s="453" t="s">
        <v>22</v>
      </c>
      <c r="B35" s="65">
        <f>+'GVA-productivity2'!M73</f>
        <v>-5.0041690048040377E-2</v>
      </c>
      <c r="C35" s="65">
        <f>(+'GVA-productivity2'!M46)/100</f>
        <v>1.2914230019493177E-2</v>
      </c>
      <c r="D35" s="65">
        <f>(+'GVA-productivity2'!N46)/100</f>
        <v>2.4963895192902825E-2</v>
      </c>
      <c r="E35" s="474">
        <f t="shared" si="4"/>
        <v>1.2049665173409649E-2</v>
      </c>
      <c r="F35" s="475">
        <f t="shared" si="5"/>
        <v>-6.4624989584457604E-4</v>
      </c>
    </row>
    <row r="36" spans="1:6" x14ac:dyDescent="0.25">
      <c r="A36" s="453" t="s">
        <v>288</v>
      </c>
      <c r="B36" s="65">
        <f>+'GVA-productivity2'!M74</f>
        <v>-3.3968463545995031E-2</v>
      </c>
      <c r="C36" s="65">
        <f>(+'GVA-productivity2'!M47)/100</f>
        <v>0.1023391812865497</v>
      </c>
      <c r="D36" s="65">
        <f>(+'GVA-productivity2'!N47)/100</f>
        <v>0.11945533319579121</v>
      </c>
      <c r="E36" s="474">
        <f t="shared" si="4"/>
        <v>1.7116151909241512E-2</v>
      </c>
      <c r="F36" s="475">
        <f t="shared" si="5"/>
        <v>-3.4763047488591404E-3</v>
      </c>
    </row>
    <row r="37" spans="1:6" x14ac:dyDescent="0.25">
      <c r="A37" s="457" t="s">
        <v>289</v>
      </c>
      <c r="B37" s="65">
        <f>+'GVA-productivity2'!M75</f>
        <v>6.6156750314496637E-2</v>
      </c>
      <c r="C37" s="65">
        <f>(+'GVA-productivity2'!M48)/100</f>
        <v>2.0955165692007796E-2</v>
      </c>
      <c r="D37" s="65">
        <f>(+'GVA-productivity2'!N48)/100</f>
        <v>2.6820713843614608E-2</v>
      </c>
      <c r="E37" s="474">
        <f t="shared" si="4"/>
        <v>5.8655481516068121E-3</v>
      </c>
      <c r="F37" s="475">
        <f t="shared" si="5"/>
        <v>1.3863256644850658E-3</v>
      </c>
    </row>
    <row r="38" spans="1:6" x14ac:dyDescent="0.25">
      <c r="A38" s="453" t="s">
        <v>290</v>
      </c>
      <c r="B38" s="65">
        <f>+'GVA-productivity2'!M76</f>
        <v>-3.1706766915792439E-2</v>
      </c>
      <c r="C38" s="65">
        <f>(+'GVA-productivity2'!M49)/100</f>
        <v>8.430799220272904E-2</v>
      </c>
      <c r="D38" s="65">
        <f>(+'GVA-productivity2'!N49)/100</f>
        <v>0.11182174540953166</v>
      </c>
      <c r="E38" s="474">
        <f t="shared" si="4"/>
        <v>2.7513753206802619E-2</v>
      </c>
      <c r="F38" s="475">
        <f t="shared" si="5"/>
        <v>-2.6731338579103763E-3</v>
      </c>
    </row>
    <row r="39" spans="1:6" s="478" customFormat="1" x14ac:dyDescent="0.25">
      <c r="A39" s="476" t="s">
        <v>111</v>
      </c>
      <c r="B39" s="122">
        <f>+'GVA-productivity2'!M78</f>
        <v>2.686869472408393E-2</v>
      </c>
      <c r="C39" s="122">
        <f>(+'GVA-productivity2'!M51)/100</f>
        <v>0.99999999999999989</v>
      </c>
      <c r="D39" s="122">
        <f>(+'GVA-productivity2'!N51)/100</f>
        <v>1.0000000000000002</v>
      </c>
      <c r="E39" s="477">
        <f t="shared" si="4"/>
        <v>0</v>
      </c>
      <c r="F39" s="468">
        <f>SUM(F32:F38)</f>
        <v>1.1983736548792846E-2</v>
      </c>
    </row>
    <row r="40" spans="1:6" x14ac:dyDescent="0.25">
      <c r="A40" s="106"/>
      <c r="B40" s="107"/>
      <c r="C40" s="107"/>
      <c r="D40" s="107"/>
      <c r="E40" s="108"/>
      <c r="F40" s="109"/>
    </row>
    <row r="41" spans="1:6" ht="14.4" x14ac:dyDescent="0.25">
      <c r="A41" s="479" t="s">
        <v>306</v>
      </c>
      <c r="B41" s="134" t="s">
        <v>306</v>
      </c>
      <c r="C41" s="134">
        <v>2010</v>
      </c>
      <c r="D41" s="134">
        <v>2013</v>
      </c>
      <c r="E41" s="134" t="s">
        <v>316</v>
      </c>
      <c r="F41" s="98" t="s">
        <v>249</v>
      </c>
    </row>
    <row r="42" spans="1:6" x14ac:dyDescent="0.25">
      <c r="A42" s="453" t="s">
        <v>14</v>
      </c>
      <c r="B42" s="65">
        <f>+'GVA-productivity2'!N70</f>
        <v>4.7788145357563705E-2</v>
      </c>
      <c r="C42" s="65">
        <f>(+'GVA-productivity2'!N43)/100</f>
        <v>0.65525067051784613</v>
      </c>
      <c r="D42" s="65">
        <f>(+'GVA-productivity2'!O43)/100</f>
        <v>0.55279387030461591</v>
      </c>
      <c r="E42" s="474">
        <f>+D42-C42</f>
        <v>-0.10245680021323023</v>
      </c>
      <c r="F42" s="475">
        <f>+B42*C42</f>
        <v>3.1313214288347914E-2</v>
      </c>
    </row>
    <row r="43" spans="1:6" x14ac:dyDescent="0.25">
      <c r="A43" s="453" t="s">
        <v>313</v>
      </c>
      <c r="B43" s="65">
        <f>+'GVA-productivity2'!N71</f>
        <v>-4.4789473372236266E-2</v>
      </c>
      <c r="C43" s="65">
        <f>(+'GVA-productivity2'!N44)/100</f>
        <v>2.3519702909015887E-2</v>
      </c>
      <c r="D43" s="65">
        <f>(+'GVA-productivity2'!O44)/100</f>
        <v>2.2612595776490375E-2</v>
      </c>
      <c r="E43" s="474">
        <f t="shared" ref="E43:E49" si="6">+D43-C43</f>
        <v>-9.0710713252551214E-4</v>
      </c>
      <c r="F43" s="475">
        <f t="shared" ref="F43:F48" si="7">+B43*C43</f>
        <v>-1.0534351071662749E-3</v>
      </c>
    </row>
    <row r="44" spans="1:6" x14ac:dyDescent="0.25">
      <c r="A44" s="453" t="s">
        <v>20</v>
      </c>
      <c r="B44" s="65">
        <f>+'GVA-productivity2'!N72</f>
        <v>1.7900370267860843E-2</v>
      </c>
      <c r="C44" s="65">
        <f>(+'GVA-productivity2'!N45)/100</f>
        <v>3.8167938931297711E-2</v>
      </c>
      <c r="D44" s="65">
        <f>(+'GVA-productivity2'!O45)/100</f>
        <v>4.0740048589048776E-2</v>
      </c>
      <c r="E44" s="474">
        <f t="shared" si="6"/>
        <v>2.5721096577510649E-3</v>
      </c>
      <c r="F44" s="475">
        <f t="shared" si="7"/>
        <v>6.8322023923132996E-4</v>
      </c>
    </row>
    <row r="45" spans="1:6" x14ac:dyDescent="0.25">
      <c r="A45" s="453" t="s">
        <v>22</v>
      </c>
      <c r="B45" s="65">
        <f>+'GVA-productivity2'!N73</f>
        <v>-5.7619940581744578E-2</v>
      </c>
      <c r="C45" s="65">
        <f>(+'GVA-productivity2'!N46)/100</f>
        <v>2.4963895192902825E-2</v>
      </c>
      <c r="D45" s="65">
        <f>(+'GVA-productivity2'!O46)/100</f>
        <v>3.7376191366099792E-2</v>
      </c>
      <c r="E45" s="474">
        <f t="shared" si="6"/>
        <v>1.2412296173196967E-2</v>
      </c>
      <c r="F45" s="475">
        <f t="shared" si="7"/>
        <v>-1.4384181577039598E-3</v>
      </c>
    </row>
    <row r="46" spans="1:6" x14ac:dyDescent="0.25">
      <c r="A46" s="453" t="s">
        <v>288</v>
      </c>
      <c r="B46" s="65">
        <f>+'GVA-productivity2'!N74</f>
        <v>-3.091947708270959E-2</v>
      </c>
      <c r="C46" s="65">
        <f>(+'GVA-productivity2'!N47)/100</f>
        <v>0.11945533319579121</v>
      </c>
      <c r="D46" s="65">
        <f>(+'GVA-productivity2'!O47)/100</f>
        <v>0.13660997944309475</v>
      </c>
      <c r="E46" s="474">
        <f t="shared" si="6"/>
        <v>1.7154646247303534E-2</v>
      </c>
      <c r="F46" s="475">
        <f t="shared" si="7"/>
        <v>-3.6934964371547045E-3</v>
      </c>
    </row>
    <row r="47" spans="1:6" x14ac:dyDescent="0.25">
      <c r="A47" s="457" t="s">
        <v>289</v>
      </c>
      <c r="B47" s="65">
        <f>+'GVA-productivity2'!N75</f>
        <v>9.5215646840856039E-3</v>
      </c>
      <c r="C47" s="65">
        <f>(+'GVA-productivity2'!N48)/100</f>
        <v>2.6820713843614608E-2</v>
      </c>
      <c r="D47" s="65">
        <f>(+'GVA-productivity2'!O48)/100</f>
        <v>3.5133619884133806E-2</v>
      </c>
      <c r="E47" s="474">
        <f t="shared" si="6"/>
        <v>8.3129060405191975E-3</v>
      </c>
      <c r="F47" s="475">
        <f t="shared" si="7"/>
        <v>2.553751617353267E-4</v>
      </c>
    </row>
    <row r="48" spans="1:6" x14ac:dyDescent="0.25">
      <c r="A48" s="453" t="s">
        <v>290</v>
      </c>
      <c r="B48" s="65">
        <f>+'GVA-productivity2'!N76</f>
        <v>-9.3137951481295667E-2</v>
      </c>
      <c r="C48" s="65">
        <f>(+'GVA-productivity2'!N49)/100</f>
        <v>0.11182174540953166</v>
      </c>
      <c r="D48" s="65">
        <f>(+'GVA-productivity2'!O49)/100</f>
        <v>0.17473369463651653</v>
      </c>
      <c r="E48" s="474">
        <f t="shared" si="6"/>
        <v>6.291194922698487E-2</v>
      </c>
      <c r="F48" s="475">
        <f t="shared" si="7"/>
        <v>-1.0414848298506757E-2</v>
      </c>
    </row>
    <row r="49" spans="1:6" s="478" customFormat="1" x14ac:dyDescent="0.25">
      <c r="A49" s="476" t="s">
        <v>111</v>
      </c>
      <c r="B49" s="122">
        <f>+'GVA-productivity2'!N78</f>
        <v>3.2276453063923682E-2</v>
      </c>
      <c r="C49" s="122">
        <f>(+'GVA-productivity2'!N51)/100</f>
        <v>1.0000000000000002</v>
      </c>
      <c r="D49" s="122">
        <f>(+'GVA-productivity2'!O51)/100</f>
        <v>0.99999999999999989</v>
      </c>
      <c r="E49" s="477">
        <f t="shared" si="6"/>
        <v>0</v>
      </c>
      <c r="F49" s="468">
        <f>SUM(F42:F48)</f>
        <v>1.5651611688782874E-2</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1BAEAA-FDE0-4DEA-93E7-AC635B3D982F}"/>
</file>

<file path=customXml/itemProps2.xml><?xml version="1.0" encoding="utf-8"?>
<ds:datastoreItem xmlns:ds="http://schemas.openxmlformats.org/officeDocument/2006/customXml" ds:itemID="{4FD515EB-83BA-466B-A905-31C8507D2F07}"/>
</file>

<file path=customXml/itemProps3.xml><?xml version="1.0" encoding="utf-8"?>
<ds:datastoreItem xmlns:ds="http://schemas.openxmlformats.org/officeDocument/2006/customXml" ds:itemID="{5054E86D-629A-42D7-A478-56EF79AB09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VERSION</vt:lpstr>
      <vt:lpstr>GVA-productivity1</vt:lpstr>
      <vt:lpstr>Rel. prod. cf employment1</vt:lpstr>
      <vt:lpstr>Decomp. of prod change1</vt:lpstr>
      <vt:lpstr>Productivity gaps1</vt:lpstr>
      <vt:lpstr>Sector emp1</vt:lpstr>
      <vt:lpstr>GVA-productivity2</vt:lpstr>
      <vt:lpstr>Rel. prod. cf employment2</vt:lpstr>
      <vt:lpstr>Decomp. of prod change2</vt:lpstr>
      <vt:lpstr>Productivity gaps2</vt:lpstr>
      <vt:lpstr>Sectoral employ by sex2</vt:lpstr>
      <vt:lpstr>Emp by sex (ILO)</vt:lpstr>
      <vt:lpstr>Agriculture (DHS)</vt:lpstr>
      <vt:lpstr>Wages (ILO)</vt:lpstr>
      <vt:lpstr>'GVA-productivity1'!Labour_productivity</vt:lpstr>
      <vt:lpstr>'GVA-productivity1'!Persons_engaged</vt:lpstr>
      <vt:lpstr>'GVA-productivity1'!VA_constant_2005</vt:lpstr>
      <vt:lpstr>'GVA-productivity1'!VA_current</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cp:lastPrinted>2014-12-17T12:30:23Z</cp:lastPrinted>
  <dcterms:created xsi:type="dcterms:W3CDTF">2014-12-17T09:29:00Z</dcterms:created>
  <dcterms:modified xsi:type="dcterms:W3CDTF">2015-08-06T13:10:14Z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